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commentsmeta4"/>
  <Override ContentType="application/binary" PartName="/xl/commentsmeta5"/>
  <Override ContentType="application/binary" PartName="/xl/commentsmeta2"/>
  <Override ContentType="application/binary" PartName="/xl/metadata"/>
  <Override ContentType="application/binary" PartName="/xl/commentsmeta3"/>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Skriveni" sheetId="1" r:id="rId4"/>
    <sheet state="visible" name="Naslovna" sheetId="2" r:id="rId5"/>
    <sheet state="visible" name="RefStr" sheetId="3" r:id="rId6"/>
    <sheet state="visible" name="Bilanca" sheetId="4" r:id="rId7"/>
    <sheet state="visible" name="RDG" sheetId="5" r:id="rId8"/>
    <sheet state="visible" name="Dodatni" sheetId="6" r:id="rId9"/>
    <sheet state="visible" name="NT_I" sheetId="7" r:id="rId10"/>
    <sheet state="visible" name="NT_D" sheetId="8" r:id="rId11"/>
    <sheet state="visible" name="PK" sheetId="9" r:id="rId12"/>
    <sheet state="visible" name="Kont" sheetId="10" r:id="rId13"/>
  </sheets>
  <definedNames>
    <definedName name="_xlfn.SINGLE">#NAME?</definedName>
    <definedName localSheetId="3" name="OLE_LINK3">Bilanca!$A$8</definedName>
  </definedNames>
  <calcPr/>
  <extLst>
    <ext uri="GoogleSheetsCustomDataVersion2">
      <go:sheetsCustomData xmlns:go="http://customooxmlschemas.google.com/" r:id="rId14" roundtripDataChecksum="IvaH/Ii5QCRYD92uIhxmZe4tM6RRen92SEQrixhBOi4="/>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F27">
      <text>
        <t xml:space="preserve">======
ID#AAAB3x1kaDs
Naputak    (2026-04-20 13:05:29)
Upisuje se matični broj dodijeljen od Državnog zavoda za statistiku, na osam znamenaka, s vodećim nulama za matične brojeve kraće od osam znamenaka.
Obrtnici upisuju matični broj koji počinje s brojem 9, slobodna zanimanja počinju s brojem 8 kao vodećim brojem, a poljoprivredna gospodarstva imaju vodeću znamenku 5. Fizičke osobe bez djelatnosti ili podružnice stranih subjekata bez poslovnice osnovane u RH u matični broj upisuju osam nula (00000000).</t>
      </text>
    </comment>
    <comment authorId="0" ref="M6">
      <text>
        <t xml:space="preserve">======
ID#AAAB3x1kaDo
Naputak    (2026-04-20 13:05:29)
Samo obveznici koji tokom godine nisu imali ni prihoda ni rashoda, ali posjeduju imovinu te su iz tog razloga obvezni predati financijski izvještaj u ovo polje upisuju NE kako bi im se omogućila predaja Računa dobiti i gubitka sa svim nulama.</t>
      </text>
    </comment>
    <comment authorId="0" ref="A35">
      <text>
        <t xml:space="preserve">======
ID#AAAB3x1kaDk
Uputa    (2026-04-20 13:05:29)
Unosi se adresa e-pošte obveznika, ne knjigovodstvenog servisa koji sastavlja izvještaj u ime obveznika. Također, upisana adresa se kontrolira da ne sadrži specijalne znakove, razmake i sve one znakove koje adresa e-pošte ne može sadržavati. Uvijek unesite samo jednu adresu.</t>
      </text>
    </comment>
    <comment authorId="0" ref="A55">
      <text>
        <t xml:space="preserve">======
ID#AAAB3x1kaDg
Naputak    (2026-04-20 13:05:29)
Ovaj broj zaposlenih nije stanje na zadnji dan u godini već se zbrajaju stanja na datume: 1.1., 31.3., 30.6., 30.9., 31.12. i dijele se sa 5 da bi se dobio prosjek. Prosjek se zaokružuje na cijeli broj. Ako je poslovni subjekt poslovao samo dio godine, zbrajaju se stanja samo za ona razdoblja kada je subjekt poslovao i dijeli se s brojem takvih razdoblja.</t>
      </text>
    </comment>
    <comment authorId="0" ref="A6">
      <text>
        <t xml:space="preserve">======
ID#AAAB3x1kaDc
Naputak    (2026-04-20 13:05:29)
Oznaku DA upisuju poslovni subjekti koji prestaju postojati sa zadnjim danom razdoblja izvještavanja te je u tom slučaju dopušteno da Ukupna Aktiva i Ukupna pasiva budu nula. Primjerice, subjekti brisani po ubrzanom postupku bez likvidacije obavezno upisuju DA kako bi računsko logičke kontrole radile ispravno.</t>
      </text>
    </comment>
    <comment authorId="0" ref="M7">
      <text>
        <t xml:space="preserve">======
ID#AAAB3x1kaDU
Naputak    (2026-04-20 13:05:29)
Samo obveznici koji tokom prethodne godine nisu imali ni prihoda ni rashoda, ali posjeduju imovinu te su iz tog razloga obvezni popuniti Bilancu prethodne godine u ovo polje upisuju NE kako bi im se omogućila predaja Računa dobiti i gubitka sa svim nulama.</t>
      </text>
    </comment>
    <comment authorId="0" ref="E12">
      <text>
        <t xml:space="preserve">======
ID#AAAB3x1kaDQ
Naputak    (2026-04-20 13:05:29)
Izbor godine moguć je prema upisanom razdoblju "datuma od" i "datuma do" na vrhu ovog lista. Godinu za koju predajete birajte tek nakon upisanih datuma jer će Excel datoteka ponuditi samo moguće godine za upisane datume.</t>
      </text>
    </comment>
    <comment authorId="0" ref="A23">
      <text>
        <t xml:space="preserve">======
ID#AAAB3x1jLxA
Uputa    (2026-04-20 13:05:29)
Ako je izvještaj revidiran, potrebno je odabrati oznaku mišljenja revizora koja odgovara mišljenju iskazanom u revizorskom izvještaju. Ako izvještaj nije revidiran potrebno je odabrati oznaku 1- Izvještaj nije revidiran.</t>
      </text>
    </comment>
    <comment authorId="0" ref="A37">
      <text>
        <t xml:space="preserve">======
ID#AAAB3x1jLw8
Uputa    (2026-04-20 13:05:29)
Upisuje se adresa službenih internet stranica obveznika, bez http:// - samo www.stranica.hr).</t>
      </text>
    </comment>
    <comment authorId="0" ref="A54">
      <text>
        <t xml:space="preserve">======
ID#AAAB3x1jLw4
Uputa    (2026-04-20 13:05:29)
Porijeklo kapitala može biti domaće, strano ili mješovito. U pripadajuće kućice unesite postotak domaćeg i postotak stranog kapitala, kao zaokruženu cjelobrojnu vrijednost - bez decimala i bez znaka postotka.  Zbroj oba postotka mora biti 100. Ako je porijeklo kaptala samo domaće ili samo strano, u pripadajuću kućicu upisuje se 100 a u drugu 0.</t>
      </text>
    </comment>
    <comment authorId="0" ref="J21">
      <text>
        <t xml:space="preserve">======
ID#AAAB3x1jLw0
Napomena    (2026-04-20 13:05:29)
Ako je izvještaj revidiran, i predaja je u svrhu javne objave upisuje se DA u obvezu revizije, te OIB revizorskog društva ili samostalnog revizora koji je revidirao financijski izvještaj.</t>
      </text>
    </comment>
    <comment authorId="0" ref="A19">
      <text>
        <t xml:space="preserve">======
ID#AAAB3x1jLww
Uputa    (2026-04-20 13:05:29)
Svrha predaje može biti za statističke potrebe ili za potrebe javne objave. Za statističke svrhe potrebno je popuniti Bilancu, Račun dobiti i gubitka te Dodatne podatke. Za potrebe javne objave Dodatne podatke nije potrebno popuniti, ali je potrebno priložiti nestandardnu dokumentaciju (u zavisnosti od veličine poduzetnika). Prema upisanoj šifri svrhe predaje određuje se i potrebna dokumentacija. Šifra svrhe predaje može biti:
1 - statističke potrebe
2 - javna objava
3 - isti obrazac za statističke svrhe i za javnu objavu.</t>
      </text>
    </comment>
    <comment authorId="0" ref="A64">
      <text>
        <t xml:space="preserve">======
ID#AAAB3x1jLwo
Uputa    (2026-04-20 13:05:29)
Upisuje se matični broj knjigovodstvenog servisa dodijeljen od Državnog zavoda za statistiku te naziv knjigovodstvenog servisa koji je sastavio izvještaj. Ako je izvještaj sastavljen unutar same tvrtke obveznika, polje matični broj i naziv servisa se NE popupavanju</t>
      </text>
    </comment>
    <comment authorId="0" ref="A29">
      <text>
        <t xml:space="preserve">======
ID#AAAB3x1jLwk
Uputa    (2026-04-20 13:05:29)
Upisuje se skraćeni naziv poduzetnika, bez nepotrebnih navodnika, razdvajanja naziva razmacima tipa "T V R T K A" d.o.o. i slično.
Naziv upisujte na način: TVRTKA d.o.o. Isto tako, nakon skraćenog naziva ne upisujte tekst tipa "ZA PROIZVODNJU, USLUGE I GRADITELJSTVO" i slično.</t>
      </text>
    </comment>
    <comment authorId="0" ref="I50">
      <text>
        <t xml:space="preserve">======
ID#AAAB3x1jLwg
Uputa    (2026-04-20 13:05:29)
Oznaka DA ili NE za Bilancu, Račun dobiti i gubitka, Dopunske podatke, Izvještaj o novčanom tijeku te izvještaj o promjenama kapitala se ne unose jer se automatski generira "DA" ili "NE" zavisno da li je nešto upisano u pripadajuće tablice ili nije. 
Bilješka, Revizorsko izvješće, Godišnje izvješće, Odluka o raspodjeli dobiti i Odluka o utvrđivanja godišnjeg financijskog izvješća odabire korisnik (prema dokumentaciji koju predaje). U slučaju da označite s NE dokumentaciju koju ste obavezni predati, kontrola će Vam obrazac proglasiti neispravnim. U nekim slučajevima se neka dokumentacija ne predaje i ne popunjava (npr. ako je predaja samo u statističke svrhe izvješće revizora se ne predaje, ili ako je predaja samo u svrhu javne objave - Dodatni podaci se ne popunjavaju). Ako za takvu dokumentaciju imate označeno sa "DA" (ona koja se ni u kom slučaju ne predaje) - kontrola će također javiti da je izvještaj neispravan. U slučaju da sa DA označite dokumentaciju koju niste dužni predati, ali možete (npr. Izvješće revizora, a prema vrsti obveznika i veličini ga niste obvezni predati), kontrola neće javiti pogrešku.</t>
      </text>
    </comment>
    <comment authorId="0" ref="A58">
      <text>
        <t xml:space="preserve">======
ID#AAAB3x1jLwc
Naputak    (2026-04-20 13:05:29)
Broj zaposlenih prema satima rada računa se na način da se zbroje svi odrađeni sati svih zaposlenih u godini te se podijeli sa brojem sati koliko bi ostvario jedan zaposleni da je radio cijelu godinu puno radno vrijeme. Dobijeni rezultat zaokružuje se na cijeli broj.</t>
      </text>
    </comment>
  </commentList>
  <extLst>
    <ext uri="GoogleSheetsCustomDataVersion2">
      <go:sheetsCustomData xmlns:go="http://customooxmlschemas.google.com/" r:id="rId1" roundtripDataSignature="AMtx7mivQcaVSj2YqEszVcd7/pkUCG73OA=="/>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G6">
      <text>
        <t xml:space="preserve">======
ID#AAAB3x1jLws
Značenje boja AOP oznake    (2026-04-20 13:05:29)
CRNA - iznos može biti samo pozitivan ili nula
ZELENA - iznos može btii samo negativan ili nula
SMEĐA - iznos može biti i pozitivan, negativan ili nula</t>
      </text>
    </comment>
  </commentList>
  <extLst>
    <ext uri="GoogleSheetsCustomDataVersion2">
      <go:sheetsCustomData xmlns:go="http://customooxmlschemas.google.com/" r:id="rId1" roundtripDataSignature="AMtx7mg90/TZP2Q67jOioxIPt+MtWDwvyg=="/>
    </ext>
  </extL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G6">
      <text>
        <t xml:space="preserve">======
ID#AAAB3x1kaDY
Značenje boja AOP oznake    (2026-04-20 13:05:29)
CRNA - iznos može biti samo pozitivan ili nula
ZELENA - iznos može btii samo negativan ili nula
SMEĐA - iznos može biti i pozitivan, negativan ili nula</t>
      </text>
    </comment>
  </commentList>
  <extLst>
    <ext uri="GoogleSheetsCustomDataVersion2">
      <go:sheetsCustomData xmlns:go="http://customooxmlschemas.google.com/" r:id="rId1" roundtripDataSignature="AMtx7mjMrEZwiTMN+jtOseUfqOk6EPknQw=="/>
    </ext>
  </extL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H6">
      <text>
        <t xml:space="preserve">======
ID#AAAB3x1kaDM
Značenje boja AOP oznake    (2026-04-20 13:05:29)
CRNA - iznos može biti samo pozitivan ili nula
ZELENA - iznos može btii samo negativan ili nula
SMEĐA - iznos može biti i pozitivan, negativan ili nula</t>
      </text>
    </comment>
  </commentList>
  <extLst>
    <ext uri="GoogleSheetsCustomDataVersion2">
      <go:sheetsCustomData xmlns:go="http://customooxmlschemas.google.com/" r:id="rId1" roundtripDataSignature="AMtx7mirjiHCTvODsrdm8t6ANHEbWjH6rg=="/>
    </ext>
  </extLst>
</comments>
</file>

<file path=xl/comments5.xml><?xml version="1.0" encoding="utf-8"?>
<comments xmlns:r="http://schemas.openxmlformats.org/officeDocument/2006/relationships" xmlns="http://schemas.openxmlformats.org/spreadsheetml/2006/main" xmlns:xr="http://schemas.microsoft.com/office/spreadsheetml/2014/revision">
  <authors>
    <author/>
  </authors>
  <commentList>
    <comment authorId="0" ref="G6">
      <text>
        <t xml:space="preserve">======
ID#AAAB3x1jLxE
Značenje boja AOP oznake    (2026-04-20 13:05:29)
CRNA - iznos može biti samo pozitivan ili nula
ZELENA - iznos može btii samo negativan ili nula
SMEĐA - iznos može biti i pozitivan, negativan ili nula</t>
      </text>
    </comment>
  </commentList>
  <extLst>
    <ext uri="GoogleSheetsCustomDataVersion2">
      <go:sheetsCustomData xmlns:go="http://customooxmlschemas.google.com/" r:id="rId1" roundtripDataSignature="AMtx7mj1IWjPwOQS40+qGCls8TzZ+HyIXQ=="/>
    </ext>
  </extLst>
</comments>
</file>

<file path=xl/comments6.xml><?xml version="1.0" encoding="utf-8"?>
<comments xmlns:r="http://schemas.openxmlformats.org/officeDocument/2006/relationships" xmlns="http://schemas.openxmlformats.org/spreadsheetml/2006/main" xmlns:xr="http://schemas.microsoft.com/office/spreadsheetml/2014/revision">
  <authors>
    <author/>
  </authors>
  <commentList>
    <comment authorId="0" ref="G6">
      <text>
        <t xml:space="preserve">======
ID#AAAB3x1jLxI
Značenje boja AOP oznake    (2026-04-20 13:05:29)
CRNA - iznos može biti samo pozitivan ili nula
ZELENA - iznos može btii samo negativan ili nula
SMEĐA - iznos može biti i pozitivan, negativan ili nula</t>
      </text>
    </comment>
  </commentList>
  <extLst>
    <ext uri="GoogleSheetsCustomDataVersion2">
      <go:sheetsCustomData xmlns:go="http://customooxmlschemas.google.com/" r:id="rId1" roundtripDataSignature="AMtx7mgj8LYGbrSYhVbefjQU9gG/IhnT/w=="/>
    </ext>
  </extLst>
</comments>
</file>

<file path=xl/sharedStrings.xml><?xml version="1.0" encoding="utf-8"?>
<sst xmlns="http://schemas.openxmlformats.org/spreadsheetml/2006/main" count="4252" uniqueCount="3220">
  <si>
    <t>OPIS</t>
  </si>
  <si>
    <t>VRIJEDNOST</t>
  </si>
  <si>
    <t>OBRAZAC</t>
  </si>
  <si>
    <t>SIFRA</t>
  </si>
  <si>
    <t>AOP</t>
  </si>
  <si>
    <t>BILJESKA</t>
  </si>
  <si>
    <t>KNTBR</t>
  </si>
  <si>
    <t>DECIMALE</t>
  </si>
  <si>
    <t>IZNOS01</t>
  </si>
  <si>
    <t>IZNOS02</t>
  </si>
  <si>
    <t>IZNOS03</t>
  </si>
  <si>
    <t>IZNOS04</t>
  </si>
  <si>
    <t>IZNOS05</t>
  </si>
  <si>
    <t>IZNOS06</t>
  </si>
  <si>
    <t>IZNOS07</t>
  </si>
  <si>
    <t>IZNOS08</t>
  </si>
  <si>
    <t>IZNOS09</t>
  </si>
  <si>
    <t>IZNOS10</t>
  </si>
  <si>
    <t>IZNOS11</t>
  </si>
  <si>
    <t>IZNOS12</t>
  </si>
  <si>
    <t>IZNOS13</t>
  </si>
  <si>
    <t>IZNOS14</t>
  </si>
  <si>
    <t>IZNOS15</t>
  </si>
  <si>
    <t>IZNOS16</t>
  </si>
  <si>
    <t>IZNOS17</t>
  </si>
  <si>
    <t>IZNOS18</t>
  </si>
  <si>
    <t>IZNOS19</t>
  </si>
  <si>
    <t>IZNOS20</t>
  </si>
  <si>
    <t>IZNOS21</t>
  </si>
  <si>
    <t>IZNOS22</t>
  </si>
  <si>
    <t>GOD_OBR</t>
  </si>
  <si>
    <t>BIL</t>
  </si>
  <si>
    <t>VP</t>
  </si>
  <si>
    <t>777</t>
  </si>
  <si>
    <t>VER</t>
  </si>
  <si>
    <t>6020</t>
  </si>
  <si>
    <t>VRSTA_IZV</t>
  </si>
  <si>
    <t>MB</t>
  </si>
  <si>
    <t>MBS</t>
  </si>
  <si>
    <t>OIB</t>
  </si>
  <si>
    <t>NAZIV</t>
  </si>
  <si>
    <t>POSTA</t>
  </si>
  <si>
    <t>MJESTO</t>
  </si>
  <si>
    <t>ADRESA</t>
  </si>
  <si>
    <t>E_MAIL</t>
  </si>
  <si>
    <t>WEB</t>
  </si>
  <si>
    <t>ZUPANIJA</t>
  </si>
  <si>
    <t>OPCINA</t>
  </si>
  <si>
    <t>DJELAT</t>
  </si>
  <si>
    <t>KONS</t>
  </si>
  <si>
    <t>REVIZIJA</t>
  </si>
  <si>
    <t>SVRHA</t>
  </si>
  <si>
    <t>VELICINA</t>
  </si>
  <si>
    <t>VLAST</t>
  </si>
  <si>
    <t>KAPITALD</t>
  </si>
  <si>
    <t>KAPITALS</t>
  </si>
  <si>
    <t>ZAPSTANJEP</t>
  </si>
  <si>
    <t>ZAPSTANJET</t>
  </si>
  <si>
    <t>ZAPPROST</t>
  </si>
  <si>
    <t>ZAPPROSD</t>
  </si>
  <si>
    <t>MJPOSLP</t>
  </si>
  <si>
    <t>MJPOSLT</t>
  </si>
  <si>
    <t>PRIPMB1</t>
  </si>
  <si>
    <t>0</t>
  </si>
  <si>
    <t>PRIPMB2</t>
  </si>
  <si>
    <t>PRIPMB3</t>
  </si>
  <si>
    <t>STATMB1</t>
  </si>
  <si>
    <t>STATMB2</t>
  </si>
  <si>
    <t>STATMB3</t>
  </si>
  <si>
    <t>MBSERVIS</t>
  </si>
  <si>
    <t>NAZIVSERVIS</t>
  </si>
  <si>
    <t>KONTAKT_OS</t>
  </si>
  <si>
    <t>TEL</t>
  </si>
  <si>
    <t>FAX</t>
  </si>
  <si>
    <t/>
  </si>
  <si>
    <t>KONTAKT_EMAIL</t>
  </si>
  <si>
    <t>OVL_OSOBA</t>
  </si>
  <si>
    <t>DATUMOD</t>
  </si>
  <si>
    <t>DATUMDO</t>
  </si>
  <si>
    <t>IMABIL</t>
  </si>
  <si>
    <t>IMARDG</t>
  </si>
  <si>
    <t>IMADOD</t>
  </si>
  <si>
    <t>IMANTI</t>
  </si>
  <si>
    <t>IMANTD</t>
  </si>
  <si>
    <t>IMAPK</t>
  </si>
  <si>
    <t>IMALM</t>
  </si>
  <si>
    <t>NE</t>
  </si>
  <si>
    <t>IMABILJ</t>
  </si>
  <si>
    <t>IMAREVIZ</t>
  </si>
  <si>
    <t>IMAGODIZV</t>
  </si>
  <si>
    <t>IMAODLRASP</t>
  </si>
  <si>
    <t>IMAODLUTVR</t>
  </si>
  <si>
    <t>KONTROLIRAN</t>
  </si>
  <si>
    <t>KTR_BROJ</t>
  </si>
  <si>
    <t>SIF_OBL_ORG</t>
  </si>
  <si>
    <t>KTR_LISTAMB</t>
  </si>
  <si>
    <t>IMANSTD</t>
  </si>
  <si>
    <t>REV_OIB</t>
  </si>
  <si>
    <t>PRIHOD_NULA</t>
  </si>
  <si>
    <t>STANDARDI</t>
  </si>
  <si>
    <t>VRSTA_NEFIN</t>
  </si>
  <si>
    <t>1</t>
  </si>
  <si>
    <t>TEL_OBV</t>
  </si>
  <si>
    <t>AUTONOMNOST</t>
  </si>
  <si>
    <t>MB_MATICE</t>
  </si>
  <si>
    <t>DRZAVA_MATICE</t>
  </si>
  <si>
    <t>OZNAKA_VALUTE</t>
  </si>
  <si>
    <t>PRIHOD_NULA_PR</t>
  </si>
  <si>
    <t>OZNAKA_BRISANJA</t>
  </si>
  <si>
    <t>MISLJENJE_REV</t>
  </si>
  <si>
    <t>RDG</t>
  </si>
  <si>
    <t>DOD</t>
  </si>
  <si>
    <t>NTI</t>
  </si>
  <si>
    <t>NTD</t>
  </si>
  <si>
    <t>PK</t>
  </si>
  <si>
    <t>Navigacija</t>
  </si>
  <si>
    <t>Naslovna</t>
  </si>
  <si>
    <t>RefStr</t>
  </si>
  <si>
    <t>Bilanca</t>
  </si>
  <si>
    <t>Dodatni</t>
  </si>
  <si>
    <t>NT_I</t>
  </si>
  <si>
    <t>NT_D</t>
  </si>
  <si>
    <t>Kont</t>
  </si>
  <si>
    <t>Od 2024. godine izmijenjeni su struktura i sadržaj godišnjih financijskih izvještaja.
Dodana je pozicija u Bilancu,RDG te kolona u PK.
Obrazac Dodatni podaci je ostao neizmijenjen s time da su se promijenili samo brojevi AOP pozicija. 
Navigacija između radnih listova i dalje je omogućena kao i u prijašnjim Excel datotekama.</t>
  </si>
  <si>
    <t>Link na stranicu obrasca i uputa:</t>
  </si>
  <si>
    <t>http://www.fina.hr/Default.aspx?sec=915</t>
  </si>
  <si>
    <t>U nastavku će biti navedene sve ispravke i promjene u odnosu na Inicijalnu verziju Excel datoteke 5.0.0.</t>
  </si>
  <si>
    <t>Verzija</t>
  </si>
  <si>
    <t>Promjene po verzijama</t>
  </si>
  <si>
    <t>3.0.0.</t>
  </si>
  <si>
    <t>Prva verzija obrasca za 2016. godinu</t>
  </si>
  <si>
    <t>3.0.1.</t>
  </si>
  <si>
    <t>Ispravke izgleda obrazaca: OIB se sa Referentne stranice prenosi na sve ostale radne listove pojedinačnih obrazaca, omogućen je odabir i oznake vlasništva 11, omogućen je i upis početnog datuma razdoblja prije 1.1.2016 (zbog obveznika koji predaju vrstu izvještaja 11 u svrhu javne objave),  korigirane su i kontrole 42 i 43 (pravila vrijede samo za oznakuk autonomnosti 1, ne više i za 10), kontrola 56 (oznaka primjene MSFI-a obvezna samo za velike pojedinačne, ne više i konsolidirane izvještaje), izvještaji koji imaju udio stranog kapitala veći od nule neće više javljati pogrešku kod učitavanja.</t>
  </si>
  <si>
    <t>3.0.2.</t>
  </si>
  <si>
    <t xml:space="preserve">Ispravljena je pogreška zbog koje se naziv knjigovodstvenog servisa i prezime i ime osobe za kontaktiranje nisu se učitavali u aplikaciju.Dodana kontrola na duljinu OIB-a revizora. </t>
  </si>
  <si>
    <t>3.0.3.</t>
  </si>
  <si>
    <t>Ukinuta kontrola na vezu AOP-a 023 i 030 u PK obrascu. Ispravljen opis kontrola 89 do 92. Omogućen unos negativnih stavaka na AOP-ima 270 do 270 u Dodatnim podacima, te vezano s tim, promijenjena kontrola na negativne AOP-e u Dodatnim podacima. Ispravljena kontrola 63 i 90. Omogućen unos matičnog broja s početnim brojem 9 za trgovce pojedince. Izvještaj više ne javlja pogrešku kada se odabere oznaka vlasništva 13.</t>
  </si>
  <si>
    <t>3.0.4.</t>
  </si>
  <si>
    <t xml:space="preserve">Omogućen unos oznake obveznosti nefinancijskog izvjećša, dorađena kontrola u vezi njega. Omogućen unos "datuma od" razdoblja od 2005. godine nadalje zbog dugotrajnih likvidacija, broj mjeseci u likvidaciji omogućen najviše 132 umjesto dosadašnjih 60. Dorađeni opisi nekih AOP pozicija u Dodatnim podacima (smisao ostao isti, samo su opisi prošireni). Prosjek broja zaposlenih krajem razdoblja preimenovan u Prosjek broja zaposlenih tijekom razdoblja. Smisao broja zaposlenih i dalje isti, računa se kao prosjek stanja na datume: 1.1., 31.3., 30.6., 30.9. i 31.12. </t>
  </si>
  <si>
    <t>4.0.0.</t>
  </si>
  <si>
    <t>Nova izmijenjena verzija obrasca za 2021. godinu</t>
  </si>
  <si>
    <t>4.0.1.</t>
  </si>
  <si>
    <t>Ispravljena formula na AOP poziciji 223 koja je pogrešno zbrajala AOP oznaku 205 umjesto 206.</t>
  </si>
  <si>
    <t>4.0.2.</t>
  </si>
  <si>
    <t>Ispravljene formule na obrascu Promjene kapitala od stupca s oznakom 4 do 9 - formula nije uključivala oznaku primjene računovodstvenog standarda kod popunjavanja podataka u dodatku o Sveobuhvatnoj dobiti i u podacima za prethodnu i u podacima za tekuću godinu. U kontroli 34 ukinuo je pravilo da zadržana dobit i preneseni gubitak ne mogu biti popunjeni istovremeno.</t>
  </si>
  <si>
    <t>4.0.3.</t>
  </si>
  <si>
    <t>Omogućen unos u obrazac PK - AOP 016 i 033 stupac 15. Omogućeno predaja financijskog izvještaja i u EUR-ima i u kunama. Svaki financijski izvještaj čiji je datum kraja bilance 1. siječnja 2023. i kasnije mora biti u EUR-ima, a oni koji su predani za razdoblja prije 1. 1. 2023. u kunama.</t>
  </si>
  <si>
    <t>4.0.4.</t>
  </si>
  <si>
    <t>Kod popunjavanja podataka u EUR-ima sa centima povremeno Excel pokazuje pogrešku na zaokruživanju iznosa na zbrojnim pozicijama obrasca. U ovoj verziji je ta pogreška ispravljena.</t>
  </si>
  <si>
    <t>4.0.5.</t>
  </si>
  <si>
    <t>Problem sa zaokruživanjem brojeva popravljen na nekoliko novih mjesta. Ispravljene validacije nekih ćelija. Dodana opcija označavanja da se tvrtka briše sa zadnjim danom razdoblja izvještavanja kako kontrola ne bi javljala pogrešku ako je bilanca svedena na nulu kod postupka brisanja društva bez likvidacijskog postupka. Dodana oznaka neaktivnosti subjekta u stupcu prethodne godine kako kontrole ne bi javljale pogreške gdje ih iznimno ne bi trebalo biti. U kasnijim verzijama će se neke kontrole dorađivati prema ovim oznakama, trenutno nisu sve aplikacijski podržane.</t>
  </si>
  <si>
    <t>4.0.6.</t>
  </si>
  <si>
    <t>Dorađena kontrola ako je tvrtka bila poslovno neaktivna u prethodnoj godini (tj. ima popunjenu Bilancu, ali nije imala prihoda i rashoda pa nema podataka u računu dobiti i gubitka i u Dodatnim podacima). Kako bi se olakšala kontrola koja pozicija može, a koja ne može biti negativna AOP oznake pozicija koje mogu biti i negativne ili samo negativne obojane su drugom bojom. Značenje boja dano je u komentaru naslova "AOP oznaka". Dorada kontrole 63, dopušteno odstupanje je ostalo 1€ umjesto 1kn/0,14€. Ispravak kontrole 45, greškom nije bio dopušten minus na AOP oznakama 071 do 075.</t>
  </si>
  <si>
    <t>5.0.0.</t>
  </si>
  <si>
    <t>Nova izmijenjena verzija obrasca za 2024. godinu</t>
  </si>
  <si>
    <t>5.0.1.</t>
  </si>
  <si>
    <t>Ispravak pogreške na radnom listu skriveni. Promijenjeni kriteriji za obveznost revizije prema novom Zakonu.</t>
  </si>
  <si>
    <t>6.0.0.</t>
  </si>
  <si>
    <t>U primjeni je novi NKD2025 i promijenjen je način izračuna veličine poduzetnika prema novim pravilima iz Zakona o računovodstvu gdje se umjesto kriterija ukupnog prihoda uzimaju neto prihodi. Dodana je i kontrola na godinu obrasca jer u ovoj verziji nije moguće predati izvještaj za godine ranije od 2025.</t>
  </si>
  <si>
    <t>6.0.1.</t>
  </si>
  <si>
    <t>Uklonjeno je polje obveznosti predaje nefinancijskog izvještaja, a umjesto njega je postavljeno polje za odabir mišljenja revizora. U oznaci vlasništva dodana je šifra 14 - Državno JLP(R)S te su u skladu s novim pozicijama dodane i nove kontrole na njihovu popunjenost i ispravnost.</t>
  </si>
  <si>
    <t>6.0.2.</t>
  </si>
  <si>
    <t>Dodana kontrola da oznaka mišljenja revizora mora biti popunjena, tj. kada ne postoji revizorsko izvješće mora biti upisano 1, a ne ostaviti prazno.</t>
  </si>
  <si>
    <t>Razdoblje izvještavanja i vrsta poslovnog subjekta nisu dio standardnog obrasca GFI-POD izvještaja, ali ispunjavanjem ovih podataka osigurat ćete da Vas Excel datoteka preko kontrola upozori koju popratnu (nestandardnu) dokumentaciju ste dužni predati prilikom predaje GFI-POD izvještaja te će neke specifične kontrole raditi ispravno. Odaberete li krivu vrstu poslovnog subjekta, moguće je da obrazac - iako točan u Excelu - ne bude točan i potpun nakon učitavanja.</t>
  </si>
  <si>
    <t>Razdoblje izvještavanja:</t>
  </si>
  <si>
    <t>do</t>
  </si>
  <si>
    <t>(završni dan razdoblja je ujedno i datum stanja u Bilanci)</t>
  </si>
  <si>
    <t>Subjekt se briše sa zadnjim danom razdoblja izvještavanja:</t>
  </si>
  <si>
    <t>Poslovna aktivnost u razdoblju izvještavanja:</t>
  </si>
  <si>
    <t>DA</t>
  </si>
  <si>
    <t>Vrsta poslovnog subjekta:</t>
  </si>
  <si>
    <t>Poslovna aktivnost u prethodnoj godini:</t>
  </si>
  <si>
    <t>DatOd</t>
  </si>
  <si>
    <t>Referentna stranica</t>
  </si>
  <si>
    <t>Vrsta posla: 777</t>
  </si>
  <si>
    <t>DatDo</t>
  </si>
  <si>
    <t>GODIŠNJI FINANCIJSKI IZVJEŠTAJ PODUZETNIKA</t>
  </si>
  <si>
    <t>VI</t>
  </si>
  <si>
    <t>za</t>
  </si>
  <si>
    <t xml:space="preserve"> . godinu</t>
  </si>
  <si>
    <t>Kontrolni broj</t>
  </si>
  <si>
    <r>
      <rPr>
        <rFont val="Arial"/>
        <b/>
        <color theme="1"/>
        <sz val="9.0"/>
      </rPr>
      <t xml:space="preserve">Evidencijski broj </t>
    </r>
    <r>
      <rPr>
        <rFont val="Arial"/>
        <b val="0"/>
        <color theme="1"/>
        <sz val="7.0"/>
      </rPr>
      <t>(popunjava Registar)</t>
    </r>
  </si>
  <si>
    <t>Naz</t>
  </si>
  <si>
    <t>Posta</t>
  </si>
  <si>
    <t>Vrsta izvještaja:</t>
  </si>
  <si>
    <t>MJ</t>
  </si>
  <si>
    <t>Šifra svrhe predaje:</t>
  </si>
  <si>
    <t>Primjena računovodstvenih standarda:</t>
  </si>
  <si>
    <t>HSFI</t>
  </si>
  <si>
    <t>ADR</t>
  </si>
  <si>
    <t>Izvještaj je konsolidiran:</t>
  </si>
  <si>
    <t>(DA/NE)</t>
  </si>
  <si>
    <t>Izvještaj je revidiran (DA/NE):</t>
  </si>
  <si>
    <t>OIB revizora:</t>
  </si>
  <si>
    <t>OPC</t>
  </si>
  <si>
    <t>Mišljenje revizora:</t>
  </si>
  <si>
    <t>NKD</t>
  </si>
  <si>
    <t>OIB subjekta:</t>
  </si>
  <si>
    <t>79654853311</t>
  </si>
  <si>
    <t>Matični broj (MB):</t>
  </si>
  <si>
    <t>01929119</t>
  </si>
  <si>
    <t>Matični broj subjekta (MBS):</t>
  </si>
  <si>
    <t>040211743</t>
  </si>
  <si>
    <t>Kons</t>
  </si>
  <si>
    <t>(dodijeljen od DZS-a)</t>
  </si>
  <si>
    <t>(dodijeljen od nadležnog Trgovačkog suda)</t>
  </si>
  <si>
    <t>Naziv obveznika:</t>
  </si>
  <si>
    <t>BUŽA D.O.O.</t>
  </si>
  <si>
    <t>Reviz</t>
  </si>
  <si>
    <t>Poštanski broj:</t>
  </si>
  <si>
    <t>Naziv naselja:</t>
  </si>
  <si>
    <t>MEDULIN</t>
  </si>
  <si>
    <t>Svrha</t>
  </si>
  <si>
    <t>Ulica i kućni broj:</t>
  </si>
  <si>
    <t>Centar 223</t>
  </si>
  <si>
    <t>VEL</t>
  </si>
  <si>
    <t>Adresa e-pošte obveznika:</t>
  </si>
  <si>
    <t>buza@buza.hr</t>
  </si>
  <si>
    <t>Telefon:</t>
  </si>
  <si>
    <t>052217663</t>
  </si>
  <si>
    <t>Internet adresa:</t>
  </si>
  <si>
    <t>https:\\www.buza.hr</t>
  </si>
  <si>
    <t>POR_KAP</t>
  </si>
  <si>
    <t>Šifra grada/općine:</t>
  </si>
  <si>
    <t>Županija:</t>
  </si>
  <si>
    <t>ZAP</t>
  </si>
  <si>
    <t>Šifra NKD (2025):</t>
  </si>
  <si>
    <t>01250</t>
  </si>
  <si>
    <t>MJESECI</t>
  </si>
  <si>
    <t>Status autonomnosti:</t>
  </si>
  <si>
    <t>Zemlja sjedišta nadređenog matičnog društva:</t>
  </si>
  <si>
    <t>Matični broj nadređenog matičnog društva:</t>
  </si>
  <si>
    <t>OIB_REV</t>
  </si>
  <si>
    <t>Oznaka veličine:</t>
  </si>
  <si>
    <t>Popis dokumentacije</t>
  </si>
  <si>
    <t>POSL_AKT</t>
  </si>
  <si>
    <t>Oznaka vlasništva:</t>
  </si>
  <si>
    <t>Bilanca i Račun dobiti i gubitka</t>
  </si>
  <si>
    <t>STAND</t>
  </si>
  <si>
    <t>Porijeklo kapitala (%):</t>
  </si>
  <si>
    <t>(domaći)</t>
  </si>
  <si>
    <t>(strani)</t>
  </si>
  <si>
    <t>Dodatni podaci</t>
  </si>
  <si>
    <t>AUTONOM</t>
  </si>
  <si>
    <t>Prosjek broja zaposlenih tijekom razdoblja:</t>
  </si>
  <si>
    <t>(prethodna godina)</t>
  </si>
  <si>
    <t>(tekuća godina)</t>
  </si>
  <si>
    <t>Bilješke uz financijske izvještaje</t>
  </si>
  <si>
    <t>ZEMLJA</t>
  </si>
  <si>
    <t>Broj zaposlenih prema satima rada:</t>
  </si>
  <si>
    <t>Izvještaj o novčanim tokovima</t>
  </si>
  <si>
    <t>MB_NADR</t>
  </si>
  <si>
    <t>Broj mjeseci poslovanja:</t>
  </si>
  <si>
    <t>Izvještaj o promjenama kapitala</t>
  </si>
  <si>
    <t>NEFIN</t>
  </si>
  <si>
    <t>Knjigovodstveni servis/kontakt osoba:</t>
  </si>
  <si>
    <t>Revizorsko izvješće</t>
  </si>
  <si>
    <t>Matični broj:</t>
  </si>
  <si>
    <t>00384992</t>
  </si>
  <si>
    <t>(matični broj servisa dodijeljen od DZS-a)</t>
  </si>
  <si>
    <t>Godišnje izvješće</t>
  </si>
  <si>
    <t>Naziv</t>
  </si>
  <si>
    <t>GENIA D.O.O.</t>
  </si>
  <si>
    <t>Odluka o prijedlogu raspodjele dobiti ili pokriću gubitka</t>
  </si>
  <si>
    <t>Osoba za kontaktiranje:</t>
  </si>
  <si>
    <t>DUNJA PERCAN</t>
  </si>
  <si>
    <t>Odluka o utvrđivanju godišnjeg financijskog izvještaja</t>
  </si>
  <si>
    <t>(unosi se ime i prezime osobe za kontakt)</t>
  </si>
  <si>
    <t>Telefon za kontaktiranje:</t>
  </si>
  <si>
    <t>(unosi se broj telefona/mobitela osobe za kontaktiranje)</t>
  </si>
  <si>
    <t>Adresa e-pošte:</t>
  </si>
  <si>
    <t>dunja.percan@genia.hr</t>
  </si>
  <si>
    <t>(unosi se adresa e-pošte osobe za kontaktiranje)</t>
  </si>
  <si>
    <t>ALEKSANDAR VOJAK</t>
  </si>
  <si>
    <t>(Prezime i ime ovlaštene osobe)</t>
  </si>
  <si>
    <t>(potpis ovlaštene osobe)</t>
  </si>
  <si>
    <t>Državno vlasništvo (javno, komunalno i slično)</t>
  </si>
  <si>
    <t>Državno u procesu pretvorbe</t>
  </si>
  <si>
    <t>Državno, pretvorba još nije započela</t>
  </si>
  <si>
    <t>Državno - JLP(R)S</t>
  </si>
  <si>
    <t>Privatno od osnivanja</t>
  </si>
  <si>
    <t>Privatno nakon pretvorbe</t>
  </si>
  <si>
    <t>Zadružno vlasništvo (zadruge)</t>
  </si>
  <si>
    <t>Mješovito vlasništvo s preko 50% privatnog kapitala</t>
  </si>
  <si>
    <t>Mješovito vlasništvo s preko 50% državnog kapitala</t>
  </si>
  <si>
    <t>Javno trgovačko društvo</t>
  </si>
  <si>
    <t>Komanditno društvo</t>
  </si>
  <si>
    <t>Gospodarsko interesno udruženje</t>
  </si>
  <si>
    <t>Dioničko društvo</t>
  </si>
  <si>
    <t>Društvo s ograničenom odgovornošću</t>
  </si>
  <si>
    <t>Jednostavno društvo s ograničenom odgovornošću</t>
  </si>
  <si>
    <t>Trgovac pojedinac</t>
  </si>
  <si>
    <t>Ustanova</t>
  </si>
  <si>
    <t>Zajednica ustanova</t>
  </si>
  <si>
    <t>Zadruga</t>
  </si>
  <si>
    <t>Druga osoba za koje je upis propisan zakonom</t>
  </si>
  <si>
    <t>Inozemni osnivač</t>
  </si>
  <si>
    <t>Obrtnik, obveznik poreza na dobit</t>
  </si>
  <si>
    <t>Slobodno zanimanje</t>
  </si>
  <si>
    <t>Obiteljsko gospodarstvo</t>
  </si>
  <si>
    <t>Privatna osoba, obveznik poreza na dobit</t>
  </si>
  <si>
    <t>Ostali nespomenuti obveznici poreza na dobit</t>
  </si>
  <si>
    <t>Izvještaj nije revidiran</t>
  </si>
  <si>
    <t>Čisto, pozitivno mišljenje </t>
  </si>
  <si>
    <t>Mišljenje s rezervom (s ogradom)</t>
  </si>
  <si>
    <t>Suzdržanost od mišljenja</t>
  </si>
  <si>
    <t>Negativno mišljenje</t>
  </si>
  <si>
    <t>Predaja samo u statističke svrhe</t>
  </si>
  <si>
    <t>Predaja samo u svrhu javne objave</t>
  </si>
  <si>
    <t>Predaja i za statističke svrhe i za javnu objavu</t>
  </si>
  <si>
    <t>Mikro poduzetnik</t>
  </si>
  <si>
    <t>Mali poduzetnik</t>
  </si>
  <si>
    <t>Srednji poduzetnik</t>
  </si>
  <si>
    <t>Veliki poduzetnik</t>
  </si>
  <si>
    <t xml:space="preserve">Autonomno društvo, nije bilo član grupe u izvještajnom razdoblju </t>
  </si>
  <si>
    <t xml:space="preserve">Ovisno društvo (nema kontrolu nad drugim društvima), sa maticom u RH </t>
  </si>
  <si>
    <t>Ovisno društvo (nema kontrolu nad drugim društvima), sa maticom izvan RH</t>
  </si>
  <si>
    <t xml:space="preserve">Matično društvo, i samo pod kontrolom nadređenog društva iz RH </t>
  </si>
  <si>
    <t>Matično društvo, i samo pod kontrolom nadređenog društva izvan RH</t>
  </si>
  <si>
    <t xml:space="preserve">Krajnje matično društvo u grupi (nema nadređeno društvo) </t>
  </si>
  <si>
    <t>Autonomno društvo, bilo je u sastavu grupe u dijelu izvještajnog razdoblja</t>
  </si>
  <si>
    <t>Ostali obveznici poreza na dobit</t>
  </si>
  <si>
    <t>Izvještaj kojeg ispunjava obveznik kome je kalendarska godina jednaka poslovnoj godini i kod kojeg u godini za koju se izvještaj podnosi nije bilo statusnih promjena, stečaja ili likvidacije.</t>
  </si>
  <si>
    <t>Izvještaj kojeg ispunjava obveznik kome se poslovna godina razlikuje od kalendarske.</t>
  </si>
  <si>
    <t>Izvještaj kojeg ispunjava obveznik u stečaju.</t>
  </si>
  <si>
    <t>Izvještaj kojeg sastavlja obveznik za razdoblje od početka godine do dana koji prethodi danu otvaranja stečajnog postupka.</t>
  </si>
  <si>
    <t>Izvještaj kojeg ispunjava obveznik u likvidaciji.</t>
  </si>
  <si>
    <t>Izvještaj kojeg sastavlja obveznik za razdoblje od početka godine do dana koji prethodi danu otvaranja likvidacijskog postupka.</t>
  </si>
  <si>
    <t>Izvještaj kojeg sastavlja obveznik koji zbog statusnih promjena gubi pravnu osobnost.</t>
  </si>
  <si>
    <t>Izvještaj kojeg sastavlja obveznik u godini kada mijenja datum početka i kraja poslovne godine, a za razdoblje od kraja stare poslovne godine do datuma koji prethodi početku nove poslovne godine.</t>
  </si>
  <si>
    <t>ZAGREBAČKA</t>
  </si>
  <si>
    <t>KRAPINSKO-ZAGORSKA</t>
  </si>
  <si>
    <t>SISAČKO-MOSLAVAČKA</t>
  </si>
  <si>
    <t>KARLOVAČKA</t>
  </si>
  <si>
    <t>VARAŽDINSKA</t>
  </si>
  <si>
    <t>KOPRIVNIČKO-KRIŽEVAČKA</t>
  </si>
  <si>
    <t>BJELOVARSKO-BILOGORSKA</t>
  </si>
  <si>
    <t>PRIMORSKO-GORANSKA</t>
  </si>
  <si>
    <t>LIČKO-SENJSKA</t>
  </si>
  <si>
    <t>VIROVITIČKO-PODRAVSKA</t>
  </si>
  <si>
    <t>POŽEŠKO-SLAVONSKA</t>
  </si>
  <si>
    <t>BRODSKO-POSAVSKA</t>
  </si>
  <si>
    <t>ZADARSKA</t>
  </si>
  <si>
    <t>OSJEČKO-BARANJSKA</t>
  </si>
  <si>
    <t>ŠIBENSKO-KNINSKA</t>
  </si>
  <si>
    <t>VUKOVARSKO-SRIJEMSKA</t>
  </si>
  <si>
    <t>SPLITSKO-DALMATINSKA</t>
  </si>
  <si>
    <t>ISTARSKA</t>
  </si>
  <si>
    <t>DUBROVAČKO-NERETVANSKA</t>
  </si>
  <si>
    <t>MEĐIMURSKA</t>
  </si>
  <si>
    <t>GRAD ZAGREB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</si>
  <si>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</si>
  <si>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</si>
  <si>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</si>
  <si>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</si>
  <si>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</si>
  <si>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</si>
  <si>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</si>
  <si>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</si>
  <si>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</si>
  <si>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</si>
  <si>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</si>
  <si>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</si>
  <si>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</si>
  <si>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</si>
  <si>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</si>
  <si>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</si>
  <si>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Berek</t>
  </si>
  <si>
    <t>Beretinec</t>
  </si>
  <si>
    <t>Bibinje</t>
  </si>
  <si>
    <t>Bilje</t>
  </si>
  <si>
    <t>Biograd na Moru</t>
  </si>
  <si>
    <t>Bizovac</t>
  </si>
  <si>
    <t>Bjelovar</t>
  </si>
  <si>
    <t>Blato</t>
  </si>
  <si>
    <t>Bogdanovci</t>
  </si>
  <si>
    <t>Bol</t>
  </si>
  <si>
    <t>Borovo</t>
  </si>
  <si>
    <t>Bosiljevo</t>
  </si>
  <si>
    <t>Bošnjaci</t>
  </si>
  <si>
    <t>Brckovljani</t>
  </si>
  <si>
    <t>Brdovec</t>
  </si>
  <si>
    <t>Brestovac</t>
  </si>
  <si>
    <t>Breznica</t>
  </si>
  <si>
    <t>Brinje</t>
  </si>
  <si>
    <t>Brod Moravice</t>
  </si>
  <si>
    <t>Brodski Stupnik</t>
  </si>
  <si>
    <t>Brtonigla</t>
  </si>
  <si>
    <t>Budinščina</t>
  </si>
  <si>
    <t>Buje</t>
  </si>
  <si>
    <t>Buzet</t>
  </si>
  <si>
    <t>Cerna</t>
  </si>
  <si>
    <t>Cernik</t>
  </si>
  <si>
    <t>Cerovlje</t>
  </si>
  <si>
    <t>Cestica</t>
  </si>
  <si>
    <t>Cetingrad</t>
  </si>
  <si>
    <t>Cista Provo</t>
  </si>
  <si>
    <t>Civljane</t>
  </si>
  <si>
    <t>Cres</t>
  </si>
  <si>
    <t>Crikvenica</t>
  </si>
  <si>
    <t>Crnac</t>
  </si>
  <si>
    <t>Čabar</t>
  </si>
  <si>
    <t>Čačinci</t>
  </si>
  <si>
    <t>Čađavica</t>
  </si>
  <si>
    <t>Čaglin</t>
  </si>
  <si>
    <t>Čakovec</t>
  </si>
  <si>
    <t>Čavle</t>
  </si>
  <si>
    <t>Čazma</t>
  </si>
  <si>
    <t>Čeminac</t>
  </si>
  <si>
    <t>Čepin</t>
  </si>
  <si>
    <t>Darda</t>
  </si>
  <si>
    <t>Daruvar</t>
  </si>
  <si>
    <t>Davor</t>
  </si>
  <si>
    <t>Delnice</t>
  </si>
  <si>
    <t>Desinić</t>
  </si>
  <si>
    <t>Dežanovac</t>
  </si>
  <si>
    <t>Dicmo</t>
  </si>
  <si>
    <t>Dobrinj</t>
  </si>
  <si>
    <t>Domašinec</t>
  </si>
  <si>
    <t>Brela</t>
  </si>
  <si>
    <t>Donja Dubrava</t>
  </si>
  <si>
    <t>Donja Stubica</t>
  </si>
  <si>
    <t>Donja Voća</t>
  </si>
  <si>
    <t>Donji Andrijevci</t>
  </si>
  <si>
    <t>Donji Kraljevec</t>
  </si>
  <si>
    <t>Donji Kukuruzari</t>
  </si>
  <si>
    <t>Donji Lapac</t>
  </si>
  <si>
    <t>Martijanec</t>
  </si>
  <si>
    <t>Donji Miholjac</t>
  </si>
  <si>
    <t>Muć</t>
  </si>
  <si>
    <t>Proložac</t>
  </si>
  <si>
    <t>Donji Vidovec</t>
  </si>
  <si>
    <t>Draganić</t>
  </si>
  <si>
    <t>Draž</t>
  </si>
  <si>
    <t>Drenovci</t>
  </si>
  <si>
    <t>Drenje</t>
  </si>
  <si>
    <t>Drniš</t>
  </si>
  <si>
    <t>Drnje</t>
  </si>
  <si>
    <t>Dubrava</t>
  </si>
  <si>
    <t>Dubrovnik</t>
  </si>
  <si>
    <t>Duga Resa</t>
  </si>
  <si>
    <t>Dugi Rat</t>
  </si>
  <si>
    <t>Dugo Selo</t>
  </si>
  <si>
    <t>Dvor</t>
  </si>
  <si>
    <t>Đakovo</t>
  </si>
  <si>
    <t>Đelekovec</t>
  </si>
  <si>
    <t>Đulovac</t>
  </si>
  <si>
    <t>Đurđenovac</t>
  </si>
  <si>
    <t>Đurđevac</t>
  </si>
  <si>
    <t>Đurmanec</t>
  </si>
  <si>
    <t>Erdut</t>
  </si>
  <si>
    <t>Ernestinovo</t>
  </si>
  <si>
    <t>Ervenik</t>
  </si>
  <si>
    <t>Farkaševac</t>
  </si>
  <si>
    <t>Ferdinandovac</t>
  </si>
  <si>
    <t>Feričanci</t>
  </si>
  <si>
    <t>Fužine</t>
  </si>
  <si>
    <t>Garčin</t>
  </si>
  <si>
    <t>Garešnica</t>
  </si>
  <si>
    <t>Generalski Stol</t>
  </si>
  <si>
    <t>Glina</t>
  </si>
  <si>
    <t>Gola</t>
  </si>
  <si>
    <t>Goričan</t>
  </si>
  <si>
    <t>Gorjani</t>
  </si>
  <si>
    <t>Gornja Stubica</t>
  </si>
  <si>
    <t>Gornji Bogićevci</t>
  </si>
  <si>
    <t>Gornji Kneginec</t>
  </si>
  <si>
    <t>Gospić</t>
  </si>
  <si>
    <t>Gračac</t>
  </si>
  <si>
    <t>Gračišće</t>
  </si>
  <si>
    <t>Zagreb</t>
  </si>
  <si>
    <t>Gradac</t>
  </si>
  <si>
    <t>Gradec</t>
  </si>
  <si>
    <t>Gradina</t>
  </si>
  <si>
    <t>Gradište</t>
  </si>
  <si>
    <t>Grožnjan</t>
  </si>
  <si>
    <t>Grubišno Polje</t>
  </si>
  <si>
    <t>Gundinci</t>
  </si>
  <si>
    <t>Gunja</t>
  </si>
  <si>
    <t>Hercegovac</t>
  </si>
  <si>
    <t>Hlebine</t>
  </si>
  <si>
    <t>Hrašćina</t>
  </si>
  <si>
    <t>Hrvace</t>
  </si>
  <si>
    <t>Hrvatska Dubica</t>
  </si>
  <si>
    <t>Hrvatska Kostajnica</t>
  </si>
  <si>
    <t>Breznički Hum</t>
  </si>
  <si>
    <t>Hum na Sutli</t>
  </si>
  <si>
    <t>Hvar</t>
  </si>
  <si>
    <t>Ilok</t>
  </si>
  <si>
    <t>Imotski</t>
  </si>
  <si>
    <t>Ivanec</t>
  </si>
  <si>
    <t>Ivanić-Grad</t>
  </si>
  <si>
    <t>Ivankovo</t>
  </si>
  <si>
    <t>Ivanska</t>
  </si>
  <si>
    <t>Jakovlje</t>
  </si>
  <si>
    <t>Jakšić</t>
  </si>
  <si>
    <t>Jalžabet</t>
  </si>
  <si>
    <t>Jarmina</t>
  </si>
  <si>
    <t>Jasenice</t>
  </si>
  <si>
    <t>Jasenovac</t>
  </si>
  <si>
    <t>Jastrebarsko</t>
  </si>
  <si>
    <t>Jelenje</t>
  </si>
  <si>
    <t>Jelsa</t>
  </si>
  <si>
    <t>Josipdol</t>
  </si>
  <si>
    <t>Kali</t>
  </si>
  <si>
    <t>Kanfanar</t>
  </si>
  <si>
    <t>Kapela</t>
  </si>
  <si>
    <t>Kaptol</t>
  </si>
  <si>
    <t>Karlobag</t>
  </si>
  <si>
    <t>Karlovac</t>
  </si>
  <si>
    <t>Kastav</t>
  </si>
  <si>
    <t>Kaštela</t>
  </si>
  <si>
    <t>Kijevo</t>
  </si>
  <si>
    <t>Kistanje</t>
  </si>
  <si>
    <t>Klakar</t>
  </si>
  <si>
    <t>Klana</t>
  </si>
  <si>
    <t>Klanjec</t>
  </si>
  <si>
    <t>Klenovnik</t>
  </si>
  <si>
    <t>Klinča Sela</t>
  </si>
  <si>
    <t>Klis</t>
  </si>
  <si>
    <t>Kloštar Ivanić</t>
  </si>
  <si>
    <t>Kloštar Podravski</t>
  </si>
  <si>
    <t>Kneževi Vinogradi</t>
  </si>
  <si>
    <t>Knin</t>
  </si>
  <si>
    <t>Komiža</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</si>
  <si>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</si>
  <si>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</si>
  <si>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</si>
  <si>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</si>
  <si>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</si>
  <si>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</si>
  <si>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</si>
  <si>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</si>
  <si>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</si>
  <si>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</si>
  <si>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</si>
  <si>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</si>
  <si>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</si>
  <si>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</si>
  <si>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</si>
  <si>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</si>
  <si>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</si>
  <si>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</si>
  <si>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</si>
  <si>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</si>
  <si>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</si>
  <si>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</si>
  <si>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</si>
  <si>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</si>
  <si>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</si>
  <si>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</si>
  <si>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</si>
  <si>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</si>
  <si>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</si>
  <si>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</si>
  <si>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</si>
  <si>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</si>
  <si>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</si>
  <si>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</si>
  <si>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</si>
  <si>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</si>
  <si>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</si>
  <si>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</si>
  <si>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Lovreć</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</si>
  <si>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</si>
  <si>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</si>
  <si>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</si>
  <si>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</si>
  <si>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</si>
  <si>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</si>
  <si>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</si>
  <si>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</si>
  <si>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</si>
  <si>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</si>
  <si>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</si>
  <si>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</si>
  <si>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</si>
  <si>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</si>
  <si>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</si>
  <si>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</si>
  <si>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</si>
  <si>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</si>
  <si>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</si>
  <si>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</si>
  <si>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</si>
  <si>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</si>
  <si>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</si>
  <si>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</si>
  <si>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Podravska Moslavina</t>
  </si>
  <si>
    <t>Mošćenička Draga</t>
  </si>
  <si>
    <t>Motovun</t>
  </si>
  <si>
    <t>Mrkopalj</t>
  </si>
  <si>
    <t>Mursko Središće</t>
  </si>
  <si>
    <t>Našice</t>
  </si>
  <si>
    <t>Nedelišće</t>
  </si>
  <si>
    <t>Nerežišća</t>
  </si>
  <si>
    <t>Netretić</t>
  </si>
  <si>
    <t>Nin</t>
  </si>
  <si>
    <t>Nova Bukovica</t>
  </si>
  <si>
    <t>Nova Gradiška</t>
  </si>
  <si>
    <t>Nova Kapela</t>
  </si>
  <si>
    <t>Nova Rača</t>
  </si>
  <si>
    <t>Novalja</t>
  </si>
  <si>
    <t>Novi Marof</t>
  </si>
  <si>
    <t>Novi Vinodolski</t>
  </si>
  <si>
    <t>Novigrad-Cittanova</t>
  </si>
  <si>
    <t>Novigrad Podravski</t>
  </si>
  <si>
    <t>Novska</t>
  </si>
  <si>
    <t>Nuštar</t>
  </si>
  <si>
    <t>Nijemci</t>
  </si>
  <si>
    <t>Obrovac</t>
  </si>
  <si>
    <t>Ogulin</t>
  </si>
  <si>
    <t>Promina</t>
  </si>
  <si>
    <t>Okučani</t>
  </si>
  <si>
    <t>Omiš</t>
  </si>
  <si>
    <t>Omišalj</t>
  </si>
  <si>
    <t>Opatija</t>
  </si>
  <si>
    <t>Oprisavci</t>
  </si>
  <si>
    <t>Oprtalj</t>
  </si>
  <si>
    <t>Opuzen</t>
  </si>
  <si>
    <t>Orahovica</t>
  </si>
  <si>
    <t>Orebić</t>
  </si>
  <si>
    <t>Oriovac</t>
  </si>
  <si>
    <t>Biskupija</t>
  </si>
  <si>
    <t>Oroslavje</t>
  </si>
  <si>
    <t>Osijek</t>
  </si>
  <si>
    <t>Otočac</t>
  </si>
  <si>
    <t>Otok</t>
  </si>
  <si>
    <t>Ozalj</t>
  </si>
  <si>
    <t>Pag</t>
  </si>
  <si>
    <t>Pakoštane</t>
  </si>
  <si>
    <t>Pakrac</t>
  </si>
  <si>
    <t>Pašman</t>
  </si>
  <si>
    <t>Pazin</t>
  </si>
  <si>
    <t>Perušić</t>
  </si>
  <si>
    <t>Peteranec</t>
  </si>
  <si>
    <t>Petlovac</t>
  </si>
  <si>
    <t>Petrijanec</t>
  </si>
  <si>
    <t>Petrijevci</t>
  </si>
  <si>
    <t>Petrinja</t>
  </si>
  <si>
    <t>Petrovsko</t>
  </si>
  <si>
    <t>Pićan</t>
  </si>
  <si>
    <t>Pisarovina</t>
  </si>
  <si>
    <t>Pitomača</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</si>
  <si>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</si>
  <si>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</si>
  <si>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</si>
  <si>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</si>
  <si>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</si>
  <si>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</si>
  <si>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</si>
  <si>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</si>
  <si>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</si>
  <si>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</si>
  <si>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</si>
  <si>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</si>
  <si>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</si>
  <si>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</si>
  <si>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</si>
  <si>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</si>
  <si>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</si>
  <si>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</si>
  <si>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</si>
  <si>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</si>
  <si>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</si>
  <si>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</si>
  <si>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</si>
  <si>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</si>
  <si>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</si>
  <si>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</si>
  <si>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</si>
  <si>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</si>
  <si>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</si>
  <si>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</si>
  <si>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</si>
  <si>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</si>
  <si>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</si>
  <si>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</si>
  <si>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</si>
  <si>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</si>
  <si>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</si>
  <si>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</si>
  <si>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</si>
  <si>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</si>
  <si>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</si>
  <si>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Saborsko</t>
  </si>
  <si>
    <t>Sali</t>
  </si>
  <si>
    <t>Samobor</t>
  </si>
  <si>
    <t>Satnica Đakovačka</t>
  </si>
  <si>
    <t>Seget</t>
  </si>
  <si>
    <t>Selca</t>
  </si>
  <si>
    <t>Selnica</t>
  </si>
  <si>
    <t>Semeljci</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</si>
  <si>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</si>
  <si>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</si>
  <si>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</si>
  <si>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</si>
  <si>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</si>
  <si>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</si>
  <si>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</si>
  <si>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</si>
  <si>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</si>
  <si>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</si>
  <si>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</si>
  <si>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</si>
  <si>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</si>
  <si>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</si>
  <si>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</si>
  <si>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</si>
  <si>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</si>
  <si>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</si>
  <si>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</si>
  <si>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</si>
  <si>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</si>
  <si>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</si>
  <si>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</si>
  <si>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</si>
  <si>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</si>
  <si>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</si>
  <si>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</si>
  <si>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</si>
  <si>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</si>
  <si>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</si>
  <si>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</si>
  <si>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</si>
  <si>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</si>
  <si>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</si>
  <si>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</si>
  <si>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</si>
  <si>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</si>
  <si>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 (istarska)</t>
  </si>
  <si>
    <t>Sveti Petar u Šumi</t>
  </si>
  <si>
    <t>Svetvinčenat</t>
  </si>
  <si>
    <t>Sveta Nedelja (zagrebačka)</t>
  </si>
  <si>
    <t>Sveti Đurđ</t>
  </si>
  <si>
    <t>Sveti Ilija</t>
  </si>
  <si>
    <t>Sveti Ivan Žabno</t>
  </si>
  <si>
    <t>Sveti Juraj na Bregu</t>
  </si>
  <si>
    <t>Sveti Martin na Muri</t>
  </si>
  <si>
    <t>Sveti Petar Orehovec</t>
  </si>
  <si>
    <t>Šestanovac</t>
  </si>
  <si>
    <t>Šibenik</t>
  </si>
  <si>
    <t>Škabrnja</t>
  </si>
  <si>
    <t>Šolta</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</si>
  <si>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</si>
  <si>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</si>
  <si>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</si>
  <si>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</si>
  <si>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</si>
  <si>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</si>
  <si>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</si>
  <si>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</si>
  <si>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</si>
  <si>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</si>
  <si>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</si>
  <si>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</si>
  <si>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</si>
  <si>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</si>
  <si>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</si>
  <si>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</si>
  <si>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</si>
  <si>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</si>
  <si>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</si>
  <si>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</si>
  <si>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</si>
  <si>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Varaždinske Toplice</t>
  </si>
  <si>
    <t>Vela Luka</t>
  </si>
  <si>
    <t>Velika</t>
  </si>
  <si>
    <t>Velika Kopanica</t>
  </si>
  <si>
    <t>Velika Ludina</t>
  </si>
  <si>
    <t>Velika Pisanica</t>
  </si>
  <si>
    <t>Veliki Grđevac</t>
  </si>
  <si>
    <t>Veliko Trgovišće</t>
  </si>
  <si>
    <t>Veliko Trojstvo</t>
  </si>
  <si>
    <t>Vidovec</t>
  </si>
  <si>
    <t>Viljevo</t>
  </si>
  <si>
    <t>Vinica</t>
  </si>
  <si>
    <t>Vinkovci</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</si>
  <si>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</si>
  <si>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</si>
  <si>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</si>
  <si>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</si>
  <si>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</si>
  <si>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</si>
  <si>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</si>
  <si>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</si>
  <si>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</si>
  <si>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</si>
  <si>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</si>
  <si>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</si>
  <si>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</si>
  <si>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</si>
  <si>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</si>
  <si>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</si>
  <si>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</si>
  <si>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</si>
  <si>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</si>
  <si>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Vrbovsko</t>
  </si>
  <si>
    <t>Gvozd</t>
  </si>
  <si>
    <t>Vrgorac</t>
  </si>
  <si>
    <t>Vrhovine</t>
  </si>
  <si>
    <t>Vrlika</t>
  </si>
  <si>
    <t>Vrpolje</t>
  </si>
  <si>
    <t>Vrsar</t>
  </si>
  <si>
    <t>Vuka</t>
  </si>
  <si>
    <t>Vukovar</t>
  </si>
  <si>
    <t>Zabok</t>
  </si>
  <si>
    <t>Zadar</t>
  </si>
  <si>
    <t>Zagorska Sela</t>
  </si>
  <si>
    <t>Zagvozd</t>
  </si>
  <si>
    <t>Zažablje</t>
  </si>
  <si>
    <t>Zdenci</t>
  </si>
  <si>
    <t>Zemunik Donji</t>
  </si>
  <si>
    <t>Zlatar</t>
  </si>
  <si>
    <t>Zlatar-Bistrica</t>
  </si>
  <si>
    <t>Zmijavci</t>
  </si>
  <si>
    <t>Žakanje</t>
  </si>
  <si>
    <t>Žminj</t>
  </si>
  <si>
    <t>Krašić</t>
  </si>
  <si>
    <t>Županja</t>
  </si>
  <si>
    <t>Otok (Vinkovci)</t>
  </si>
  <si>
    <t>Rakovec</t>
  </si>
  <si>
    <t>Novigrad (kraj Zadra)</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</si>
  <si>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</si>
  <si>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</si>
  <si>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</si>
  <si>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</si>
  <si>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</si>
  <si>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</si>
  <si>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</si>
  <si>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</si>
  <si>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</si>
  <si>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</si>
  <si>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</si>
  <si>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</si>
  <si>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</si>
  <si>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</si>
  <si>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</si>
  <si>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</si>
  <si>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</si>
  <si>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</si>
  <si>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</si>
  <si>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</si>
  <si>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</si>
  <si>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</si>
  <si>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</si>
  <si>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</si>
  <si>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</si>
  <si>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Velika Trnovitica</t>
  </si>
  <si>
    <t>Zrinski Topolovac</t>
  </si>
  <si>
    <t>Bukovlje</t>
  </si>
  <si>
    <t>Dragalić</t>
  </si>
  <si>
    <t>Gornja Vrba</t>
  </si>
  <si>
    <t>Sikirevci</t>
  </si>
  <si>
    <t>Galovac</t>
  </si>
  <si>
    <t>Kukljica</t>
  </si>
  <si>
    <t>Povljana</t>
  </si>
  <si>
    <t>Privlaka (kraj Zadra)</t>
  </si>
  <si>
    <t>Tkon</t>
  </si>
  <si>
    <t>Donja Motičina</t>
  </si>
  <si>
    <t>Magadenovac</t>
  </si>
  <si>
    <t>Vladislavci</t>
  </si>
  <si>
    <t>Pirovac</t>
  </si>
  <si>
    <t>Rogoznica</t>
  </si>
  <si>
    <t>Privlaka (kraj Vinkovaca)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</si>
  <si>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</si>
  <si>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</si>
  <si>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</si>
  <si>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</si>
  <si>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</si>
  <si>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</si>
  <si>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</si>
  <si>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</si>
  <si>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</si>
  <si>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</si>
  <si>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</si>
  <si>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</si>
  <si>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</si>
  <si>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</si>
  <si>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</si>
  <si>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</si>
  <si>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</si>
  <si>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</si>
  <si>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</si>
  <si>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Gornji Mihaljevec</t>
  </si>
  <si>
    <t>Orehovica</t>
  </si>
  <si>
    <t>Strahoninec</t>
  </si>
  <si>
    <t>Sveta Marija</t>
  </si>
  <si>
    <t>Šenkovec</t>
  </si>
  <si>
    <t>Jagodnjak</t>
  </si>
  <si>
    <t>Markušica</t>
  </si>
  <si>
    <t>Negoslavci</t>
  </si>
  <si>
    <t>Šodolovci</t>
  </si>
  <si>
    <t>Podravske Sesvete</t>
  </si>
  <si>
    <t>Murter</t>
  </si>
  <si>
    <t>Gornja Reka</t>
  </si>
  <si>
    <t>Fažana</t>
  </si>
  <si>
    <t>Pribislavec</t>
  </si>
  <si>
    <t>Bilice</t>
  </si>
  <si>
    <t>Kolan</t>
  </si>
  <si>
    <t>Kamanje</t>
  </si>
  <si>
    <t>Lopar</t>
  </si>
  <si>
    <t>Vrsi</t>
  </si>
  <si>
    <t>Tribunj</t>
  </si>
  <si>
    <t>Štitar</t>
  </si>
  <si>
    <t>Funtana</t>
  </si>
  <si>
    <t>Tar-Vabriga</t>
  </si>
  <si>
    <t>00000</t>
  </si>
  <si>
    <t>Subjekti bez djelatnosti</t>
  </si>
  <si>
    <t>01110</t>
  </si>
  <si>
    <t>Uzgoj žitarica, osim riže, uzgoj mahunarki i uljanog sjemenja</t>
  </si>
  <si>
    <t>01120</t>
  </si>
  <si>
    <t>Uzgoj riže</t>
  </si>
  <si>
    <t>01130</t>
  </si>
  <si>
    <t>Uzgoj povrća, dinja i lubenica, korjenastog i gomoljastog povrća</t>
  </si>
  <si>
    <t>01140</t>
  </si>
  <si>
    <t>Uzgoj šećerne trske</t>
  </si>
  <si>
    <t>01150</t>
  </si>
  <si>
    <t>Uzgoj duhana</t>
  </si>
  <si>
    <t>01160</t>
  </si>
  <si>
    <t>Uzgoj predivog bilja</t>
  </si>
  <si>
    <t>01190</t>
  </si>
  <si>
    <t>Uzgoj ostalih jednogodišnjih usjeva</t>
  </si>
  <si>
    <t>01210</t>
  </si>
  <si>
    <t>Uzgoj grožđa</t>
  </si>
  <si>
    <t>01220</t>
  </si>
  <si>
    <t>Uzgoj tropskog i suptropskog voća</t>
  </si>
  <si>
    <t>01230</t>
  </si>
  <si>
    <t>Uzgoj agruma</t>
  </si>
  <si>
    <t>01240</t>
  </si>
  <si>
    <t>Uzgoj jezgričavog i koštuničavog voća</t>
  </si>
  <si>
    <t>Uzgoj bobičastog, orašastog i ostalog voća</t>
  </si>
  <si>
    <t>01260</t>
  </si>
  <si>
    <t>Uzgoj uljanih plodova</t>
  </si>
  <si>
    <t>01270</t>
  </si>
  <si>
    <t>Uzgoj usjeva za pripremanje napitaka</t>
  </si>
  <si>
    <t>01280</t>
  </si>
  <si>
    <t>Uzgoj začinskog, aromatskog, ljekovitog bilja i bilja za uporabu u farmaciji</t>
  </si>
  <si>
    <t>01290</t>
  </si>
  <si>
    <t>Uzgoj ostalih višegodišnjih usjeva</t>
  </si>
  <si>
    <t>01300</t>
  </si>
  <si>
    <t>Uzgoj sadnog materijala i ukrasnog bilja</t>
  </si>
  <si>
    <t>01410</t>
  </si>
  <si>
    <t>Uzgoj mliječnih goveda</t>
  </si>
  <si>
    <t>01420</t>
  </si>
  <si>
    <t>Uzgoj ostalih goveda i bivola</t>
  </si>
  <si>
    <t>01430</t>
  </si>
  <si>
    <t>Uzgoj konja i drugih kopitara</t>
  </si>
  <si>
    <t>01440</t>
  </si>
  <si>
    <t>Uzgoj deva i ljama</t>
  </si>
  <si>
    <t>01451</t>
  </si>
  <si>
    <t>Uzgoj mliječnih ovaca i koza</t>
  </si>
  <si>
    <t>01459</t>
  </si>
  <si>
    <t>Uzgoj ostalih ovaca i koza</t>
  </si>
  <si>
    <t>01460</t>
  </si>
  <si>
    <t>Uzgoj svinja</t>
  </si>
  <si>
    <t>01471</t>
  </si>
  <si>
    <t>Uzgoj nesilica</t>
  </si>
  <si>
    <t>01472</t>
  </si>
  <si>
    <t>Uzgoj brojlera</t>
  </si>
  <si>
    <t>01479</t>
  </si>
  <si>
    <t>Uzgoj ostale peradi</t>
  </si>
  <si>
    <t>01481</t>
  </si>
  <si>
    <t>Uzgoj pčela</t>
  </si>
  <si>
    <t>01489</t>
  </si>
  <si>
    <t>Uzgoj ostalih životinja, d. n.</t>
  </si>
  <si>
    <t>01500</t>
  </si>
  <si>
    <t>Mješovita poljoprivreda</t>
  </si>
  <si>
    <t>01610</t>
  </si>
  <si>
    <t>Pomoćne djelatnosti za uzgoj usjeva</t>
  </si>
  <si>
    <t>01620</t>
  </si>
  <si>
    <t>Pomoćne djelatnosti za uzgoj životinja</t>
  </si>
  <si>
    <t>01630</t>
  </si>
  <si>
    <t>Djelatnosti koje se obavljaju nakon žetve usjeva i dorada sjemena za sjemenski materijal</t>
  </si>
  <si>
    <t>01700</t>
  </si>
  <si>
    <t>Lov, stupičarenje i uslužne djelatnosti povezane s njima</t>
  </si>
  <si>
    <t>02100</t>
  </si>
  <si>
    <t>Uzgoj šuma i ostale djelatnosti u šumarstvu povezane s njime</t>
  </si>
  <si>
    <t>02200</t>
  </si>
  <si>
    <t>Sječa drva</t>
  </si>
  <si>
    <t>02300</t>
  </si>
  <si>
    <t>Skupljanje samoniklih plodova i proizvoda, osim drva</t>
  </si>
  <si>
    <t>02400</t>
  </si>
  <si>
    <t>Pomoćne usluge u šumarstvu</t>
  </si>
  <si>
    <t>03110</t>
  </si>
  <si>
    <t>Morski ribolov</t>
  </si>
  <si>
    <t>03120</t>
  </si>
  <si>
    <t>Slatkovodni ribolov</t>
  </si>
  <si>
    <t>03210</t>
  </si>
  <si>
    <t>Morska akvakultura</t>
  </si>
  <si>
    <t>03220</t>
  </si>
  <si>
    <t>Slatkovodna akvakultura</t>
  </si>
  <si>
    <t>03300</t>
  </si>
  <si>
    <t>Pomoćne djelatnosti u ribolovu i akvakulturi</t>
  </si>
  <si>
    <t>05100</t>
  </si>
  <si>
    <t>Vađenje kamenog ugljena</t>
  </si>
  <si>
    <t>05200</t>
  </si>
  <si>
    <t>Vađenje lignita</t>
  </si>
  <si>
    <t>06100</t>
  </si>
  <si>
    <t>Vađenje sirove nafte</t>
  </si>
  <si>
    <t>06200</t>
  </si>
  <si>
    <t>Vađenje prirodnog plina</t>
  </si>
  <si>
    <t>07100</t>
  </si>
  <si>
    <t>Vađenje željeznih ruda</t>
  </si>
  <si>
    <t>07210</t>
  </si>
  <si>
    <t>Vađenje uranovih i torijevih ruda</t>
  </si>
  <si>
    <t>07290</t>
  </si>
  <si>
    <t>Vađenje ostalih ruda obojenih metala</t>
  </si>
  <si>
    <t>08110</t>
  </si>
  <si>
    <t>Vađenje ukrasnoga kamena, vapnenca, gipsa, škriljevca i drugoga kamena</t>
  </si>
  <si>
    <t>08120</t>
  </si>
  <si>
    <t>Djelatnosti šljunčara i pješčara te vađenje gline i kaolina</t>
  </si>
  <si>
    <t>08910</t>
  </si>
  <si>
    <t>Vađenje minerala za kemikalije i gnojiva</t>
  </si>
  <si>
    <t>08920</t>
  </si>
  <si>
    <t>Vađenje treseta</t>
  </si>
  <si>
    <t>08930</t>
  </si>
  <si>
    <t>Vađenje soli</t>
  </si>
  <si>
    <t>08990</t>
  </si>
  <si>
    <t>Ostalo rudarstvo i vađenje, d. n.</t>
  </si>
  <si>
    <t>09100</t>
  </si>
  <si>
    <t>Pomoćne djelatnosti za vađenje nafte i prirodnog plina</t>
  </si>
  <si>
    <t>09900</t>
  </si>
  <si>
    <t>Pomoćne djelatnosti za ostalo rudarstvo i vađenje</t>
  </si>
  <si>
    <t>10110</t>
  </si>
  <si>
    <t>Prerada i konzerviranje mesa, osim mesa peradi</t>
  </si>
  <si>
    <t>10120</t>
  </si>
  <si>
    <t>Prerada i konzerviranje mesa peradi</t>
  </si>
  <si>
    <t>10130</t>
  </si>
  <si>
    <t>Proizvodnja proizvoda od mesa i mesa peradi</t>
  </si>
  <si>
    <t>10200</t>
  </si>
  <si>
    <t>Prerada i konzerviranje riba, rakova i mekušaca</t>
  </si>
  <si>
    <t>10310</t>
  </si>
  <si>
    <t>Prerada i konzerviranje krumpira</t>
  </si>
  <si>
    <t>10320</t>
  </si>
  <si>
    <t>Proizvodnja sokova od voća i povrća</t>
  </si>
  <si>
    <t>10390</t>
  </si>
  <si>
    <t>Ostala prerada i konzerviranje voća i povrća</t>
  </si>
  <si>
    <t>10410</t>
  </si>
  <si>
    <t>Proizvodnja ulja i masti</t>
  </si>
  <si>
    <t>10420</t>
  </si>
  <si>
    <t>Proizvodnja margarina i sličnih jestivih masti</t>
  </si>
  <si>
    <t>10510</t>
  </si>
  <si>
    <t>Proizvodnja mliječnih proizvoda</t>
  </si>
  <si>
    <t>10520</t>
  </si>
  <si>
    <t>Proizvodnja sladoleda i ostalih jestivih ledenih proizvoda</t>
  </si>
  <si>
    <t>10610</t>
  </si>
  <si>
    <t>Proizvodnja mlinskih proizvoda</t>
  </si>
  <si>
    <t>10620</t>
  </si>
  <si>
    <t>Proizvodnja škroba i škrobnih proizvoda</t>
  </si>
  <si>
    <t>10710</t>
  </si>
  <si>
    <t>Proizvodnja kruha, proizvodnja svježih peciva i sličnih proizvoda te kolača</t>
  </si>
  <si>
    <t>10720</t>
  </si>
  <si>
    <t>Proizvodnja dvopeka, keksa, trajnih peciva i kolača</t>
  </si>
  <si>
    <t>10730</t>
  </si>
  <si>
    <t>Proizvodnja tjestenine</t>
  </si>
  <si>
    <t>10810</t>
  </si>
  <si>
    <t>Proizvodnja šećera</t>
  </si>
  <si>
    <t>10820</t>
  </si>
  <si>
    <t>Proizvodnja kakao, čokoladnih proizvoda i proizvoda od šećera</t>
  </si>
  <si>
    <t>10830</t>
  </si>
  <si>
    <t>Prerada čaja i kave</t>
  </si>
  <si>
    <t>10840</t>
  </si>
  <si>
    <t>Proizvodnja začina i drugih dodataka hrani</t>
  </si>
  <si>
    <t>10850</t>
  </si>
  <si>
    <t>Proizvodnja gotove hrane i jela</t>
  </si>
  <si>
    <t>10860</t>
  </si>
  <si>
    <t>Proizvodnja homogeniziranih prehrambenih pripravaka i dijetetske hrane</t>
  </si>
  <si>
    <t>10890</t>
  </si>
  <si>
    <t>Proizvodnja ostalih prehrambenih proizvoda, d. n.</t>
  </si>
  <si>
    <t>10910</t>
  </si>
  <si>
    <t>Proizvodnja pripremljene stočne hrane</t>
  </si>
  <si>
    <t>10920</t>
  </si>
  <si>
    <t>Proizvodnja pripremljene hrane za kućne ljubimce</t>
  </si>
  <si>
    <t>11010</t>
  </si>
  <si>
    <t>Destiliranje, pročišćavanje i miješanje alkoholnih pića</t>
  </si>
  <si>
    <t>11020</t>
  </si>
  <si>
    <t>Proizvodnja vina od grožđa</t>
  </si>
  <si>
    <t>11030</t>
  </si>
  <si>
    <t>Proizvodnja jabukovače i ostalih fermentiranih voćnih pića</t>
  </si>
  <si>
    <t>11040</t>
  </si>
  <si>
    <t>Proizvodnja ostalih nedestiliranih fermentiranih pića</t>
  </si>
  <si>
    <t>11050</t>
  </si>
  <si>
    <t>Proizvodnja piva</t>
  </si>
  <si>
    <t>11060</t>
  </si>
  <si>
    <t>Proizvodnja slada</t>
  </si>
  <si>
    <t>11070</t>
  </si>
  <si>
    <t>Proizvodnja osvježavajućih napitaka i flaširane vode</t>
  </si>
  <si>
    <t>12001</t>
  </si>
  <si>
    <t>Obrada duhanskih listova</t>
  </si>
  <si>
    <t>12002</t>
  </si>
  <si>
    <t>Proizvodnja ostalih duhanskih proizvoda</t>
  </si>
  <si>
    <t>13100</t>
  </si>
  <si>
    <t>Priprema i predenje tekstilnih vlakana</t>
  </si>
  <si>
    <t>13200</t>
  </si>
  <si>
    <t>Tkanje tekstila</t>
  </si>
  <si>
    <t>13300</t>
  </si>
  <si>
    <t>Dovršavanje tekstila</t>
  </si>
  <si>
    <t>13910</t>
  </si>
  <si>
    <t>Proizvodnja pletenih i kukičanih tkanina</t>
  </si>
  <si>
    <t>13920</t>
  </si>
  <si>
    <t>Proizvodnja tekstilnih proizvoda za kućanstvo i gotovih proizvoda za pokućstvo</t>
  </si>
  <si>
    <t>13930</t>
  </si>
  <si>
    <t>Proizvodnja tepiha i sagova</t>
  </si>
  <si>
    <t>13940</t>
  </si>
  <si>
    <t>Proizvodnja užadi, konopaca, upletenoga konca i mreža</t>
  </si>
  <si>
    <t>13950</t>
  </si>
  <si>
    <t>Proizvodnja netkanog tekstila i netkanih proizvoda</t>
  </si>
  <si>
    <t>13960</t>
  </si>
  <si>
    <t>Proizvodnja ostalog tehničkog i industrijskog tekstila</t>
  </si>
  <si>
    <t>13990</t>
  </si>
  <si>
    <t>Proizvodnja ostalog tekstila, d. n.</t>
  </si>
  <si>
    <t>14100</t>
  </si>
  <si>
    <t>Proizvodnja pletene i kukičane odjeće</t>
  </si>
  <si>
    <t>14210</t>
  </si>
  <si>
    <t>Proizvodnja vanjske odjeće</t>
  </si>
  <si>
    <t>14220</t>
  </si>
  <si>
    <t>Proizvodnja rublja</t>
  </si>
  <si>
    <t>14230</t>
  </si>
  <si>
    <t>Proizvodnja radne odjeće</t>
  </si>
  <si>
    <t>14240</t>
  </si>
  <si>
    <t>Proizvodnja kožne odjeće i proizvoda od krzna</t>
  </si>
  <si>
    <t>14290</t>
  </si>
  <si>
    <t>Proizvodnja ostale odjeće i pribora za odjeću, d. n.</t>
  </si>
  <si>
    <t>15110</t>
  </si>
  <si>
    <t>Štavljenje, obrada, bojenje kože i krzna</t>
  </si>
  <si>
    <t>15120</t>
  </si>
  <si>
    <t>Proizvodnja putnih i ručnih torbi, sedlarskih i remenarskih proizvoda od bilo kojeg materijala</t>
  </si>
  <si>
    <t>15200</t>
  </si>
  <si>
    <t>Proizvodnja obuće</t>
  </si>
  <si>
    <t>16110</t>
  </si>
  <si>
    <t>Piljenje i blanjanje drva</t>
  </si>
  <si>
    <t>16120</t>
  </si>
  <si>
    <t>Obrada i dorada drva</t>
  </si>
  <si>
    <t>16210</t>
  </si>
  <si>
    <t>Proizvodnja furnira i ostalih ploča od drva</t>
  </si>
  <si>
    <t>16220</t>
  </si>
  <si>
    <t>Proizvodnja sastavljenog parketa</t>
  </si>
  <si>
    <t>16230</t>
  </si>
  <si>
    <t>Proizvodnja ostale građevne stolarije i elemenata</t>
  </si>
  <si>
    <t>16240</t>
  </si>
  <si>
    <t>Proizvodnja ambalaže od drva</t>
  </si>
  <si>
    <t>16250</t>
  </si>
  <si>
    <t>Proizvodnja vrata i prozora od drva</t>
  </si>
  <si>
    <t>16260</t>
  </si>
  <si>
    <t>Proizvodnja krutih goriva iz biljne biomase</t>
  </si>
  <si>
    <t>16270</t>
  </si>
  <si>
    <t>Dorada proizvoda od drva</t>
  </si>
  <si>
    <t>16280</t>
  </si>
  <si>
    <t>Proizvodnja ostalih proizvoda od drva i pluta, slame i pletarskih materijala</t>
  </si>
  <si>
    <t>17110</t>
  </si>
  <si>
    <t>Proizvodnja celuloze</t>
  </si>
  <si>
    <t>17120</t>
  </si>
  <si>
    <t>Proizvodnja papira i kartona</t>
  </si>
  <si>
    <t>17210</t>
  </si>
  <si>
    <t>Proizvodnja valovitog papira, kartona i ambalaže od papira i kartona</t>
  </si>
  <si>
    <t>17220</t>
  </si>
  <si>
    <t>Proizvodnja robe za kućanstvo i higijenu te toaletnih potrepština od papira</t>
  </si>
  <si>
    <t>17230</t>
  </si>
  <si>
    <t>Proizvodnja uredskog materijala od papira</t>
  </si>
  <si>
    <t>17240</t>
  </si>
  <si>
    <t>Proizvodnja zidnih tapeta</t>
  </si>
  <si>
    <t>17250</t>
  </si>
  <si>
    <t>Proizvodnja ostalih proizvoda od papira i kartona</t>
  </si>
  <si>
    <t>18110</t>
  </si>
  <si>
    <t>Tiskanje novina</t>
  </si>
  <si>
    <t>18120</t>
  </si>
  <si>
    <t>Ostalo tiskanje</t>
  </si>
  <si>
    <t>18130</t>
  </si>
  <si>
    <t>Usluge pripreme za tisak i objavljivanje</t>
  </si>
  <si>
    <t>18140</t>
  </si>
  <si>
    <t>Knjigoveške i srodne usluge</t>
  </si>
  <si>
    <t>18200</t>
  </si>
  <si>
    <t>Umnožavanje snimljenih zapisa</t>
  </si>
  <si>
    <t>19100</t>
  </si>
  <si>
    <t>Proizvodnja proizvoda koksnih peći</t>
  </si>
  <si>
    <t>19200</t>
  </si>
  <si>
    <t>Proizvodnja rafiniranih naftnih proizvoda i proizvoda od fosilnih goriva</t>
  </si>
  <si>
    <t>20110</t>
  </si>
  <si>
    <t>Proizvodnja industrijskih plinova</t>
  </si>
  <si>
    <t>20120</t>
  </si>
  <si>
    <t>Proizvodnja bojila i pigmenata</t>
  </si>
  <si>
    <t>20130</t>
  </si>
  <si>
    <t>Proizvodnja ostalih anorganskih osnovnih kemikalija</t>
  </si>
  <si>
    <t>20140</t>
  </si>
  <si>
    <t>Proizvodnja ostalih organskih osnovnih kemikalija</t>
  </si>
  <si>
    <t>20150</t>
  </si>
  <si>
    <t>Proizvodnja gnojiva i dušičnih spojeva</t>
  </si>
  <si>
    <t>20160</t>
  </si>
  <si>
    <t>Proizvodnja plastike u primarnim oblicima</t>
  </si>
  <si>
    <t>20170</t>
  </si>
  <si>
    <t>Proizvodnja sintetičkoga kaučuka u primarnim oblicima</t>
  </si>
  <si>
    <t>20200</t>
  </si>
  <si>
    <t>Proizvodnja pesticida, dezinficijensa i drugih agrokemijskih proizvoda</t>
  </si>
  <si>
    <t>20300</t>
  </si>
  <si>
    <t>Proizvodnja boja, lakova i sličnih premaza, grafičkih boja i kitova</t>
  </si>
  <si>
    <t>20410</t>
  </si>
  <si>
    <t>Proizvodnja sapuna i deterdženata, sredstava za čišćenje i poliranje</t>
  </si>
  <si>
    <t>20420</t>
  </si>
  <si>
    <t>Proizvodnja parfema i toaletno-kozmetičkih preparata</t>
  </si>
  <si>
    <t>20510</t>
  </si>
  <si>
    <t>Proizvodnja tekućih biogoriva</t>
  </si>
  <si>
    <t>20591</t>
  </si>
  <si>
    <t>Proizvodnja eksploziva</t>
  </si>
  <si>
    <t>20592</t>
  </si>
  <si>
    <t>Proizvodnja ljepila</t>
  </si>
  <si>
    <t>20593</t>
  </si>
  <si>
    <t>Proizvodnja eteričnih ulja</t>
  </si>
  <si>
    <t>20599</t>
  </si>
  <si>
    <t>Proizvodnja ostalih kemijskih proizvoda</t>
  </si>
  <si>
    <t>20600</t>
  </si>
  <si>
    <t>Proizvodnja umjetnih vlakana</t>
  </si>
  <si>
    <t>21100</t>
  </si>
  <si>
    <t>Proizvodnja osnovnih farmaceutskih proizvoda</t>
  </si>
  <si>
    <t>21200</t>
  </si>
  <si>
    <t>Proizvodnja farmaceutskih pripravaka</t>
  </si>
  <si>
    <t>22110</t>
  </si>
  <si>
    <t>Proizvodnja, protektiranje i obnova vanjskih i unutrašnjih guma za vozila te proizvodnja zračnica</t>
  </si>
  <si>
    <t>22120</t>
  </si>
  <si>
    <t>Proizvodnja ostalih proizvoda od gume</t>
  </si>
  <si>
    <t>22210</t>
  </si>
  <si>
    <t>Proizvodnja ploča, listova, cijevi i profila od plastike</t>
  </si>
  <si>
    <t>22220</t>
  </si>
  <si>
    <t>Proizvodnja ambalaže od plastike</t>
  </si>
  <si>
    <t>22230</t>
  </si>
  <si>
    <t>Proizvodnja vrata i prozora od plastike</t>
  </si>
  <si>
    <t>22240</t>
  </si>
  <si>
    <t>Proizvodnja proizvoda od plastike za građevinarstvo</t>
  </si>
  <si>
    <t>22250</t>
  </si>
  <si>
    <t>Obrada i dovršavanje proizvoda od plastike</t>
  </si>
  <si>
    <t>22260</t>
  </si>
  <si>
    <t>Proizvodnja ostalih proizvoda od plastike</t>
  </si>
  <si>
    <t>23110</t>
  </si>
  <si>
    <t>Proizvodnja ravnog stakla</t>
  </si>
  <si>
    <t>23120</t>
  </si>
  <si>
    <t>Oblikovanje i obrada ravnog stakla</t>
  </si>
  <si>
    <t>23130</t>
  </si>
  <si>
    <t>Proizvodnja šupljeg stakla</t>
  </si>
  <si>
    <t>23140</t>
  </si>
  <si>
    <t>Proizvodnja staklenih vlakana</t>
  </si>
  <si>
    <t>23150</t>
  </si>
  <si>
    <t>Proizvodnja i obrada ostalog stakla uključujući tehničku robu od stakla</t>
  </si>
  <si>
    <t>23200</t>
  </si>
  <si>
    <t>Proizvodnja vatrostalnih proizvoda</t>
  </si>
  <si>
    <t>23310</t>
  </si>
  <si>
    <t>Proizvodnja keramičkih pločica i ploča</t>
  </si>
  <si>
    <t>23320</t>
  </si>
  <si>
    <t>Proizvodnja opeke, crijepa i ostalih proizvoda od pečene gline za građevinarstvo</t>
  </si>
  <si>
    <t>23410</t>
  </si>
  <si>
    <t>Proizvodnja keramičkih proizvoda za kućanstvo i ukrasnih predmeta</t>
  </si>
  <si>
    <t>23420</t>
  </si>
  <si>
    <t>Proizvodnja sanitarne keramike</t>
  </si>
  <si>
    <t>23430</t>
  </si>
  <si>
    <t>Proizvodnja keramičkih izolatora i izolacijskog pribora</t>
  </si>
  <si>
    <t>23440</t>
  </si>
  <si>
    <t>Proizvodnja ostalih tehničkih proizvoda od keramike</t>
  </si>
  <si>
    <t>23450</t>
  </si>
  <si>
    <t>Proizvodnja ostalih proizvoda od keramike</t>
  </si>
  <si>
    <t>23510</t>
  </si>
  <si>
    <t>Proizvodnja cementa</t>
  </si>
  <si>
    <t>23520</t>
  </si>
  <si>
    <t>Proizvodnja vapna i gipsa</t>
  </si>
  <si>
    <t>23610</t>
  </si>
  <si>
    <t>Proizvodnja proizvoda od betona za građevinarstvo</t>
  </si>
  <si>
    <t>23620</t>
  </si>
  <si>
    <t>Proizvodnja proizvoda od gipsa za građevinarstvo</t>
  </si>
  <si>
    <t>23630</t>
  </si>
  <si>
    <t>Proizvodnja gotove betonske smjese</t>
  </si>
  <si>
    <t>23640</t>
  </si>
  <si>
    <t>Proizvodnja žbuke</t>
  </si>
  <si>
    <t>23650</t>
  </si>
  <si>
    <t>Proizvodnja fibrocementa</t>
  </si>
  <si>
    <t>23660</t>
  </si>
  <si>
    <t>Proizvodnja ostalih proizvoda od betona, cementa i gipsa</t>
  </si>
  <si>
    <t>23700</t>
  </si>
  <si>
    <t>Rezanje, oblikovanje i obrada kamena</t>
  </si>
  <si>
    <t>23910</t>
  </si>
  <si>
    <t>Proizvodnja brusnih proizvoda</t>
  </si>
  <si>
    <t>23990</t>
  </si>
  <si>
    <t>Proizvodnja ostalih nemetalnih mineralnih proizvoda, d. n.</t>
  </si>
  <si>
    <t>24100</t>
  </si>
  <si>
    <t>Proizvodnja sirovog željeza, čelika i ferolegura</t>
  </si>
  <si>
    <t>24200</t>
  </si>
  <si>
    <t>Proizvodnja čeličnih cijevi, šupljih profila i pripadajućeg pribora</t>
  </si>
  <si>
    <t>24310</t>
  </si>
  <si>
    <t>Hladno vučenje šipki</t>
  </si>
  <si>
    <t>24320</t>
  </si>
  <si>
    <t>Hladno valjanje uskih vrpci</t>
  </si>
  <si>
    <t>24330</t>
  </si>
  <si>
    <t>Hladno oblikovanje i profiliranje</t>
  </si>
  <si>
    <t>24340</t>
  </si>
  <si>
    <t>Hladno vučenje žica</t>
  </si>
  <si>
    <t>24410</t>
  </si>
  <si>
    <t>Proizvodnja plemenitih metala</t>
  </si>
  <si>
    <t>24420</t>
  </si>
  <si>
    <t>Proizvodnja aluminija</t>
  </si>
  <si>
    <t>24430</t>
  </si>
  <si>
    <t>Proizvodnja olova, cinka i kositra</t>
  </si>
  <si>
    <t>24440</t>
  </si>
  <si>
    <t>Proizvodnja bakra</t>
  </si>
  <si>
    <t>24450</t>
  </si>
  <si>
    <t>Proizvodnja ostalih obojenih metala</t>
  </si>
  <si>
    <t>24460</t>
  </si>
  <si>
    <t>Obrada nuklearnoga goriva</t>
  </si>
  <si>
    <t>24510</t>
  </si>
  <si>
    <t>Lijevanje željeza</t>
  </si>
  <si>
    <t>24520</t>
  </si>
  <si>
    <t>Lijevanje čelika</t>
  </si>
  <si>
    <t>24530</t>
  </si>
  <si>
    <t>Lijevanje lakih metala</t>
  </si>
  <si>
    <t>24540</t>
  </si>
  <si>
    <t>Lijevanje ostalih obojenih metala</t>
  </si>
  <si>
    <t>25110</t>
  </si>
  <si>
    <t>Proizvodnja metalnih konstrukcija i njihovih dijelova</t>
  </si>
  <si>
    <t>25120</t>
  </si>
  <si>
    <t>Proizvodnja vrata i prozora od metala</t>
  </si>
  <si>
    <t>25210</t>
  </si>
  <si>
    <t>Proizvodnja radijatora, parnih kotlova i kotlova za centralno grijanje</t>
  </si>
  <si>
    <t>25220</t>
  </si>
  <si>
    <t>Proizvodnja ostalih cisterni, rezervoara i sličnih posuda od metala</t>
  </si>
  <si>
    <t>25300</t>
  </si>
  <si>
    <t>Proizvodnja oružja i streljiva</t>
  </si>
  <si>
    <t>25400</t>
  </si>
  <si>
    <t>Kovanje i oblikovanje metala i metalurgija praha</t>
  </si>
  <si>
    <t>25510</t>
  </si>
  <si>
    <t>Prevlačenje metala</t>
  </si>
  <si>
    <t>25520</t>
  </si>
  <si>
    <t>Toplinska obrada metala</t>
  </si>
  <si>
    <t>25530</t>
  </si>
  <si>
    <t>Strojna obrada metala</t>
  </si>
  <si>
    <t>25610</t>
  </si>
  <si>
    <t>Proizvodnja pribora za jelo i sječiva</t>
  </si>
  <si>
    <t>25620</t>
  </si>
  <si>
    <t>Proizvodnja brava i okova</t>
  </si>
  <si>
    <t>25630</t>
  </si>
  <si>
    <t>Proizvodnja alata</t>
  </si>
  <si>
    <t>25910</t>
  </si>
  <si>
    <t>Proizvodnja čeličnih bačvi i sličnih posuda</t>
  </si>
  <si>
    <t>25920</t>
  </si>
  <si>
    <t>Proizvodnja ambalaže od lakih metala</t>
  </si>
  <si>
    <t>25930</t>
  </si>
  <si>
    <t>Proizvodnja proizvoda od žice, lanaca i opruga</t>
  </si>
  <si>
    <t>25940</t>
  </si>
  <si>
    <t>Proizvodnja zakovica i vijčane robe</t>
  </si>
  <si>
    <t>25990</t>
  </si>
  <si>
    <t>Proizvodnja ostalih gotovih proizvoda od metala, d. n.</t>
  </si>
  <si>
    <t>26110</t>
  </si>
  <si>
    <t>Proizvodnja elektroničkih komponenata</t>
  </si>
  <si>
    <t>26120</t>
  </si>
  <si>
    <t>Proizvodnja punih elektroničkih ploča</t>
  </si>
  <si>
    <t>26200</t>
  </si>
  <si>
    <t>Proizvodnja računala i periferne opreme</t>
  </si>
  <si>
    <t>26300</t>
  </si>
  <si>
    <t>Proizvodnja komunikacijske opreme</t>
  </si>
  <si>
    <t>26400</t>
  </si>
  <si>
    <t>Proizvodnja elektroničkih uređaja za široku potrošnju</t>
  </si>
  <si>
    <t>26510</t>
  </si>
  <si>
    <t>Proizvodnja instrumenata i aparata za mjerenje, ispitivanje i navigaciju</t>
  </si>
  <si>
    <t>26520</t>
  </si>
  <si>
    <t>Proizvodnja satova</t>
  </si>
  <si>
    <t>26600</t>
  </si>
  <si>
    <t>Proizvodnja opreme za zračenje, elektromedicinske i elektroterapeutske opreme</t>
  </si>
  <si>
    <t>26700</t>
  </si>
  <si>
    <t>Proizvodnja optičkih instrumenata, magnetskih i optičkih medija te fotografske opreme</t>
  </si>
  <si>
    <t>27110</t>
  </si>
  <si>
    <t>Proizvodnja elektromotora, generatora i transformatora</t>
  </si>
  <si>
    <t>27120</t>
  </si>
  <si>
    <t>Proizvodnja uređaja za distribuciju i kontrolu električne energije</t>
  </si>
  <si>
    <t>27200</t>
  </si>
  <si>
    <t>Proizvodnja baterija i akumulatora</t>
  </si>
  <si>
    <t>27310</t>
  </si>
  <si>
    <t>Proizvodnja kablova od optičkih vlakana</t>
  </si>
  <si>
    <t>27320</t>
  </si>
  <si>
    <t>Proizvodnja ostalih elektroničkih i električnih žica i kablova</t>
  </si>
  <si>
    <t>27330</t>
  </si>
  <si>
    <t>Proizvodnja elektroinstalacijskog materijala</t>
  </si>
  <si>
    <t>27400</t>
  </si>
  <si>
    <t>Proizvodnja rasvjetne opreme</t>
  </si>
  <si>
    <t>27510</t>
  </si>
  <si>
    <t>Proizvodnja električnih aparata za kućanstvo</t>
  </si>
  <si>
    <t>27520</t>
  </si>
  <si>
    <t>Proizvodnja neelektričnih aparata za kućanstvo</t>
  </si>
  <si>
    <t>27900</t>
  </si>
  <si>
    <t>Proizvodnja ostale električne opreme</t>
  </si>
  <si>
    <t>28110</t>
  </si>
  <si>
    <t>Proizvodnja motora i turbina, osim motora za zrakoplove i motorna vozila</t>
  </si>
  <si>
    <t>28120</t>
  </si>
  <si>
    <t>Proizvodnja hidrauličnih pogonskih uređaja</t>
  </si>
  <si>
    <t>28130</t>
  </si>
  <si>
    <t>Proizvodnja ostalih crpki i kompresora</t>
  </si>
  <si>
    <t>28140</t>
  </si>
  <si>
    <t>Proizvodnja ostalih slavina i ventila</t>
  </si>
  <si>
    <t>28150</t>
  </si>
  <si>
    <t>Proizvodnja ležajeva, prijenosnika te prijenosnih i pogonskih elemenata</t>
  </si>
  <si>
    <t>28210</t>
  </si>
  <si>
    <t>Proizvodnja peći, kamina i trajne opreme za grijanje kućanstva</t>
  </si>
  <si>
    <t>28220</t>
  </si>
  <si>
    <t>Proizvodnja uređaja za dizanje i prenošenje</t>
  </si>
  <si>
    <t>28230</t>
  </si>
  <si>
    <t>Proizvodnja uredskih strojeva i opreme, osim proizvodnje računala i periferne opreme</t>
  </si>
  <si>
    <t>28240</t>
  </si>
  <si>
    <t>Proizvodnja mehaniziranog ručnog alata</t>
  </si>
  <si>
    <t>28250</t>
  </si>
  <si>
    <t>Proizvodnja rashladne i ventilacijske opreme, osim za kućanstva</t>
  </si>
  <si>
    <t>28290</t>
  </si>
  <si>
    <t>Proizvodnja ostalih strojeva za opće namjene, d. n.</t>
  </si>
  <si>
    <t>28300</t>
  </si>
  <si>
    <t>Proizvodnja strojeva za poljoprivredu i šumarstvo</t>
  </si>
  <si>
    <t>28410</t>
  </si>
  <si>
    <t>Proizvodnja strojeva za oblikovanje metala i alatnih strojeva za obradu metala</t>
  </si>
  <si>
    <t>28420</t>
  </si>
  <si>
    <t>Proizvodnja ostalih alatnih strojeva</t>
  </si>
  <si>
    <t>28910</t>
  </si>
  <si>
    <t>Proizvodnja strojeva za metalurgiju</t>
  </si>
  <si>
    <t>28920</t>
  </si>
  <si>
    <t>Proizvodnja strojeva za rudnike, kamenolome i građevinarstvo</t>
  </si>
  <si>
    <t>28930</t>
  </si>
  <si>
    <t>Proizvodnja strojeva za industriju hrane, pića i duhana</t>
  </si>
  <si>
    <t>28940</t>
  </si>
  <si>
    <t>Proizvodnja strojeva za industriju tekstila, odjeće i kože</t>
  </si>
  <si>
    <t>28950</t>
  </si>
  <si>
    <t>Proizvodnja strojeva za industriju papira i kartona</t>
  </si>
  <si>
    <t>28960</t>
  </si>
  <si>
    <t>Proizvodnja strojeva za plastiku i gumu</t>
  </si>
  <si>
    <t>28970</t>
  </si>
  <si>
    <t>Proizvodnja strojeva za aditivnu proizvodnju</t>
  </si>
  <si>
    <t>28990</t>
  </si>
  <si>
    <t>Proizvodnja ostalih strojeva za posebne namjene, d. n.</t>
  </si>
  <si>
    <t>29100</t>
  </si>
  <si>
    <t>Proizvodnja motornih vozila</t>
  </si>
  <si>
    <t>29200</t>
  </si>
  <si>
    <t>Proizvodnja karoserija za motorna vozila, proizvodnja prikolica i poluprikolica</t>
  </si>
  <si>
    <t>29310</t>
  </si>
  <si>
    <t>Proizvodnja električne i elektroničke opreme za motorna vozila</t>
  </si>
  <si>
    <t>29320</t>
  </si>
  <si>
    <t>Proizvodnja ostalih dijelova i pribora za motorna vozila</t>
  </si>
  <si>
    <t>30110</t>
  </si>
  <si>
    <t>Gradnja civilnih brodova i plutajućih objekata</t>
  </si>
  <si>
    <t>30120</t>
  </si>
  <si>
    <t>Gradnja čamaca za razonodu i sportskih čamaca</t>
  </si>
  <si>
    <t>30130</t>
  </si>
  <si>
    <t>Gradnja vojnih brodova i plovila</t>
  </si>
  <si>
    <t>30200</t>
  </si>
  <si>
    <t>Proizvodnja željezničkih lokomotiva i tračničkih vozila</t>
  </si>
  <si>
    <t>30310</t>
  </si>
  <si>
    <t>Proizvodnja civilnih zrakoplova i svemirskih letjelica te srodnih strojeva i opreme</t>
  </si>
  <si>
    <t>30320</t>
  </si>
  <si>
    <t>Proizvodnja vojnih zrakoplova i svemirskih letjelica te srodnih strojeva i opreme</t>
  </si>
  <si>
    <t>30400</t>
  </si>
  <si>
    <t>Proizvodnja vojnih borbenih vozila</t>
  </si>
  <si>
    <t>30910</t>
  </si>
  <si>
    <t>Proizvodnja motocikala</t>
  </si>
  <si>
    <t>30920</t>
  </si>
  <si>
    <t>Proizvodnja bicikala i invalidskih kolica</t>
  </si>
  <si>
    <t>30990</t>
  </si>
  <si>
    <t>Proizvodnja ostalih prijevoznih sredstava, d. n.</t>
  </si>
  <si>
    <t>31001</t>
  </si>
  <si>
    <t>Proizvodnja namještaja za poslovne i prodajne prostore</t>
  </si>
  <si>
    <t>31002</t>
  </si>
  <si>
    <t>Proizvodnja kuhinjskog namještaja</t>
  </si>
  <si>
    <t>31003</t>
  </si>
  <si>
    <t>Proizvodnja madraca</t>
  </si>
  <si>
    <t>31009</t>
  </si>
  <si>
    <t>Proizvodnja ostalog namještaja</t>
  </si>
  <si>
    <t>32110</t>
  </si>
  <si>
    <t>Proizvodnja kovanog novca</t>
  </si>
  <si>
    <t>32120</t>
  </si>
  <si>
    <t>Proizvodnja nakita i srodnih proizvoda</t>
  </si>
  <si>
    <t>32130</t>
  </si>
  <si>
    <t>Proizvodnja imitacije nakita (bižuterije) i srodnih proizvoda</t>
  </si>
  <si>
    <t>32200</t>
  </si>
  <si>
    <t>Proizvodnja glazbenih instrumenata</t>
  </si>
  <si>
    <t>32300</t>
  </si>
  <si>
    <t>Proizvodnja sportske opreme</t>
  </si>
  <si>
    <t>32400</t>
  </si>
  <si>
    <t>Proizvodnja igara i igračaka</t>
  </si>
  <si>
    <t>32500</t>
  </si>
  <si>
    <t>Proizvodnja medicinskih i stomatoloških instrumenata i pribora</t>
  </si>
  <si>
    <t>32910</t>
  </si>
  <si>
    <t>Proizvodnja metli i četki</t>
  </si>
  <si>
    <t>32990</t>
  </si>
  <si>
    <t>Ostala prerađivačka industrija, d. n.</t>
  </si>
  <si>
    <t>33110</t>
  </si>
  <si>
    <t>Popravak i održavanje proizvoda od metala</t>
  </si>
  <si>
    <t>33120</t>
  </si>
  <si>
    <t>Popravak i održavanje strojeva</t>
  </si>
  <si>
    <t>33130</t>
  </si>
  <si>
    <t>Popravak i održavanje elektroničke i optičke opreme</t>
  </si>
  <si>
    <t>33140</t>
  </si>
  <si>
    <t>Popravak i održavanje električne opreme</t>
  </si>
  <si>
    <t>33150</t>
  </si>
  <si>
    <t>Popravak i održavanje civilnih brodova i čamaca</t>
  </si>
  <si>
    <t>33160</t>
  </si>
  <si>
    <t>Popravak i održavanje civilnih zrakoplova i svemirskih letjelica</t>
  </si>
  <si>
    <t>33170</t>
  </si>
  <si>
    <t>Popravak i održavanje ostalih civilnih prijevoznih sredstava</t>
  </si>
  <si>
    <t>33180</t>
  </si>
  <si>
    <t>Popravak i održavanje vojnih borbenih vozila, brodova, čamaca, zrakoplova i svemirskih letjelica</t>
  </si>
  <si>
    <t>33190</t>
  </si>
  <si>
    <t>Popravak i održavanje ostale opreme</t>
  </si>
  <si>
    <t>33200</t>
  </si>
  <si>
    <t>Instalacija industrijskih strojeva i opreme</t>
  </si>
  <si>
    <t>35110</t>
  </si>
  <si>
    <t>Proizvodnja električne energije iz neobnovljivih izvora</t>
  </si>
  <si>
    <t>35120</t>
  </si>
  <si>
    <t>Proizvodnja električne energije iz obnovljivih izvora</t>
  </si>
  <si>
    <t>35130</t>
  </si>
  <si>
    <t>Prijenos električne energije</t>
  </si>
  <si>
    <t>35140</t>
  </si>
  <si>
    <t>Distribucija električne energije</t>
  </si>
  <si>
    <t>35150</t>
  </si>
  <si>
    <t>Trgovina električnom energijom</t>
  </si>
  <si>
    <t>35160</t>
  </si>
  <si>
    <t>Skladištenje električne energije</t>
  </si>
  <si>
    <t>35210</t>
  </si>
  <si>
    <t>Proizvodnja plina</t>
  </si>
  <si>
    <t>35221</t>
  </si>
  <si>
    <t>Djelatnosti distribucije plina distribucijskom mrežom</t>
  </si>
  <si>
    <t>35222</t>
  </si>
  <si>
    <t>Djelatnosti opskrbe plinom putem distribucijske mreže</t>
  </si>
  <si>
    <t>35229</t>
  </si>
  <si>
    <t>Djelatnosti distribucije ostalih plinovitih goriva distribucijskom mrežom</t>
  </si>
  <si>
    <t>35230</t>
  </si>
  <si>
    <t>Trgovina plinom distribucijskom mrežom</t>
  </si>
  <si>
    <t>35240</t>
  </si>
  <si>
    <t>Skladištenje plina kao dio usluge opskrbe putem mreže</t>
  </si>
  <si>
    <t>35300</t>
  </si>
  <si>
    <t>Opskrba parom i klimatizacija</t>
  </si>
  <si>
    <t>35400</t>
  </si>
  <si>
    <t>Djelatnosti brokera i agenata za električnu energiju i plin</t>
  </si>
  <si>
    <t>36000</t>
  </si>
  <si>
    <t>Zahvaćanje, pročišćavanje i opskrba vodom</t>
  </si>
  <si>
    <t>37000</t>
  </si>
  <si>
    <t>Obrada otpadnih voda</t>
  </si>
  <si>
    <t>38110</t>
  </si>
  <si>
    <t>Sakupljanje neopasnog otpada</t>
  </si>
  <si>
    <t>38120</t>
  </si>
  <si>
    <t>Sakupljanje opasnog otpada</t>
  </si>
  <si>
    <t>38210</t>
  </si>
  <si>
    <t>Oporaba materijala</t>
  </si>
  <si>
    <t>38220</t>
  </si>
  <si>
    <t>Oporaba energije</t>
  </si>
  <si>
    <t>38230</t>
  </si>
  <si>
    <t>Ostala oporaba otpada</t>
  </si>
  <si>
    <t>38310</t>
  </si>
  <si>
    <t>Spaljivanje otpada bez dobivanja energije</t>
  </si>
  <si>
    <t>38320</t>
  </si>
  <si>
    <t>Odlaganje ili trajno skladištenje otpada</t>
  </si>
  <si>
    <t>38330</t>
  </si>
  <si>
    <t>Ostalo zbrinjavanje otpada</t>
  </si>
  <si>
    <t>39000</t>
  </si>
  <si>
    <t>Djelatnosti sanacije okoliša i ostale djelatnosti gospodarenja otpadom</t>
  </si>
  <si>
    <t>41000</t>
  </si>
  <si>
    <t>Građenje stambenih i nestambenih zgrada</t>
  </si>
  <si>
    <t>42110</t>
  </si>
  <si>
    <t>Građenje cesta i autocesta</t>
  </si>
  <si>
    <t>42120</t>
  </si>
  <si>
    <t>Građenje željezničkih pruga i podzemnih željeznica</t>
  </si>
  <si>
    <t>42130</t>
  </si>
  <si>
    <t>Građenje mostova i tunela</t>
  </si>
  <si>
    <t>42210</t>
  </si>
  <si>
    <t>Građenje cjevovoda za tekućine i plinove</t>
  </si>
  <si>
    <t>42220</t>
  </si>
  <si>
    <t>Građenje elektroenergetskih i telekomunikacijskih vodova</t>
  </si>
  <si>
    <t>42910</t>
  </si>
  <si>
    <t>Građenje vodnih građevina</t>
  </si>
  <si>
    <t>42990</t>
  </si>
  <si>
    <t>Građenje ostalih građevina niskogradnje, d. n.</t>
  </si>
  <si>
    <t>43110</t>
  </si>
  <si>
    <t>Uklanjanje građevina</t>
  </si>
  <si>
    <t>43120</t>
  </si>
  <si>
    <t>Pripremni radovi na gradilištu</t>
  </si>
  <si>
    <t>43130</t>
  </si>
  <si>
    <t>Pokusno bušenje i sondiranje terena za gradnju</t>
  </si>
  <si>
    <t>43210</t>
  </si>
  <si>
    <t>Elektroinstalacijski radovi</t>
  </si>
  <si>
    <t>43220</t>
  </si>
  <si>
    <t>Uvođenje instalacija vodovoda, kanalizacije i plina te instalacija za grijanje i klimatizaciju</t>
  </si>
  <si>
    <t>43230</t>
  </si>
  <si>
    <t>Radovi na postavljanju izolacije</t>
  </si>
  <si>
    <t>43240</t>
  </si>
  <si>
    <t>Ostali građevinski instalacijski radovi</t>
  </si>
  <si>
    <t>43310</t>
  </si>
  <si>
    <t>Fasadni i štukaturski radovi</t>
  </si>
  <si>
    <t>43320</t>
  </si>
  <si>
    <t>Ugradnja stolarije</t>
  </si>
  <si>
    <t>43330</t>
  </si>
  <si>
    <t>Postavljanje podnih i zidnih obloga</t>
  </si>
  <si>
    <t>43340</t>
  </si>
  <si>
    <t>Soboslikarski i staklarski radovi</t>
  </si>
  <si>
    <t>43350</t>
  </si>
  <si>
    <t>Ostali završni građevinski radovi</t>
  </si>
  <si>
    <t>43410</t>
  </si>
  <si>
    <t>Radovi na krovištu</t>
  </si>
  <si>
    <t>43420</t>
  </si>
  <si>
    <t>Ostali specijalizirani građevinski radovi u gradnji zgrada</t>
  </si>
  <si>
    <t>43500</t>
  </si>
  <si>
    <t>Specijalizirani građevinski radovi u niskogradnji</t>
  </si>
  <si>
    <t>43600</t>
  </si>
  <si>
    <t>Usluge posredovanja u pružanju specijaliziranih građevinskih usluga</t>
  </si>
  <si>
    <t>43910</t>
  </si>
  <si>
    <t>Zidarski radovi</t>
  </si>
  <si>
    <t>43990</t>
  </si>
  <si>
    <t>Ostale specijalizirane građevinske djelatnosti, d. n.</t>
  </si>
  <si>
    <t>46110</t>
  </si>
  <si>
    <t>Posredovanje u trgovini na veliko poljoprivrednim sirovinama, živim životinjama, tekstilnim sirovinama i poluproizvodima</t>
  </si>
  <si>
    <t>46120</t>
  </si>
  <si>
    <t>Posredovanje u trgovini na veliko gorivima, rudama, metalima i industrijskim kemikalijama</t>
  </si>
  <si>
    <t>46130</t>
  </si>
  <si>
    <t>Posredovanje u trgovini na veliko drvom i građevinskim materijalom</t>
  </si>
  <si>
    <t>46140</t>
  </si>
  <si>
    <t>Posredovanje u trgovini na veliko strojevima, industrijskom opremom, brodovima i zrakoplovima</t>
  </si>
  <si>
    <t>46150</t>
  </si>
  <si>
    <t>Posredovanje u trgovini na veliko namještajem, proizvodima za kućanstvo i željeznom robom</t>
  </si>
  <si>
    <t>46160</t>
  </si>
  <si>
    <t>Posredovanje u trgovini na veliko tekstilom, odjećom, krznom, obućom i kožnim proizvodima</t>
  </si>
  <si>
    <t>46170</t>
  </si>
  <si>
    <t>Posredovanje u trgovini na veliko hranom, pićima i duhanom</t>
  </si>
  <si>
    <t>46180</t>
  </si>
  <si>
    <t>Posredovanje u trgovini na veliko ostalim određenim proizvodima</t>
  </si>
  <si>
    <t>46190</t>
  </si>
  <si>
    <t>Posredovanje u nespecijaliziranoj trgovini na veliko</t>
  </si>
  <si>
    <t>46210</t>
  </si>
  <si>
    <t>Trgovina na veliko žitaricama, sirovim duhanom, sjemenjem i stočnom hranom</t>
  </si>
  <si>
    <t>46220</t>
  </si>
  <si>
    <t>Trgovina na veliko cvijećem i sadnicama</t>
  </si>
  <si>
    <t>46230</t>
  </si>
  <si>
    <t>Trgovina na veliko živim životinjama</t>
  </si>
  <si>
    <t>46240</t>
  </si>
  <si>
    <t>Trgovina na veliko sirovim i štavljenim kožama</t>
  </si>
  <si>
    <t>46310</t>
  </si>
  <si>
    <t>Trgovina na veliko voćem i povrćem</t>
  </si>
  <si>
    <t>46320</t>
  </si>
  <si>
    <t>Trgovina na veliko mesom, mesnim proizvodima, ribom i ribljim proizvodima</t>
  </si>
  <si>
    <t>46330</t>
  </si>
  <si>
    <t>Trgovina na veliko mlijekom, mliječnim proizvodima, jajima, jestivim uljima i mastima</t>
  </si>
  <si>
    <t>46340</t>
  </si>
  <si>
    <t>Trgovina na veliko pićima</t>
  </si>
  <si>
    <t>46350</t>
  </si>
  <si>
    <t>Trgovina na veliko duhanskim proizvodima</t>
  </si>
  <si>
    <t>46360</t>
  </si>
  <si>
    <t>Trgovina na veliko šećerom, čokoladom i proizvodima od šećera</t>
  </si>
  <si>
    <t>46370</t>
  </si>
  <si>
    <t>Trgovina na veliko kavom, čajem, kakaom i začinima</t>
  </si>
  <si>
    <t>46380</t>
  </si>
  <si>
    <t>Trgovina na veliko ostalom hranom</t>
  </si>
  <si>
    <t>46390</t>
  </si>
  <si>
    <t>Nespecijalizirana trgovina na veliko hranom, pićima i duhanskim proizvodima</t>
  </si>
  <si>
    <t>46410</t>
  </si>
  <si>
    <t>Trgovina na veliko tekstilom</t>
  </si>
  <si>
    <t>46420</t>
  </si>
  <si>
    <t>Trgovina na veliko odjećom i obućom</t>
  </si>
  <si>
    <t>46430</t>
  </si>
  <si>
    <t>Trgovina na veliko električnim aparatima za kućanstvo</t>
  </si>
  <si>
    <t>46440</t>
  </si>
  <si>
    <t>Trgovina na veliko porculanom, staklom i sredstvima za čišćenje</t>
  </si>
  <si>
    <t>46450</t>
  </si>
  <si>
    <t>Trgovina na veliko parfemima i kozmetikom</t>
  </si>
  <si>
    <t>46460</t>
  </si>
  <si>
    <t>Trgovina na veliko farmaceutskim i medicinskim proizvodima</t>
  </si>
  <si>
    <t>46470</t>
  </si>
  <si>
    <t>Trgovina na veliko namještajem za kućanstva, urede i trgovine, sagovima i opremom za rasvjetu</t>
  </si>
  <si>
    <t>46480</t>
  </si>
  <si>
    <t>Trgovina na veliko satovima i nakitom</t>
  </si>
  <si>
    <t>46490</t>
  </si>
  <si>
    <t>Trgovina na veliko ostalim proizvodima za kućanstvo</t>
  </si>
  <si>
    <t>46500</t>
  </si>
  <si>
    <t>Trgovina na veliko informacijsko-komunikacijskom opremom</t>
  </si>
  <si>
    <t>46610</t>
  </si>
  <si>
    <t>Trgovina na veliko poljoprivrednim strojevima, opremom i priborom</t>
  </si>
  <si>
    <t>46620</t>
  </si>
  <si>
    <t>Trgovina na veliko alatnim strojevima</t>
  </si>
  <si>
    <t>46630</t>
  </si>
  <si>
    <t>Trgovina na veliko strojevima za rudarstvo i građevinarstvo</t>
  </si>
  <si>
    <t>46640</t>
  </si>
  <si>
    <t>Trgovina na veliko ostalim strojevima i opremom</t>
  </si>
  <si>
    <t>46710</t>
  </si>
  <si>
    <t>Trgovina na veliko motornim vozilima</t>
  </si>
  <si>
    <t>46720</t>
  </si>
  <si>
    <t>Trgovina na veliko dijelovima i priborom za motorna vozila</t>
  </si>
  <si>
    <t>46730</t>
  </si>
  <si>
    <t>Trgovina na veliko motociklima te dijelovima i priborom za motocikle</t>
  </si>
  <si>
    <t>46810</t>
  </si>
  <si>
    <t>Trgovina na veliko krutim, tekućim i plinovitim gorivima i srodnim proizvodima</t>
  </si>
  <si>
    <t>46820</t>
  </si>
  <si>
    <t>Trgovina na veliko metalima i metalnim rudama</t>
  </si>
  <si>
    <t>46830</t>
  </si>
  <si>
    <t>Trgovina na veliko drvom, građevinskim materijalom i sanitarnom opremom</t>
  </si>
  <si>
    <t>46840</t>
  </si>
  <si>
    <t>Trgovina na veliko željeznom robom, instalacijskim materijalom i opremom za vodovod i grijanje</t>
  </si>
  <si>
    <t>46850</t>
  </si>
  <si>
    <t>Trgovina na veliko kemijskim proizvodima</t>
  </si>
  <si>
    <t>46860</t>
  </si>
  <si>
    <t>Trgovina na veliko ostalim poluproizvodima</t>
  </si>
  <si>
    <t>46870</t>
  </si>
  <si>
    <t>Trgovina na veliko ostacima i otpacima</t>
  </si>
  <si>
    <t>46890</t>
  </si>
  <si>
    <t>Ostala specijalizirana trgovina na veliko, d. n.</t>
  </si>
  <si>
    <t>46900</t>
  </si>
  <si>
    <t>Nespecijalizirana trgovina na veliko</t>
  </si>
  <si>
    <t>47110</t>
  </si>
  <si>
    <t>Nespecijalizirana trgovina na malo pretežno hranom, pićima i duhanskim proizvodima</t>
  </si>
  <si>
    <t>47120</t>
  </si>
  <si>
    <t>Ostala nespecijalizirana trgovina na malo</t>
  </si>
  <si>
    <t>47210</t>
  </si>
  <si>
    <t>Trgovina na malo voćem i povrćem</t>
  </si>
  <si>
    <t>47220</t>
  </si>
  <si>
    <t>Trgovina na malo mesom i mesnim proizvodima</t>
  </si>
  <si>
    <t>47230</t>
  </si>
  <si>
    <t>Trgovina na malo ribama, rakovima i mekušcima</t>
  </si>
  <si>
    <t>47240</t>
  </si>
  <si>
    <t>Trgovina na malo kruhom, kolačima i slatkim proizvodima</t>
  </si>
  <si>
    <t>47250</t>
  </si>
  <si>
    <t>Trgovina na malo pićima</t>
  </si>
  <si>
    <t>47260</t>
  </si>
  <si>
    <t>Trgovina na malo duhanskim proizvodima</t>
  </si>
  <si>
    <t>47270</t>
  </si>
  <si>
    <t>Trgovina na malo ostalim prehrambenim proizvodima</t>
  </si>
  <si>
    <t>47300</t>
  </si>
  <si>
    <t>Trgovina na malo motornim gorivima i mazivima</t>
  </si>
  <si>
    <t>47400</t>
  </si>
  <si>
    <t>Trgovina na malo informacijsko-komunikacijskom opremom</t>
  </si>
  <si>
    <t>47510</t>
  </si>
  <si>
    <t>Trgovina na malo tekstilom</t>
  </si>
  <si>
    <t>47520</t>
  </si>
  <si>
    <t>Trgovina na malo željeznom robom, građevinskim materijalom, bojama i staklom</t>
  </si>
  <si>
    <t>47530</t>
  </si>
  <si>
    <t>Trgovina na malo sagovima, prostirkama za pod, zidnim i podnim oblogama</t>
  </si>
  <si>
    <t>47540</t>
  </si>
  <si>
    <t>Trgovina na malo električnim aparatima za kućanstvo</t>
  </si>
  <si>
    <t>47550</t>
  </si>
  <si>
    <t>Trgovina na malo namještajem, opremom za rasvjetu, stolnim posuđem i ostalim proizvodima za kućanstvo</t>
  </si>
  <si>
    <t>47610</t>
  </si>
  <si>
    <t>Trgovina na malo knjigama</t>
  </si>
  <si>
    <t>47620</t>
  </si>
  <si>
    <t>Trgovina na malo novinama i ostalim periodičnim publikacijama te papirnatom robom i pisaćim priborom</t>
  </si>
  <si>
    <t>47630</t>
  </si>
  <si>
    <t>Trgovina na malo sportskom opremom</t>
  </si>
  <si>
    <t>47640</t>
  </si>
  <si>
    <t>Trgovina na malo igrama i igračkama</t>
  </si>
  <si>
    <t>47690</t>
  </si>
  <si>
    <t>Trgovina na malo proizvodima za kulturu i rekreaciju, d. n.</t>
  </si>
  <si>
    <t>47710</t>
  </si>
  <si>
    <t>Trgovina na malo odjećom</t>
  </si>
  <si>
    <t>47720</t>
  </si>
  <si>
    <t>Trgovina na malo obućom i proizvodima od kože</t>
  </si>
  <si>
    <t>47730</t>
  </si>
  <si>
    <t>Trgovina na malo farmaceutskim proizvodima</t>
  </si>
  <si>
    <t>47741</t>
  </si>
  <si>
    <t>Trgovina na malo naočalama</t>
  </si>
  <si>
    <t>47749</t>
  </si>
  <si>
    <t>Ostala trgovina na malo medicinskim i ortopedskim proizvodima</t>
  </si>
  <si>
    <t>47750</t>
  </si>
  <si>
    <t>Trgovina na malo kozmetičkim i toaletnim proizvodima</t>
  </si>
  <si>
    <t>47761</t>
  </si>
  <si>
    <t>Trgovina na malo cvijećem</t>
  </si>
  <si>
    <t>47762</t>
  </si>
  <si>
    <t>Trgovina na malo sadnicama i gnojivom</t>
  </si>
  <si>
    <t>47763</t>
  </si>
  <si>
    <t>Trgovina na malo kućnim ljubimcima i hranom za kućne ljubimce</t>
  </si>
  <si>
    <t>47770</t>
  </si>
  <si>
    <t>Trgovina na malo satovima i nakitom</t>
  </si>
  <si>
    <t>47780</t>
  </si>
  <si>
    <t>Trgovina na malo ostalom novom robom</t>
  </si>
  <si>
    <t>47790</t>
  </si>
  <si>
    <t>Trgovina na malo rabljenom robom</t>
  </si>
  <si>
    <t>47810</t>
  </si>
  <si>
    <t>Trgovina na malo motornim vozilima</t>
  </si>
  <si>
    <t>47820</t>
  </si>
  <si>
    <t>Trgovina na malo dijelovima i priborom za motorna vozila</t>
  </si>
  <si>
    <t>47830</t>
  </si>
  <si>
    <t>Trgovina na malo motociklima, njihovim dijelovima i priborom</t>
  </si>
  <si>
    <t>47910</t>
  </si>
  <si>
    <t>Uslužne djelatnosti posredovanja u nespecijaliziranoj trgovini na malo</t>
  </si>
  <si>
    <t>47920</t>
  </si>
  <si>
    <t>Uslužne djelatnosti posredovanja u specijaliziranoj trgovini na malo</t>
  </si>
  <si>
    <t>49110</t>
  </si>
  <si>
    <t>Prijevoz putnika nacionalnom i međunarodnom željeznicom</t>
  </si>
  <si>
    <t>49120</t>
  </si>
  <si>
    <t>Ostali željeznički prijevoz putnika</t>
  </si>
  <si>
    <t>49200</t>
  </si>
  <si>
    <t>Željeznički prijevoz robe</t>
  </si>
  <si>
    <t>49310</t>
  </si>
  <si>
    <t>Linijski cestovni prijevoz putnika</t>
  </si>
  <si>
    <t>49320</t>
  </si>
  <si>
    <t>Povremeni cestovni prijevoz putnika</t>
  </si>
  <si>
    <t>49330</t>
  </si>
  <si>
    <t>Uslužne djelatnosti prijevoza putnika vozilom s vozačem na zahtjev</t>
  </si>
  <si>
    <t>49340</t>
  </si>
  <si>
    <t>Prijevoz putnika žičarom i vučnicom</t>
  </si>
  <si>
    <t>49390</t>
  </si>
  <si>
    <t>Ostali kopneni prijevoz putnika, d. n.</t>
  </si>
  <si>
    <t>49410</t>
  </si>
  <si>
    <t>Cestovni prijevoz robe</t>
  </si>
  <si>
    <t>49420</t>
  </si>
  <si>
    <t>Usluge preseljenja</t>
  </si>
  <si>
    <t>49500</t>
  </si>
  <si>
    <t>Cjevovodni transport</t>
  </si>
  <si>
    <t>50101</t>
  </si>
  <si>
    <t>Prijevoz putnika na plovilima za kružna putovanja i izlete</t>
  </si>
  <si>
    <t>50109</t>
  </si>
  <si>
    <t>Ostali pomorski i obalni prijevoz putnika</t>
  </si>
  <si>
    <t>50200</t>
  </si>
  <si>
    <t>Pomorski i obalni prijevoz robe</t>
  </si>
  <si>
    <t>50300</t>
  </si>
  <si>
    <t>Prijevoz putnika unutarnjim vodnim putovima</t>
  </si>
  <si>
    <t>50400</t>
  </si>
  <si>
    <t>Prijevoz robe unutarnjim vodnim putovima</t>
  </si>
  <si>
    <t>51100</t>
  </si>
  <si>
    <t>Zračni prijevoz putnika</t>
  </si>
  <si>
    <t>51210</t>
  </si>
  <si>
    <t>Zračni prijevoz robe</t>
  </si>
  <si>
    <t>51220</t>
  </si>
  <si>
    <t>Svemirski prijevoz</t>
  </si>
  <si>
    <t>52100</t>
  </si>
  <si>
    <t>Skladištenje robe</t>
  </si>
  <si>
    <t>52210</t>
  </si>
  <si>
    <t>Uslužne djelatnosti u vezi s kopnenim prijevozom</t>
  </si>
  <si>
    <t>52220</t>
  </si>
  <si>
    <t>Uslužne djelatnosti u vezi s vodnim prijevozom</t>
  </si>
  <si>
    <t>52230</t>
  </si>
  <si>
    <t>Uslužne djelatnosti u vezi sa zračnim prijevozom</t>
  </si>
  <si>
    <t>52240</t>
  </si>
  <si>
    <t>Prekrcaj tereta</t>
  </si>
  <si>
    <t>52250</t>
  </si>
  <si>
    <t>Uslužne djelatnosti u logistici</t>
  </si>
  <si>
    <t>52260</t>
  </si>
  <si>
    <t>Ostale prateće djelatnosti u prijevozu</t>
  </si>
  <si>
    <t>52310</t>
  </si>
  <si>
    <t>Uslužne djelatnosti posredovanja u prijevozu robe</t>
  </si>
  <si>
    <t>52320</t>
  </si>
  <si>
    <t>Uslužne djelatnosti posredovanja u prijevozu putnika</t>
  </si>
  <si>
    <t>53100</t>
  </si>
  <si>
    <t>Djelatnosti pružanja univerzalnih poštanskih usluga</t>
  </si>
  <si>
    <t>53200</t>
  </si>
  <si>
    <t>Djelatnosti pružanja ostalih poštanskih i kurirskih usluga</t>
  </si>
  <si>
    <t>53300</t>
  </si>
  <si>
    <t>Uslužne djelatnosti posredovanja u pružanju poštanskih i kurirskih usluga</t>
  </si>
  <si>
    <t>55100</t>
  </si>
  <si>
    <t>Hoteli i sličan smještaj</t>
  </si>
  <si>
    <t>55200</t>
  </si>
  <si>
    <t>Odmarališta i slični objekti za kraći odmor</t>
  </si>
  <si>
    <t>55300</t>
  </si>
  <si>
    <t>Kampovi i prostori za kampiranje</t>
  </si>
  <si>
    <t>55400</t>
  </si>
  <si>
    <t>Uslužne djelatnosti posredovanja u pružanju smještaja</t>
  </si>
  <si>
    <t>55900</t>
  </si>
  <si>
    <t>Ostali smještaj</t>
  </si>
  <si>
    <t>56110</t>
  </si>
  <si>
    <t>Djelatnosti restorana</t>
  </si>
  <si>
    <t>56120</t>
  </si>
  <si>
    <t>Pokretne djelatnosti usluživanja hrane</t>
  </si>
  <si>
    <t>56210</t>
  </si>
  <si>
    <t>Djelatnosti keteringa za razna događanja</t>
  </si>
  <si>
    <t>56220</t>
  </si>
  <si>
    <t>Usluge keteringa na osnovi ugovora i ostale djelatnosti pripreme i usluživanja hrane</t>
  </si>
  <si>
    <t>56300</t>
  </si>
  <si>
    <t>Djelatnosti pripreme i usluživanja pića</t>
  </si>
  <si>
    <t>56400</t>
  </si>
  <si>
    <t>Uslužne djelatnosti posredovanja u pripremi i usluživanju hrane i pića</t>
  </si>
  <si>
    <t>58111</t>
  </si>
  <si>
    <t>Izdavanje udžbenika</t>
  </si>
  <si>
    <t>58119</t>
  </si>
  <si>
    <t>Izdavanje ostalih knjiga</t>
  </si>
  <si>
    <t>58120</t>
  </si>
  <si>
    <t>Izdavanje novina</t>
  </si>
  <si>
    <t>58130</t>
  </si>
  <si>
    <t>Izdavanje časopisa i periodičnih publikacija</t>
  </si>
  <si>
    <t>58190</t>
  </si>
  <si>
    <t>Ostale izdavačke djelatnosti, osim izdavanja softvera</t>
  </si>
  <si>
    <t>58210</t>
  </si>
  <si>
    <t>Izdavanje videoigara</t>
  </si>
  <si>
    <t>58290</t>
  </si>
  <si>
    <t>Ostalo izdavanje softvera</t>
  </si>
  <si>
    <t>59110</t>
  </si>
  <si>
    <t>Proizvodnja filmova, videofilmova i televizijskog programa</t>
  </si>
  <si>
    <t>59120</t>
  </si>
  <si>
    <t>Djelatnosti koje slijede nakon proizvodnje filmova i videofilmova i televizijskog programa</t>
  </si>
  <si>
    <t>59130</t>
  </si>
  <si>
    <t>Distribucija filmova, videofilmova i televizijskog programa</t>
  </si>
  <si>
    <t>59140</t>
  </si>
  <si>
    <t>Djelatnosti prikazivanja filmova</t>
  </si>
  <si>
    <t>59200</t>
  </si>
  <si>
    <t>Djelatnosti snimanja zvučnih zapisa i izdavanja glazbenih zapisa</t>
  </si>
  <si>
    <t>60100</t>
  </si>
  <si>
    <t>Emitiranje radijskog programa i distribucija audio sadržaja</t>
  </si>
  <si>
    <t>60200</t>
  </si>
  <si>
    <t>Emitiranje televizijskog programa i video distribucija</t>
  </si>
  <si>
    <t>60310</t>
  </si>
  <si>
    <t>Djelatnosti novinskih agencija</t>
  </si>
  <si>
    <t>60390</t>
  </si>
  <si>
    <t>Ostale djelatnosti distribucije sadržaja</t>
  </si>
  <si>
    <t>61100</t>
  </si>
  <si>
    <t>Žičane, bežične i satelitske telekomunikacijske djelatnosti</t>
  </si>
  <si>
    <t>61200</t>
  </si>
  <si>
    <t>Djelatnosti preprodaje telekomunikacijskih usluga i usluge posredovanja u telekomunikacijskim djelatnostima</t>
  </si>
  <si>
    <t>61900</t>
  </si>
  <si>
    <t>Ostale telekomunikacijske djelatnosti</t>
  </si>
  <si>
    <t>62101</t>
  </si>
  <si>
    <t>Programiranje videoigara</t>
  </si>
  <si>
    <t>62109</t>
  </si>
  <si>
    <t>Ostalo računalno programiranje</t>
  </si>
  <si>
    <t>62200</t>
  </si>
  <si>
    <t>Računalno savjetovanje i djelatnosti upravljanja računalnom opremom</t>
  </si>
  <si>
    <t>62900</t>
  </si>
  <si>
    <t>Ostale uslužne djelatnosti u vezi s informacijskom tehnologijom i računalima</t>
  </si>
  <si>
    <t>63100</t>
  </si>
  <si>
    <t>Računalna infrastruktura, obrada podataka, usluge poslužitelja i povezane djelatnosti</t>
  </si>
  <si>
    <t>63910</t>
  </si>
  <si>
    <t>Djelatnosti internetskih portala</t>
  </si>
  <si>
    <t>63920</t>
  </si>
  <si>
    <t>Ostale informacijske uslužne djelatnosti</t>
  </si>
  <si>
    <t>64110</t>
  </si>
  <si>
    <t>Središnje bankarstvo</t>
  </si>
  <si>
    <t>64190</t>
  </si>
  <si>
    <t>Ostalo novčarsko posredovanje</t>
  </si>
  <si>
    <t>64210</t>
  </si>
  <si>
    <t>Djelatnosti holding društava</t>
  </si>
  <si>
    <t>64220</t>
  </si>
  <si>
    <t>Djelatnosti kanala financiranja</t>
  </si>
  <si>
    <t>64310</t>
  </si>
  <si>
    <t>Djelatnost novčanih i nenovčanih investicijskih fondova</t>
  </si>
  <si>
    <t>64320</t>
  </si>
  <si>
    <t>Djelatnosti uzajamnih fondova (trustova), imovinskih računa i računa o zastupanju</t>
  </si>
  <si>
    <t>64910</t>
  </si>
  <si>
    <t>Financijski leasing</t>
  </si>
  <si>
    <t>64920</t>
  </si>
  <si>
    <t>Ostalo kreditno posredovanje</t>
  </si>
  <si>
    <t>64990</t>
  </si>
  <si>
    <t>Ostale financijske uslužne djelatnosti, osim osiguranja i mirovinskih fondova, d. n.</t>
  </si>
  <si>
    <t>65110</t>
  </si>
  <si>
    <t>Životno osiguranje</t>
  </si>
  <si>
    <t>65120</t>
  </si>
  <si>
    <t>Ostalo osiguranje, osim životnog</t>
  </si>
  <si>
    <t>65200</t>
  </si>
  <si>
    <t>Reosiguranje</t>
  </si>
  <si>
    <t>65300</t>
  </si>
  <si>
    <t>Mirovinski fondovi</t>
  </si>
  <si>
    <t>66110</t>
  </si>
  <si>
    <t>Upravljanje financijskim tržištima</t>
  </si>
  <si>
    <t>66120</t>
  </si>
  <si>
    <t>Djelatnosti posredovanja u poslovanju vrijednosnim papirima i robnim ugovorima</t>
  </si>
  <si>
    <t>66190</t>
  </si>
  <si>
    <t>Ostale pomoćne djelatnosti za financijske usluge, osim osiguranja i mirovinskih fondova</t>
  </si>
  <si>
    <t>66210</t>
  </si>
  <si>
    <t>Procjena rizika i štete</t>
  </si>
  <si>
    <t>66220</t>
  </si>
  <si>
    <t>Djelatnosti agenata i posrednika osiguranja</t>
  </si>
  <si>
    <t>66290</t>
  </si>
  <si>
    <t>Pomoćne djelatnosti u osiguranju i mirovinskim fondovima, d. n.</t>
  </si>
  <si>
    <t>66300</t>
  </si>
  <si>
    <t>Djelatnosti upravljanja fondovima</t>
  </si>
  <si>
    <t>68110</t>
  </si>
  <si>
    <t>Kupnja i prodaja vlastitih nekretnina</t>
  </si>
  <si>
    <t>68120</t>
  </si>
  <si>
    <t>Organizacija izvedbe projekata za zgrade</t>
  </si>
  <si>
    <t>68200</t>
  </si>
  <si>
    <t>Iznajmljivanje i upravljanje vlastitim nekretninama ili nekretninama uzetim u zakup (leasing)</t>
  </si>
  <si>
    <t>68310</t>
  </si>
  <si>
    <t>Uslužne djelatnosti posredovanja u poslovanju nekretninama</t>
  </si>
  <si>
    <t>68320</t>
  </si>
  <si>
    <t>Ostale djelatnosti poslovanja nekretninama uz naplatu ili na osnovi ugovora</t>
  </si>
  <si>
    <t>69101</t>
  </si>
  <si>
    <t>Djelatnosti javnih bilježnika</t>
  </si>
  <si>
    <t>69102</t>
  </si>
  <si>
    <t>Djelatnosti odvjetnika</t>
  </si>
  <si>
    <t>69109</t>
  </si>
  <si>
    <t>Ostale pravne djelatnosti</t>
  </si>
  <si>
    <t>69201</t>
  </si>
  <si>
    <t>Računovodstvene i knjigovodstvene djelatnosti</t>
  </si>
  <si>
    <t>69202</t>
  </si>
  <si>
    <t>Revizijske djelatnosti</t>
  </si>
  <si>
    <t>69203</t>
  </si>
  <si>
    <t>Porezno savjetovanje</t>
  </si>
  <si>
    <t>70100</t>
  </si>
  <si>
    <t>Upravljačke djelatnosti</t>
  </si>
  <si>
    <t>70200</t>
  </si>
  <si>
    <t>Savjetovanje u vezi s poslovanjem i ostalim upravljanjem</t>
  </si>
  <si>
    <t>71111</t>
  </si>
  <si>
    <t>Arhitektonsko projektiranje</t>
  </si>
  <si>
    <t>71112</t>
  </si>
  <si>
    <t>Urbanističko i prostorno planiranje</t>
  </si>
  <si>
    <t>71121</t>
  </si>
  <si>
    <t>Geodetske i geoinformatičke djelatnosti</t>
  </si>
  <si>
    <t>71129</t>
  </si>
  <si>
    <t>Ostalo inženjerstvo i s njim povezano tehničko savjetovanje</t>
  </si>
  <si>
    <t>71200</t>
  </si>
  <si>
    <t>Tehničko ispitivanje i analiza</t>
  </si>
  <si>
    <t>72100</t>
  </si>
  <si>
    <t>Istraživanje i eksperimentalni razvoj u prirodnim, tehničkim i tehnološkim znanostima</t>
  </si>
  <si>
    <t>72200</t>
  </si>
  <si>
    <t>Istraživanje i eksperimentalni razvoj u društvenim i humanističkim znanostima</t>
  </si>
  <si>
    <t>73110</t>
  </si>
  <si>
    <t>Djelatnosti agencija za promidžbu</t>
  </si>
  <si>
    <t>73120</t>
  </si>
  <si>
    <t>Oglašavanje putem medija</t>
  </si>
  <si>
    <t>73200</t>
  </si>
  <si>
    <t>Istraživanje tržišta i ispitivanje javnog mnijenja</t>
  </si>
  <si>
    <t>73300</t>
  </si>
  <si>
    <t>Odnosi s javnošću i djelatnosti priopćavanja</t>
  </si>
  <si>
    <t>74110</t>
  </si>
  <si>
    <t>Djelatnosti industrijskog i modnog dizajna</t>
  </si>
  <si>
    <t>74120</t>
  </si>
  <si>
    <t>Djelatnosti grafičkog dizajna i vizualnih komunikacija</t>
  </si>
  <si>
    <t>74130</t>
  </si>
  <si>
    <t>Djelatnosti uređivanja interijera</t>
  </si>
  <si>
    <t>74140</t>
  </si>
  <si>
    <t>Ostale specijalizirane dizajnerske djelatnosti</t>
  </si>
  <si>
    <t>74200</t>
  </si>
  <si>
    <t>Fotografske djelatnosti</t>
  </si>
  <si>
    <t>74301</t>
  </si>
  <si>
    <t>Djelatnosti pismenog prevođenja</t>
  </si>
  <si>
    <t>74302</t>
  </si>
  <si>
    <t>Djelatnosti usmenog prevođenja</t>
  </si>
  <si>
    <t>74910</t>
  </si>
  <si>
    <t>Uslužne djelatnosti posredovanja i promidžbe u vezi s patentima</t>
  </si>
  <si>
    <t>74991</t>
  </si>
  <si>
    <t>Djelatnosti zaštite na radu</t>
  </si>
  <si>
    <t>74999</t>
  </si>
  <si>
    <t>Sve ostale razne stručne, znanstvene i tehničke djelatnosti, d. n.</t>
  </si>
  <si>
    <t>75000</t>
  </si>
  <si>
    <t>Veterinarske djelatnosti</t>
  </si>
  <si>
    <t>77110</t>
  </si>
  <si>
    <t>Iznajmljivanje i davanje u zakup (leasing) automobila i motornih vozila lake kategorije</t>
  </si>
  <si>
    <t>77120</t>
  </si>
  <si>
    <t>Iznajmljivanje i davanje u zakup (leasing) kamiona</t>
  </si>
  <si>
    <t>77211</t>
  </si>
  <si>
    <t>Iznajmljivanje i davanje u zakup (leasing) plovila za razonodu</t>
  </si>
  <si>
    <t>77219</t>
  </si>
  <si>
    <t>Iznajmljivanje i davanje u zakup (leasing) ostale opreme za rekreaciju i sport</t>
  </si>
  <si>
    <t>77220</t>
  </si>
  <si>
    <t>Iznajmljivanje i davanje u zakup (leasing) ostalih predmeta za osobnu uporabu i kućanstvo</t>
  </si>
  <si>
    <t>77310</t>
  </si>
  <si>
    <t>Iznajmljivanje i davanje u zakup (leasing) poljoprivrednih strojeva i opreme</t>
  </si>
  <si>
    <t>77320</t>
  </si>
  <si>
    <t>Iznajmljivanje i davanje u zakup (leasing) strojeva i opreme za građevinarstvo i inženjerstvo</t>
  </si>
  <si>
    <t>77330</t>
  </si>
  <si>
    <t>Iznajmljivanje i davanje u zakup (leasing) uredskih strojeva i opreme te računala</t>
  </si>
  <si>
    <t>77340</t>
  </si>
  <si>
    <t>Iznajmljivanje i davanje u zakup (leasing) plovnih prijevoznih sredstava</t>
  </si>
  <si>
    <t>77350</t>
  </si>
  <si>
    <t>Iznajmljivanje i davanje u zakup (leasing) zračnih prijevoznih sredstava</t>
  </si>
  <si>
    <t>77390</t>
  </si>
  <si>
    <t>Iznajmljivanje i davanje u zakup (leasing) ostalih strojeva, opreme i materijalnih dobara, d. n.</t>
  </si>
  <si>
    <t>77400</t>
  </si>
  <si>
    <t>Davanje u zakup (leasing) prava na uporabu intelektualnog vlasništva i sličnih proizvoda, osim radova koji su zaštićeni autorskim pravima</t>
  </si>
  <si>
    <t>77510</t>
  </si>
  <si>
    <t>Usluge posredovanja u iznajmljivanju i davanju u zakup (leasing) automobila, kampera i prikolica</t>
  </si>
  <si>
    <t>77520</t>
  </si>
  <si>
    <t>Usluge posredovanja u iznajmljivanju i davanju u zakup (leasing) ostalih materijalnih dobara i nefinancijske nematerijalne imovine</t>
  </si>
  <si>
    <t>78100</t>
  </si>
  <si>
    <t>Djelatnosti agencija za zapošljavanje</t>
  </si>
  <si>
    <t>78200</t>
  </si>
  <si>
    <t>Djelatnosti agencija za privremeno zapošljavanje i ostalo ustupanje ljudskih resursa</t>
  </si>
  <si>
    <t>79110</t>
  </si>
  <si>
    <t>Djelatnosti putničkih agencija</t>
  </si>
  <si>
    <t>79120</t>
  </si>
  <si>
    <t>Djelatnosti organizatora putovanja (turoperatora)</t>
  </si>
  <si>
    <t>79900</t>
  </si>
  <si>
    <t>Ostale rezervacijske usluge i djelatnosti povezane s njima</t>
  </si>
  <si>
    <t>80011</t>
  </si>
  <si>
    <t>Istražne djelatnosti</t>
  </si>
  <si>
    <t>80012</t>
  </si>
  <si>
    <t>Djelatnosti privatne zaštite</t>
  </si>
  <si>
    <t>80090</t>
  </si>
  <si>
    <t>Zaštitne djelatnosti, d. n.</t>
  </si>
  <si>
    <t>81100</t>
  </si>
  <si>
    <t>Održavanje zgrada</t>
  </si>
  <si>
    <t>81210</t>
  </si>
  <si>
    <t>Osnovno čišćenje zgrada</t>
  </si>
  <si>
    <t>81220</t>
  </si>
  <si>
    <t>Ostale djelatnosti čišćenja zgrada i objekata</t>
  </si>
  <si>
    <t>81230</t>
  </si>
  <si>
    <t>Ostale djelatnosti čišćenja</t>
  </si>
  <si>
    <t>81300</t>
  </si>
  <si>
    <t>Uslužne djelatnosti uređenja i održavanja krajolika</t>
  </si>
  <si>
    <t>82100</t>
  </si>
  <si>
    <t>Uredske administrativne i pomoćne djelatnosti</t>
  </si>
  <si>
    <t>82200</t>
  </si>
  <si>
    <t>Djelatnosti pozivnih centara</t>
  </si>
  <si>
    <t>82300</t>
  </si>
  <si>
    <t>Organizacija sastanaka i poslovnih sajmova</t>
  </si>
  <si>
    <t>82400</t>
  </si>
  <si>
    <t>Uslužne djelatnosti posredovanja za poslovne pomoćne uslužne djelatnosti, d. n.</t>
  </si>
  <si>
    <t>82910</t>
  </si>
  <si>
    <t>Djelatnosti agencija za prikupljanje i naplatu računa te kreditnih ureda</t>
  </si>
  <si>
    <t>82920</t>
  </si>
  <si>
    <t>Djelatnosti pakiranja</t>
  </si>
  <si>
    <t>82990</t>
  </si>
  <si>
    <t>Ostale poslovne pomoćne uslužne djelatnosti, d. n.</t>
  </si>
  <si>
    <t>84110</t>
  </si>
  <si>
    <t>Opće djelatnosti javne uprave</t>
  </si>
  <si>
    <t>84120</t>
  </si>
  <si>
    <t>Reguliranje zdravstvenih, obrazovnih, kulturnih i drugih društvenih usluga</t>
  </si>
  <si>
    <t>84130</t>
  </si>
  <si>
    <t>Reguliranje i poboljšanje poslovanja u gospodarstvu</t>
  </si>
  <si>
    <t>84210</t>
  </si>
  <si>
    <t>Vanjski poslovi</t>
  </si>
  <si>
    <t>84220</t>
  </si>
  <si>
    <t>Poslovi obrane</t>
  </si>
  <si>
    <t>84230</t>
  </si>
  <si>
    <t>Sudske i pravosudne djelatnosti</t>
  </si>
  <si>
    <t>84240</t>
  </si>
  <si>
    <t>Poslovi javnog reda i sigurnosti</t>
  </si>
  <si>
    <t>84250</t>
  </si>
  <si>
    <t>Djelatnosti vatrogasne službe</t>
  </si>
  <si>
    <t>84300</t>
  </si>
  <si>
    <t>Djelatnosti obveznog socijalnog osiguranja</t>
  </si>
  <si>
    <t>85100</t>
  </si>
  <si>
    <t>Predškolsko obrazovanje</t>
  </si>
  <si>
    <t>85200</t>
  </si>
  <si>
    <t>Osnovnoškolsko obrazovanje</t>
  </si>
  <si>
    <t>85310</t>
  </si>
  <si>
    <t>Opće srednjoškolsko obrazovanje</t>
  </si>
  <si>
    <t>85320</t>
  </si>
  <si>
    <t>Srednjoškolsko strukovno obrazovanje</t>
  </si>
  <si>
    <t>85330</t>
  </si>
  <si>
    <t>Obrazovanje nakon srednjoškolskog koje nije visoko</t>
  </si>
  <si>
    <t>85400</t>
  </si>
  <si>
    <t>Visoko obrazovanje</t>
  </si>
  <si>
    <t>85510</t>
  </si>
  <si>
    <t>Obrazovanje i poučavanje u području sporta i rekreacije</t>
  </si>
  <si>
    <t>85520</t>
  </si>
  <si>
    <t>Obrazovanje i poučavanje u području kulture</t>
  </si>
  <si>
    <t>85530</t>
  </si>
  <si>
    <t>Djelatnosti vozačkih škola</t>
  </si>
  <si>
    <t>85590</t>
  </si>
  <si>
    <t>Ostalo obrazovanje i poučavanje, d. n.</t>
  </si>
  <si>
    <t>85610</t>
  </si>
  <si>
    <t>Uslužne djelatnosti posredovanja za tečajeve i mentorstva</t>
  </si>
  <si>
    <t>85690</t>
  </si>
  <si>
    <t>Pomoćne djelatnosti u obrazovanju, d. n.</t>
  </si>
  <si>
    <t>86100</t>
  </si>
  <si>
    <t>Djelatnosti bolnica</t>
  </si>
  <si>
    <t>86210</t>
  </si>
  <si>
    <t>Djelatnosti opće medicine</t>
  </si>
  <si>
    <t>86220</t>
  </si>
  <si>
    <t>Specijalistička medicinska djelatnost</t>
  </si>
  <si>
    <t>86230</t>
  </si>
  <si>
    <t>Djelatnost dentalne medicine</t>
  </si>
  <si>
    <t>86910</t>
  </si>
  <si>
    <t>Usluge dijagnostičkog snimanja i djelatnosti medicinskog laboratorija</t>
  </si>
  <si>
    <t>86920</t>
  </si>
  <si>
    <t>Prijevoz pacijenata vozilom hitne pomoći</t>
  </si>
  <si>
    <t>86930</t>
  </si>
  <si>
    <t>Djelatnosti psihologa i psihoterapeuta, osim doktora medicine</t>
  </si>
  <si>
    <t>86940</t>
  </si>
  <si>
    <t>Djelatnosti medicinskih sestara i primalja</t>
  </si>
  <si>
    <t>86950</t>
  </si>
  <si>
    <t>Djelatnosti fizioterapeuta</t>
  </si>
  <si>
    <t>86960</t>
  </si>
  <si>
    <t>Djelatnosti tradicionalne, komplementarne i alternativne medicine</t>
  </si>
  <si>
    <t>86970</t>
  </si>
  <si>
    <t>Uslužne djelatnosti posredovanja za medicinske, stomatološke i druge zdravstvene usluge</t>
  </si>
  <si>
    <t>86990</t>
  </si>
  <si>
    <t>Ostale djelatnosti zdravstvene zaštite, d. n.</t>
  </si>
  <si>
    <t>87100</t>
  </si>
  <si>
    <t>Djelatnosti ustanova za njegu sa smještajem</t>
  </si>
  <si>
    <t>87200</t>
  </si>
  <si>
    <t>Djelatnosti socijalne skrbi sa smještajem za osobe koje boluju od nedijagnosticirane ili dijagnosticirane mentalne bolesti ili ovisnosti o opojnim sredstvima</t>
  </si>
  <si>
    <t>87300</t>
  </si>
  <si>
    <t>Djelatnosti socijalne skrbi sa smještajem za starije osobe i osobe s fizičkim invaliditetom</t>
  </si>
  <si>
    <t>87910</t>
  </si>
  <si>
    <t>Usluge posredovanja za djelatnosti socijalne skrbi sa smještajem</t>
  </si>
  <si>
    <t>87991</t>
  </si>
  <si>
    <t>Djelatnosti ustanova za skrb o braniteljsko-stradalničkoj populaciji iz Domovinskog rata s trajnim smještajem</t>
  </si>
  <si>
    <t>87992</t>
  </si>
  <si>
    <t>Djelatnosti ustanova za skrb o braniteljsko-stradalničkoj populaciji iz Domovinskog rata s privremenim smještajem i boravkom</t>
  </si>
  <si>
    <t>87999</t>
  </si>
  <si>
    <t>Ostale razne djelatnosti socijalne skrbi sa smještajem, d. n.</t>
  </si>
  <si>
    <t>88100</t>
  </si>
  <si>
    <t>Djelatnosti socijalne skrbi bez smještaja za starije osobe ili osobe s invaliditetom</t>
  </si>
  <si>
    <t>88910</t>
  </si>
  <si>
    <t>Djelatnosti dnevne skrbi o djeci</t>
  </si>
  <si>
    <t>88990</t>
  </si>
  <si>
    <t>Ostale djelatnosti socijalne skrbi bez smještaja, d. n.</t>
  </si>
  <si>
    <t>90111</t>
  </si>
  <si>
    <t>Književno stvaralaštvo</t>
  </si>
  <si>
    <t>90112</t>
  </si>
  <si>
    <t>Glazbeno stvaralaštvo</t>
  </si>
  <si>
    <t>90120</t>
  </si>
  <si>
    <t>Vizualne umjetnosti</t>
  </si>
  <si>
    <t>90130</t>
  </si>
  <si>
    <t>Ostalo umjetničko stvaralaštvo</t>
  </si>
  <si>
    <t>90200</t>
  </si>
  <si>
    <t>Izvedbene umjetnosti</t>
  </si>
  <si>
    <t>90310</t>
  </si>
  <si>
    <t>Rad umjetničkih objekata i lokaliteta</t>
  </si>
  <si>
    <t>90391</t>
  </si>
  <si>
    <t>Djelatnosti producenata i organizatora umjetničkih događaja</t>
  </si>
  <si>
    <t>90399</t>
  </si>
  <si>
    <t>Ostale pomoćne djelatnosti u umjetničkom stvaralaštvu i izvedbenim umjetnostima</t>
  </si>
  <si>
    <t>91110</t>
  </si>
  <si>
    <t>Djelatnosti knjižnica</t>
  </si>
  <si>
    <t>91120</t>
  </si>
  <si>
    <t>Djelatnosti arhiva</t>
  </si>
  <si>
    <t>91210</t>
  </si>
  <si>
    <t>Djelatnosti muzeja i zbirki</t>
  </si>
  <si>
    <t>91220</t>
  </si>
  <si>
    <t>Djelatnost povijesnih lokaliteta i spomenika kulture</t>
  </si>
  <si>
    <t>91300</t>
  </si>
  <si>
    <t>Konzervatorske, restauratorske i ostale pomoćne djelatnosti u području kulturne baštine</t>
  </si>
  <si>
    <t>91410</t>
  </si>
  <si>
    <t>Djelatnosti botaničkih i zooloških vrtova</t>
  </si>
  <si>
    <t>91420</t>
  </si>
  <si>
    <t>Djelatnosti prirodnih rezervata</t>
  </si>
  <si>
    <t>92000</t>
  </si>
  <si>
    <t>Djelatnosti kockanja i klađenja</t>
  </si>
  <si>
    <t>93110</t>
  </si>
  <si>
    <t>Rad sportskih objekata</t>
  </si>
  <si>
    <t>93120</t>
  </si>
  <si>
    <t>Djelatnosti sportskih klubova</t>
  </si>
  <si>
    <t>93130</t>
  </si>
  <si>
    <t>Djelatnosti fitness centara</t>
  </si>
  <si>
    <t>93190</t>
  </si>
  <si>
    <t>Sportske djelatnosti, d. n.</t>
  </si>
  <si>
    <t>93210</t>
  </si>
  <si>
    <t>Djelatnosti zabavnih i tematskih parkova</t>
  </si>
  <si>
    <t>93291</t>
  </si>
  <si>
    <t>Djelatnosti marina</t>
  </si>
  <si>
    <t>93299</t>
  </si>
  <si>
    <t>Ostale zabavne i rekreacijske djelatnosti</t>
  </si>
  <si>
    <t>94110</t>
  </si>
  <si>
    <t>Djelatnosti poslovnih organizacija i organizacija poslodavaca</t>
  </si>
  <si>
    <t>94120</t>
  </si>
  <si>
    <t>Djelatnosti strukovnih članskih organizacija</t>
  </si>
  <si>
    <t>94200</t>
  </si>
  <si>
    <t>Djelatnosti sindikata</t>
  </si>
  <si>
    <t>94910</t>
  </si>
  <si>
    <t>Djelatnosti vjerskih organizacija</t>
  </si>
  <si>
    <t>94920</t>
  </si>
  <si>
    <t>Djelatnosti političkih organizacija</t>
  </si>
  <si>
    <t>94990</t>
  </si>
  <si>
    <t>Djelatnosti ostalih članskih organizacija, d. n.</t>
  </si>
  <si>
    <t>95100</t>
  </si>
  <si>
    <t>Popravak i održavanje računala i komunikacijske opreme</t>
  </si>
  <si>
    <t>95210</t>
  </si>
  <si>
    <t>Popravak i održavanje elektroničkih uređaja za široku potrošnju</t>
  </si>
  <si>
    <t>95220</t>
  </si>
  <si>
    <t>Popravak i održavanje aparata za kućanstvo te opreme za kuću i vrt</t>
  </si>
  <si>
    <t>95230</t>
  </si>
  <si>
    <t>Popravak i održavanje obuće i proizvoda od kože</t>
  </si>
  <si>
    <t>95240</t>
  </si>
  <si>
    <t>Popravak i održavanje namještaja i pokućstva</t>
  </si>
  <si>
    <t>95250</t>
  </si>
  <si>
    <t>Popravak i održavanje satova i nakita</t>
  </si>
  <si>
    <t>95290</t>
  </si>
  <si>
    <t>Popravak i održavanje predmeta za osobnu uporabu i kućanstvo, d. n.</t>
  </si>
  <si>
    <t>95310</t>
  </si>
  <si>
    <t>Popravak i održavanje motornih vozila</t>
  </si>
  <si>
    <t>95320</t>
  </si>
  <si>
    <t>Popravak i održavanje motocikala</t>
  </si>
  <si>
    <t>95400</t>
  </si>
  <si>
    <t>Uslužne djelatnosti posredovanja u popravku i održavanju računala, predmeta za osobnu uporabu i kućanstvo te motornih vozila i motocikala</t>
  </si>
  <si>
    <t>96100</t>
  </si>
  <si>
    <t>Pranje i čišćenje tekstilnih i krznenih proizvoda</t>
  </si>
  <si>
    <t>96210</t>
  </si>
  <si>
    <t>Frizerski saloni i brijačnice</t>
  </si>
  <si>
    <t>96220</t>
  </si>
  <si>
    <t>Saloni za uljepšavanje i ostali tretmani za ljepotu</t>
  </si>
  <si>
    <t>96230</t>
  </si>
  <si>
    <t>Dnevni spa tretmani, saune i parne kupelji</t>
  </si>
  <si>
    <t>96301</t>
  </si>
  <si>
    <t>Djelatnosti groblja i krematorija</t>
  </si>
  <si>
    <t>96302</t>
  </si>
  <si>
    <t>Pogrebničke djelatnosti</t>
  </si>
  <si>
    <t>96400</t>
  </si>
  <si>
    <t>Uslužne djelatnosti posredovanja u ostalim osobnim uslugama</t>
  </si>
  <si>
    <t>96910</t>
  </si>
  <si>
    <t>Pružanje osobnih uslužnih djelatnosti kućanstvima</t>
  </si>
  <si>
    <t>96991</t>
  </si>
  <si>
    <t>Usluge skrbi za kućne ljubimce</t>
  </si>
  <si>
    <t>96999</t>
  </si>
  <si>
    <t>Ostale osobne uslužne djelatnosti</t>
  </si>
  <si>
    <t>97000</t>
  </si>
  <si>
    <t>Djelatnosti kućanstava koja zapošljavaju poslugu</t>
  </si>
  <si>
    <t>98100</t>
  </si>
  <si>
    <t>Djelatnosti privatnih kućanstava koja proizvode različitu robu za vlastite potrebe</t>
  </si>
  <si>
    <t>98200</t>
  </si>
  <si>
    <t>Djelatnosti privatnih kućanstava koja obavljaju različite usluge za vlastite potrebe</t>
  </si>
  <si>
    <t>99000</t>
  </si>
  <si>
    <t>Djelatnosti izvanteritorijalnih organizacija i tijela</t>
  </si>
  <si>
    <t>Afganistan</t>
  </si>
  <si>
    <t>Albanija</t>
  </si>
  <si>
    <t>Antarktika</t>
  </si>
  <si>
    <t>Alžir</t>
  </si>
  <si>
    <t>Američka Samoa</t>
  </si>
  <si>
    <t>Andora</t>
  </si>
  <si>
    <t>Angola</t>
  </si>
  <si>
    <t>Antigva i Barbuda</t>
  </si>
  <si>
    <t>Azerbajdžan</t>
  </si>
  <si>
    <t>Argentina</t>
  </si>
  <si>
    <t>Australija</t>
  </si>
  <si>
    <t>Austrija</t>
  </si>
  <si>
    <t>Bahami</t>
  </si>
  <si>
    <t>Bahrein</t>
  </si>
  <si>
    <t>Bangladeš</t>
  </si>
  <si>
    <t>Armenija</t>
  </si>
  <si>
    <t>Barbados</t>
  </si>
  <si>
    <t>Belgija</t>
  </si>
  <si>
    <t>Bermudi</t>
  </si>
  <si>
    <t>Butan</t>
  </si>
  <si>
    <t>Bolivija, Plurinacionalna Država</t>
  </si>
  <si>
    <t>Bosna i Hercegovina</t>
  </si>
  <si>
    <t>Bocvana</t>
  </si>
  <si>
    <t>Otok Bouvet</t>
  </si>
  <si>
    <t>Brazil</t>
  </si>
  <si>
    <t>Belize</t>
  </si>
  <si>
    <t>Britanski Indijskooceanski Teritorij</t>
  </si>
  <si>
    <t>Solomonski Otoci</t>
  </si>
  <si>
    <t>Britanski Djevičanski Otoci</t>
  </si>
  <si>
    <t>Kosovo</t>
  </si>
  <si>
    <t>Brunej</t>
  </si>
  <si>
    <t>Bugarska</t>
  </si>
  <si>
    <t>Mijanmar</t>
  </si>
  <si>
    <t>Burundi</t>
  </si>
  <si>
    <t>Bjelorusija</t>
  </si>
  <si>
    <t>Kambodža</t>
  </si>
  <si>
    <t>Kamerun</t>
  </si>
  <si>
    <t>Kanada</t>
  </si>
  <si>
    <t>Zelenortska Republika</t>
  </si>
  <si>
    <t>Kajmanski Otoci</t>
  </si>
  <si>
    <t>Srednjoafrička Republika</t>
  </si>
  <si>
    <t>Šri Lanka</t>
  </si>
  <si>
    <t>Čad</t>
  </si>
  <si>
    <t>Čile</t>
  </si>
  <si>
    <t>Kina</t>
  </si>
  <si>
    <t>Tajvan, Kineska Provincija</t>
  </si>
  <si>
    <t>Božićni Otok</t>
  </si>
  <si>
    <t>Kokosovi Otoci (Keeling)</t>
  </si>
  <si>
    <t>Kolumbija</t>
  </si>
  <si>
    <t>Komori</t>
  </si>
  <si>
    <t>Mayotte</t>
  </si>
  <si>
    <t>Kongo</t>
  </si>
  <si>
    <t>Kongo, Demokratska Republika</t>
  </si>
  <si>
    <t>Kukovi Otoci</t>
  </si>
  <si>
    <t>Kostarika</t>
  </si>
  <si>
    <t>Kuba</t>
  </si>
  <si>
    <t>Cipar</t>
  </si>
  <si>
    <t>Češka</t>
  </si>
  <si>
    <t>Benin</t>
  </si>
  <si>
    <t>Danska</t>
  </si>
  <si>
    <t>Dominika</t>
  </si>
  <si>
    <t>Dominikanska Republika</t>
  </si>
  <si>
    <t>Ekvador</t>
  </si>
  <si>
    <t>Salvador</t>
  </si>
  <si>
    <t>Ekvatorska Gvineja</t>
  </si>
  <si>
    <t>Etiopija</t>
  </si>
  <si>
    <t>Eritreja</t>
  </si>
  <si>
    <t>Estonija</t>
  </si>
  <si>
    <t>Ferojski (Ovčji) Otoci</t>
  </si>
  <si>
    <t>Falklandi (Malvini)</t>
  </si>
  <si>
    <t>Južna Džordžija i Otoci Južni Sendvič</t>
  </si>
  <si>
    <t>Fidži</t>
  </si>
  <si>
    <t>Finska</t>
  </si>
  <si>
    <t>Otoci Aland</t>
  </si>
  <si>
    <t>Francuska</t>
  </si>
  <si>
    <t>Francuska Gvajana</t>
  </si>
  <si>
    <t>Francuska Polinezija</t>
  </si>
  <si>
    <t>Francuski Južni Teritoriji</t>
  </si>
  <si>
    <t>Džibuti</t>
  </si>
  <si>
    <t>Gabon</t>
  </si>
  <si>
    <t>Gruzija</t>
  </si>
  <si>
    <t>Gambija</t>
  </si>
  <si>
    <t>Palestina, država</t>
  </si>
  <si>
    <t>Njemačka</t>
  </si>
  <si>
    <t>Gana</t>
  </si>
  <si>
    <t>Gibraltar</t>
  </si>
  <si>
    <t>Kiribati</t>
  </si>
  <si>
    <t>Grčka</t>
  </si>
  <si>
    <t>Grenland</t>
  </si>
  <si>
    <t>Grenada</t>
  </si>
  <si>
    <t>Guadeloupe</t>
  </si>
  <si>
    <t>Guam</t>
  </si>
  <si>
    <t>Gvatemala</t>
  </si>
  <si>
    <t>Gvineja</t>
  </si>
  <si>
    <t>Gvajana</t>
  </si>
  <si>
    <t>Haiti</t>
  </si>
  <si>
    <t>Otok Heard i Otoci McDonald</t>
  </si>
  <si>
    <t>Sveta Stolica (Država Vatikanskog Grada)</t>
  </si>
  <si>
    <t>Honduras</t>
  </si>
  <si>
    <t>Hong Kong</t>
  </si>
  <si>
    <t>Mađarska</t>
  </si>
  <si>
    <t>Island</t>
  </si>
  <si>
    <t>Indija</t>
  </si>
  <si>
    <t>Indonezija</t>
  </si>
  <si>
    <t>Iran, Islamska Republika</t>
  </si>
  <si>
    <t>Irak</t>
  </si>
  <si>
    <t>Irska</t>
  </si>
  <si>
    <t>Izrael</t>
  </si>
  <si>
    <t>Italija</t>
  </si>
  <si>
    <t>Bjelokosna Obala</t>
  </si>
  <si>
    <t>Jamajka</t>
  </si>
  <si>
    <t>Japan</t>
  </si>
  <si>
    <t>Kazahstan</t>
  </si>
  <si>
    <t>Jordan</t>
  </si>
  <si>
    <t>Kenija</t>
  </si>
  <si>
    <t>Koreja, Demokratska Narodna Republika</t>
  </si>
  <si>
    <t>Koreja, Republika</t>
  </si>
  <si>
    <t>Kuvajt</t>
  </si>
  <si>
    <t>Kirgistan</t>
  </si>
  <si>
    <t>Laos, Narodna Demokratska Republika</t>
  </si>
  <si>
    <t>Libanon</t>
  </si>
  <si>
    <t>Lesoto</t>
  </si>
  <si>
    <t>Letonija</t>
  </si>
  <si>
    <t>Liberija</t>
  </si>
  <si>
    <t>Libija</t>
  </si>
  <si>
    <t>Lihtenštajn</t>
  </si>
  <si>
    <t>Litva</t>
  </si>
  <si>
    <t>Luksemburg</t>
  </si>
  <si>
    <t>Makao</t>
  </si>
  <si>
    <t>Madagaskar</t>
  </si>
  <si>
    <t>Malavi</t>
  </si>
  <si>
    <t>Malezija</t>
  </si>
  <si>
    <t>Maldivi</t>
  </si>
  <si>
    <t>Mali</t>
  </si>
  <si>
    <t>Malta</t>
  </si>
  <si>
    <t>Martinique</t>
  </si>
  <si>
    <t>Mauritanija</t>
  </si>
  <si>
    <t>Mauricijus</t>
  </si>
  <si>
    <t>Meksiko</t>
  </si>
  <si>
    <t>Monako</t>
  </si>
  <si>
    <t>Mongolija</t>
  </si>
  <si>
    <t>Moldavija, Republika</t>
  </si>
  <si>
    <t>Crna Gora</t>
  </si>
  <si>
    <t>Montserrat</t>
  </si>
  <si>
    <t>Maroko</t>
  </si>
  <si>
    <t>Mozambik</t>
  </si>
  <si>
    <t>Oman</t>
  </si>
  <si>
    <t>Namibija</t>
  </si>
  <si>
    <t>Nauru</t>
  </si>
  <si>
    <t>Nepal</t>
  </si>
  <si>
    <t>Nizozemska</t>
  </si>
  <si>
    <t>Curaçao</t>
  </si>
  <si>
    <t>Aruba</t>
  </si>
  <si>
    <t>Sveti Martin (nizozemski dio)</t>
  </si>
  <si>
    <t>Bonaire, Sint Eustatius i Saba</t>
  </si>
  <si>
    <t>Nova Kaledonija</t>
  </si>
  <si>
    <t>Vanuatu</t>
  </si>
  <si>
    <t>Novi Zeland</t>
  </si>
  <si>
    <t>Nikaragva</t>
  </si>
  <si>
    <t>Niger</t>
  </si>
  <si>
    <t>Nigerija</t>
  </si>
  <si>
    <t>Niue</t>
  </si>
  <si>
    <t>Otok Norfolk</t>
  </si>
  <si>
    <t>Norveška</t>
  </si>
  <si>
    <t>Sjeverni Marijanski Otoci</t>
  </si>
  <si>
    <t>Ujedinjene Države Manjih Pacifičkih Otoka</t>
  </si>
  <si>
    <t>Mikronezija, Savezne Države</t>
  </si>
  <si>
    <t>Maršalovi Otoci</t>
  </si>
  <si>
    <t>Palau</t>
  </si>
  <si>
    <t>Pakistan</t>
  </si>
  <si>
    <t>Panama</t>
  </si>
  <si>
    <t>Papua Nova Gvineja</t>
  </si>
  <si>
    <t>Paragvaj</t>
  </si>
  <si>
    <t>Peru</t>
  </si>
  <si>
    <t>Filipini</t>
  </si>
  <si>
    <t>Pitcairn</t>
  </si>
  <si>
    <t>Poljska</t>
  </si>
  <si>
    <t>Portugal</t>
  </si>
  <si>
    <t>Gvineja Bisau</t>
  </si>
  <si>
    <t>Timor Leste</t>
  </si>
  <si>
    <t>Portoriko</t>
  </si>
  <si>
    <t>Katar</t>
  </si>
  <si>
    <t>Réunion</t>
  </si>
  <si>
    <t>Rumunjska</t>
  </si>
  <si>
    <t>Rusija</t>
  </si>
  <si>
    <t>Ruanda</t>
  </si>
  <si>
    <t>Sveti Bartolomej</t>
  </si>
  <si>
    <t>Sveta Helena, Ascension i Tristan da Cunha</t>
  </si>
  <si>
    <t>Sveti Kristofor i Nevis</t>
  </si>
  <si>
    <t>Anguilla</t>
  </si>
  <si>
    <t>Sveta Lucija</t>
  </si>
  <si>
    <t>Sveti Martin</t>
  </si>
  <si>
    <t>Sveti Petar i Mikelon</t>
  </si>
  <si>
    <t>Sveti Vincent i Grenadini</t>
  </si>
  <si>
    <t>San Marino</t>
  </si>
  <si>
    <t>Sveti Toma i Prinsipe</t>
  </si>
  <si>
    <t>Saudijska Arabija</t>
  </si>
  <si>
    <t>Senegal</t>
  </si>
  <si>
    <t>Srbija</t>
  </si>
  <si>
    <t>Sejšeli</t>
  </si>
  <si>
    <t>Sijera Leone</t>
  </si>
  <si>
    <t>Singapur</t>
  </si>
  <si>
    <t>Slovačka</t>
  </si>
  <si>
    <t>Vijetnam</t>
  </si>
  <si>
    <t>Slovenija</t>
  </si>
  <si>
    <t>Somalija</t>
  </si>
  <si>
    <t>Južnoafrička Republika</t>
  </si>
  <si>
    <t>Zimbabve</t>
  </si>
  <si>
    <t>Španjolska</t>
  </si>
  <si>
    <t>Južni Sudan</t>
  </si>
  <si>
    <t>Sudan</t>
  </si>
  <si>
    <t>Zapadna Sahara</t>
  </si>
  <si>
    <t>Surinam</t>
  </si>
  <si>
    <t>Svalbard i Jan Mayen</t>
  </si>
  <si>
    <t>Svazi</t>
  </si>
  <si>
    <t>Švedska</t>
  </si>
  <si>
    <t>Švicarska</t>
  </si>
  <si>
    <t>Sirija</t>
  </si>
  <si>
    <t>Tadžikistan</t>
  </si>
  <si>
    <t>Tajland</t>
  </si>
  <si>
    <t>Togo</t>
  </si>
  <si>
    <t>Tokelau</t>
  </si>
  <si>
    <t>Tonga</t>
  </si>
  <si>
    <t>Trinidad i Tobago</t>
  </si>
  <si>
    <t>Ujedinjeni Arapski Emirati</t>
  </si>
  <si>
    <t>Tunis</t>
  </si>
  <si>
    <t>Turska</t>
  </si>
  <si>
    <t>Turkmenistan</t>
  </si>
  <si>
    <t>Otoci Turks i Caicos</t>
  </si>
  <si>
    <t>Tuvalu</t>
  </si>
  <si>
    <t>Uganda</t>
  </si>
  <si>
    <t>Ukrajina</t>
  </si>
  <si>
    <t>Makedonija</t>
  </si>
  <si>
    <t>Egipat</t>
  </si>
  <si>
    <t>Velika Britanija</t>
  </si>
  <si>
    <t>Guernsey</t>
  </si>
  <si>
    <t>Jersey</t>
  </si>
  <si>
    <t>Otok Man</t>
  </si>
  <si>
    <t>Tanzanija, Ujedinjena Republika</t>
  </si>
  <si>
    <t>SAD</t>
  </si>
  <si>
    <t>Američki Djevičanski Otoci</t>
  </si>
  <si>
    <t>Burkina Faso</t>
  </si>
  <si>
    <t>Urugvaj</t>
  </si>
  <si>
    <t>Uzbekistan</t>
  </si>
  <si>
    <t>Venezuela, Bolivarijanska Republika</t>
  </si>
  <si>
    <t>Wallis i Futuna</t>
  </si>
  <si>
    <t>Samoa</t>
  </si>
  <si>
    <t>Jemen</t>
  </si>
  <si>
    <t>Zambija</t>
  </si>
  <si>
    <t>- ako je bilo koji AOP različit od nule 1 u suprotnom 0</t>
  </si>
  <si>
    <t>BILANCA</t>
  </si>
  <si>
    <t>Obrazac
POD-BIL</t>
  </si>
  <si>
    <r>
      <rPr>
        <rFont val="Arial"/>
        <color theme="1"/>
        <sz val="9.0"/>
      </rPr>
      <t xml:space="preserve">- ako je upisan bilo koji AOP u koloni </t>
    </r>
    <r>
      <rPr>
        <rFont val="Arial"/>
        <b/>
        <color theme="1"/>
        <sz val="9.0"/>
      </rPr>
      <t>prethodne</t>
    </r>
    <r>
      <rPr>
        <rFont val="Arial"/>
        <color theme="1"/>
        <sz val="9.0"/>
      </rPr>
      <t xml:space="preserve"> godine, 1 u suprotnom 0</t>
    </r>
  </si>
  <si>
    <r>
      <rPr>
        <rFont val="Arial"/>
        <color theme="1"/>
        <sz val="9.0"/>
      </rPr>
      <t xml:space="preserve">- ako je upisan bilo koji AOP u koloni </t>
    </r>
    <r>
      <rPr>
        <rFont val="Arial"/>
        <b/>
        <color theme="1"/>
        <sz val="9.0"/>
      </rPr>
      <t>tekuće</t>
    </r>
    <r>
      <rPr>
        <rFont val="Arial"/>
        <color theme="1"/>
        <sz val="9.0"/>
      </rPr>
      <t xml:space="preserve"> godine 1 u suprotnom 0</t>
    </r>
  </si>
  <si>
    <t>Iznosi u eurima i centima</t>
  </si>
  <si>
    <r>
      <rPr>
        <rFont val="Arial"/>
        <color theme="1"/>
        <sz val="9.0"/>
      </rPr>
      <t xml:space="preserve"> - ako je bilo što upisano u konsolidirana polja u kolonu </t>
    </r>
    <r>
      <rPr>
        <rFont val="Arial"/>
        <b/>
        <color theme="1"/>
        <sz val="9.0"/>
      </rPr>
      <t>prethodne</t>
    </r>
    <r>
      <rPr>
        <rFont val="Arial"/>
        <color theme="1"/>
        <sz val="9.0"/>
      </rPr>
      <t xml:space="preserve"> godine 1, u suprotnom nula</t>
    </r>
  </si>
  <si>
    <t>Naziv pozicije</t>
  </si>
  <si>
    <r>
      <rPr>
        <rFont val="Arial"/>
        <b/>
        <color rgb="FFFFFFFF"/>
        <sz val="8.0"/>
      </rPr>
      <t xml:space="preserve">AOP
</t>
    </r>
    <r>
      <rPr>
        <rFont val="Arial"/>
        <b/>
        <color rgb="FFFFFFFF"/>
        <sz val="7.0"/>
      </rPr>
      <t>oznaka</t>
    </r>
  </si>
  <si>
    <r>
      <rPr>
        <rFont val="Arial"/>
        <b/>
        <color rgb="FFFFFFFF"/>
        <sz val="8.0"/>
      </rPr>
      <t xml:space="preserve">Rbr. 
</t>
    </r>
    <r>
      <rPr>
        <rFont val="Arial"/>
        <b/>
        <color rgb="FFFFFFFF"/>
        <sz val="7.0"/>
      </rPr>
      <t>bilješke</t>
    </r>
  </si>
  <si>
    <t>Prethodna godina
(neto)</t>
  </si>
  <si>
    <t>Tekuća godina
(neto)</t>
  </si>
  <si>
    <r>
      <rPr>
        <rFont val="Arial"/>
        <color theme="1"/>
        <sz val="9.0"/>
      </rPr>
      <t xml:space="preserve">- ako je bilo što upisano u konsolidirana polja u kolonu </t>
    </r>
    <r>
      <rPr>
        <rFont val="Arial"/>
        <b/>
        <color theme="1"/>
        <sz val="9.0"/>
      </rPr>
      <t>tekuće</t>
    </r>
    <r>
      <rPr>
        <rFont val="Arial"/>
        <color theme="1"/>
        <sz val="9.0"/>
      </rPr>
      <t xml:space="preserve"> godine 1, u suprotnom nula</t>
    </r>
  </si>
  <si>
    <t>AKTIVA</t>
  </si>
  <si>
    <t>A)  POTRAŽIVANJA ZA UPISANI A NEUPLAĆENI KAPITAL</t>
  </si>
  <si>
    <t>+</t>
  </si>
  <si>
    <r>
      <rPr>
        <rFont val="Arial"/>
        <b/>
        <color rgb="FF333399"/>
        <sz val="9.0"/>
      </rPr>
      <t xml:space="preserve">B)  DUGOTRAJNA IMOVINA </t>
    </r>
    <r>
      <rPr>
        <rFont val="Arial"/>
        <b val="0"/>
        <color rgb="FF333399"/>
        <sz val="9.0"/>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</si>
  <si>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</si>
  <si>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</si>
  <si>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</si>
  <si>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</si>
  <si>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</si>
  <si>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</si>
  <si>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</si>
  <si>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</si>
  <si>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</si>
  <si>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</si>
  <si>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</si>
  <si>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</si>
  <si>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</si>
  <si>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</si>
  <si>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</si>
  <si>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</si>
  <si>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</si>
  <si>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</si>
  <si>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</si>
  <si>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</si>
  <si>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</si>
  <si>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</si>
  <si>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</si>
  <si>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</si>
  <si>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</si>
  <si>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</si>
  <si>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</si>
  <si>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</si>
  <si>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</si>
  <si>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</si>
  <si>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</si>
  <si>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</si>
  <si>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</si>
  <si>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</si>
  <si>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rPr>
        <rFont val="Arial"/>
        <b/>
        <color rgb="FF333399"/>
        <sz val="9.0"/>
      </rPr>
      <t xml:space="preserve">C)  KRATKOTRAJNA IMOVINA </t>
    </r>
    <r>
      <rPr>
        <rFont val="Arial"/>
        <b val="0"/>
        <color rgb="FF333399"/>
        <sz val="9.0"/>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</si>
  <si>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</si>
  <si>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</si>
  <si>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</si>
  <si>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</si>
  <si>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</si>
  <si>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</si>
  <si>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</si>
  <si>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</si>
  <si>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</si>
  <si>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</si>
  <si>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</si>
  <si>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</si>
  <si>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</si>
  <si>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</si>
  <si>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</si>
  <si>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</si>
  <si>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</si>
  <si>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</si>
  <si>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</si>
  <si>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</si>
  <si>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rPr>
        <rFont val="Arial"/>
        <b/>
        <color rgb="FF333399"/>
        <sz val="9.0"/>
      </rPr>
      <t xml:space="preserve">E)  UKUPNO AKTIVA </t>
    </r>
    <r>
      <rPr>
        <rFont val="Arial"/>
        <b val="0"/>
        <color rgb="FF333399"/>
        <sz val="9.0"/>
      </rPr>
      <t>(AOP 001+002+037+064)</t>
    </r>
  </si>
  <si>
    <t>F)  IZVANBILANČNI ZAPISI</t>
  </si>
  <si>
    <t>PASIVA</t>
  </si>
  <si>
    <r>
      <rPr>
        <rFont val="Arial"/>
        <b/>
        <color rgb="FF333399"/>
        <sz val="9.0"/>
      </rPr>
      <t xml:space="preserve">A)  KAPITAL I REZERVE </t>
    </r>
    <r>
      <rPr>
        <rFont val="Arial"/>
        <b val="0"/>
        <color rgb="FF333399"/>
        <sz val="9.0"/>
      </rPr>
      <t>(AOP 068 do 070+076+077+084+087+090)</t>
    </r>
  </si>
  <si>
    <t>=</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</si>
  <si>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</si>
  <si>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</si>
  <si>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</si>
  <si>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</si>
  <si>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</si>
  <si>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</si>
  <si>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</si>
  <si>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</si>
  <si>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</si>
  <si>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V. REZERVE FER VRIJEDNOSTI I OSTALO (AOP 078 do 083)</t>
  </si>
  <si>
    <t xml:space="preserve">     1. Fer vrijednost financijske imovine kroz ostalu sveobuhvatnu
         dobit (odnosno raspoložive za prodaju)</t>
  </si>
  <si>
    <t xml:space="preserve">     2. Učinkoviti dio zaštite novčanih tokova</t>
  </si>
  <si>
    <t xml:space="preserve">     3. Učinkoviti dio zaštite neto ulaganja u inozemstvu</t>
  </si>
  <si>
    <t xml:space="preserve">     4. Ostale rezerve fer vrijednosti</t>
  </si>
  <si>
    <t xml:space="preserve">     5. Tečajne razlike iz preračuna inozemnog poslovanja
          (konsolidacija)</t>
  </si>
  <si>
    <t xml:space="preserve">     6. Tečajne razlike zbog preračuna u prezentacijsku valutu</t>
  </si>
  <si>
    <t>VI. ZADRŽANA DOBIT ILI PRENESENI GUBITAK (AOP 085-086)</t>
  </si>
  <si>
    <t xml:space="preserve">     1. Zadržana dobit</t>
  </si>
  <si>
    <t xml:space="preserve">     2. Preneseni gubitak</t>
  </si>
  <si>
    <t>VII. DOBIT ILI GUBITAK POSLOVNE GODINE (AOP 088-089)</t>
  </si>
  <si>
    <t xml:space="preserve">     1. Dobit poslovne godine</t>
  </si>
  <si>
    <t xml:space="preserve">     2. Gubitak poslovne godine</t>
  </si>
  <si>
    <t>VIII. MANJINSKI (NEKONTROLIRAJUĆI) INTERES</t>
  </si>
  <si>
    <r>
      <rPr>
        <rFont val="Arial"/>
        <b/>
        <color rgb="FF333399"/>
        <sz val="9.0"/>
      </rPr>
      <t xml:space="preserve">B)  REZERVIRANJA </t>
    </r>
    <r>
      <rPr>
        <rFont val="Arial"/>
        <b val="0"/>
        <color rgb="FF333399"/>
        <sz val="9.0"/>
      </rPr>
      <t>(AOP 092 do 097)</t>
    </r>
  </si>
  <si>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</si>
  <si>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</si>
  <si>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</si>
  <si>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</si>
  <si>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</si>
  <si>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</si>
  <si>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r>
      <rPr>
        <rFont val="Arial"/>
        <b/>
        <color rgb="FF333399"/>
        <sz val="9.0"/>
      </rPr>
      <t xml:space="preserve">C)  DUGOROČNE OBVEZE </t>
    </r>
    <r>
      <rPr>
        <rFont val="Arial"/>
        <b val="0"/>
        <color rgb="FF333399"/>
        <sz val="9.0"/>
      </rPr>
      <t>(AOP 099 do 109)</t>
    </r>
  </si>
  <si>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</si>
  <si>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</si>
  <si>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</si>
  <si>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</si>
  <si>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</si>
  <si>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</si>
  <si>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</si>
  <si>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</si>
  <si>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</si>
  <si>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</si>
  <si>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</si>
  <si>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r>
      <rPr>
        <rFont val="Arial"/>
        <b/>
        <color rgb="FF333399"/>
        <sz val="9.0"/>
      </rPr>
      <t xml:space="preserve">D)  KRATKOROČNE OBVEZE </t>
    </r>
    <r>
      <rPr>
        <rFont val="Arial"/>
        <b val="0"/>
        <color rgb="FF333399"/>
        <sz val="9.0"/>
      </rPr>
      <t>(AOP 111 do 124)</t>
    </r>
  </si>
  <si>
    <t xml:space="preserve">   10. Obveze prema zaposlenicima</t>
  </si>
  <si>
    <t xml:space="preserve">   11. Obveze  za poreze, doprinose i slična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</si>
  <si>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</si>
  <si>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</si>
  <si>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</si>
  <si>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</si>
  <si>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r>
      <rPr>
        <rFont val="Arial"/>
        <b/>
        <color rgb="FF333399"/>
        <sz val="9.0"/>
      </rPr>
      <t xml:space="preserve">F) UKUPNO – PASIVA </t>
    </r>
    <r>
      <rPr>
        <rFont val="Arial"/>
        <b val="0"/>
        <color rgb="FF333399"/>
        <sz val="9.0"/>
      </rPr>
      <t>(AOP 067+091+098+110+125)</t>
    </r>
  </si>
  <si>
    <t>G)  IZVANBILANČNI ZAPISI</t>
  </si>
  <si>
    <t xml:space="preserve"> </t>
  </si>
  <si>
    <t>RAČUN DOBITI I GUBITKA</t>
  </si>
  <si>
    <t>Obrazac
POD-RDG</t>
  </si>
  <si>
    <r>
      <rPr>
        <rFont val="Arial"/>
        <color theme="1"/>
        <sz val="9.0"/>
      </rPr>
      <t xml:space="preserve">- ako je upisan bilo koji AOP u koloni </t>
    </r>
    <r>
      <rPr>
        <rFont val="Arial"/>
        <b/>
        <color theme="1"/>
        <sz val="9.0"/>
      </rPr>
      <t>prethodne</t>
    </r>
    <r>
      <rPr>
        <rFont val="Arial"/>
        <color theme="1"/>
        <sz val="9.0"/>
      </rPr>
      <t xml:space="preserve"> godine, 1 u suprotnom 0</t>
    </r>
  </si>
  <si>
    <r>
      <rPr>
        <rFont val="Arial"/>
        <color theme="1"/>
        <sz val="9.0"/>
      </rPr>
      <t xml:space="preserve">- ako je upisan bilo koji AOP u koloni </t>
    </r>
    <r>
      <rPr>
        <rFont val="Arial"/>
        <b/>
        <color theme="1"/>
        <sz val="9.0"/>
      </rPr>
      <t>tekuće</t>
    </r>
    <r>
      <rPr>
        <rFont val="Arial"/>
        <color theme="1"/>
        <sz val="9.0"/>
      </rPr>
      <t xml:space="preserve"> godine 1 u suprotnom 0</t>
    </r>
  </si>
  <si>
    <r>
      <rPr>
        <rFont val="Arial"/>
        <color theme="1"/>
        <sz val="9.0"/>
      </rPr>
      <t xml:space="preserve"> - ako je bilo što upisano u konsolidirana polja u kolonu </t>
    </r>
    <r>
      <rPr>
        <rFont val="Arial"/>
        <b/>
        <color theme="1"/>
        <sz val="9.0"/>
      </rPr>
      <t>prethodne</t>
    </r>
    <r>
      <rPr>
        <rFont val="Arial"/>
        <color theme="1"/>
        <sz val="9.0"/>
      </rPr>
      <t xml:space="preserve"> godine 1, u suprotnom nula</t>
    </r>
  </si>
  <si>
    <r>
      <rPr>
        <rFont val="Arial"/>
        <b/>
        <color rgb="FFFFFFFF"/>
        <sz val="8.0"/>
      </rPr>
      <t xml:space="preserve">AOP
</t>
    </r>
    <r>
      <rPr>
        <rFont val="Arial"/>
        <b/>
        <color rgb="FFFFFFFF"/>
        <sz val="7.0"/>
      </rPr>
      <t>oznaka</t>
    </r>
  </si>
  <si>
    <r>
      <rPr>
        <rFont val="Arial"/>
        <b/>
        <color rgb="FFFFFFFF"/>
        <sz val="9.0"/>
      </rPr>
      <t xml:space="preserve">Rbr. 
</t>
    </r>
    <r>
      <rPr>
        <rFont val="Arial"/>
        <b/>
        <color rgb="FFFFFFFF"/>
        <sz val="7.0"/>
      </rPr>
      <t>bilješke</t>
    </r>
  </si>
  <si>
    <t>Prethodna godina</t>
  </si>
  <si>
    <t>Tekuća godina</t>
  </si>
  <si>
    <r>
      <rPr>
        <rFont val="Arial"/>
        <color theme="1"/>
        <sz val="9.0"/>
      </rPr>
      <t xml:space="preserve">- ako je bilo što upisano u konsolidirana polja u kolonu </t>
    </r>
    <r>
      <rPr>
        <rFont val="Arial"/>
        <b/>
        <color theme="1"/>
        <sz val="9.0"/>
      </rPr>
      <t>tekuće</t>
    </r>
    <r>
      <rPr>
        <rFont val="Arial"/>
        <color theme="1"/>
        <sz val="9.0"/>
      </rPr>
      <t xml:space="preserve"> godine 1, u suprotnom nula</t>
    </r>
  </si>
  <si>
    <t>- ako je bilo što upisano u izvještaj o sveobuhvatnoj dobiti 1, u suprotnom 0</t>
  </si>
  <si>
    <r>
      <rPr>
        <rFont val="Arial"/>
        <b/>
        <color rgb="FF333399"/>
        <sz val="9.0"/>
      </rPr>
      <t xml:space="preserve">I. POSLOVNI PRIHODI </t>
    </r>
    <r>
      <rPr>
        <rFont val="Arial"/>
        <b val="0"/>
        <color rgb="FF333399"/>
        <sz val="9.0"/>
      </rPr>
      <t>(AOP 129 do 133)</t>
    </r>
  </si>
  <si>
    <t>- ako je bilo što upisano u prekinuto poslovanje 1, u suprotnom 0</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</si>
  <si>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</si>
  <si>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</si>
  <si>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</si>
  <si>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</si>
  <si>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</si>
  <si>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rPr>
        <rFont val="Arial"/>
        <b/>
        <color rgb="FF333399"/>
        <sz val="9.0"/>
      </rPr>
      <t xml:space="preserve">II. POSLOVNI RASHODI </t>
    </r>
    <r>
      <rPr>
        <rFont val="Arial"/>
        <b val="0"/>
        <color rgb="FF333399"/>
        <sz val="9.0"/>
      </rPr>
      <t>(AOP 135+136+140+144 do 146+149+156)</t>
    </r>
  </si>
  <si>
    <t xml:space="preserve">    1. Promjene vrijednosti zaliha proizvodnje u tijeku i gotovih proizvoda</t>
  </si>
  <si>
    <t xml:space="preserve">    2. Materijalni troškovi (AOP 137 do 139)</t>
  </si>
  <si>
    <t xml:space="preserve">        a) Troškovi sirovina i materijala </t>
  </si>
  <si>
    <t xml:space="preserve">        b) Troškovi prodane robe </t>
  </si>
  <si>
    <t xml:space="preserve">        c) Ostali vanjski troškovi </t>
  </si>
  <si>
    <t xml:space="preserve">   3. Troškovi osoblja (AOP 141 do 143)</t>
  </si>
  <si>
    <t xml:space="preserve">        a) Neto plaće i nadnice</t>
  </si>
  <si>
    <t xml:space="preserve">        b) Troškovi poreza i doprinosa iz plaća</t>
  </si>
  <si>
    <t xml:space="preserve">        c) Doprinosi na plaće</t>
  </si>
  <si>
    <t xml:space="preserve">   4. Amortizacija</t>
  </si>
  <si>
    <t xml:space="preserve">   5. Ostali troškovi</t>
  </si>
  <si>
    <t xml:space="preserve">   6. Vrijednosna usklađenja (AOP 147+148)</t>
  </si>
  <si>
    <t xml:space="preserve">       a) dugotrajne imovine osim financijske imovine</t>
  </si>
  <si>
    <t xml:space="preserve">       b) kratkotrajne imovine osim financijske imovine</t>
  </si>
  <si>
    <t xml:space="preserve">   7. Rezerviranja (AOP 150 do 155)</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</si>
  <si>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</si>
  <si>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</si>
  <si>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</si>
  <si>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</si>
  <si>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</si>
  <si>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</si>
  <si>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8. Ostali poslovni rashodi</t>
  </si>
  <si>
    <r>
      <rPr>
        <rFont val="Arial"/>
        <b/>
        <color rgb="FF333399"/>
        <sz val="9.0"/>
      </rPr>
      <t xml:space="preserve">III. FINANCIJSKI PRIHODI </t>
    </r>
    <r>
      <rPr>
        <rFont val="Arial"/>
        <b val="0"/>
        <color rgb="FF333399"/>
        <sz val="9.0"/>
      </rPr>
      <t>(AOP 158 do 167)</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</si>
  <si>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</si>
  <si>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</si>
  <si>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</si>
  <si>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</si>
  <si>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</si>
  <si>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</si>
  <si>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</si>
  <si>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</si>
  <si>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</si>
  <si>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</si>
  <si>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rPr>
        <rFont val="Arial"/>
        <b/>
        <color rgb="FF333399"/>
        <sz val="9.0"/>
      </rPr>
      <t xml:space="preserve">IV. FINANCIJSKI RASHODI </t>
    </r>
    <r>
      <rPr>
        <rFont val="Arial"/>
        <b val="0"/>
        <color rgb="FF333399"/>
        <sz val="9.0"/>
      </rPr>
      <t>(AOP 169 do 175)</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</si>
  <si>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</si>
  <si>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</si>
  <si>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</si>
  <si>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</si>
  <si>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</si>
  <si>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</si>
  <si>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</si>
  <si>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</si>
  <si>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</si>
  <si>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</si>
  <si>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</si>
  <si>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rPr>
        <rFont val="Arial"/>
        <b/>
        <color rgb="FF333399"/>
        <sz val="9.0"/>
      </rPr>
      <t xml:space="preserve">IX.   UKUPNI PRIHODI </t>
    </r>
    <r>
      <rPr>
        <rFont val="Arial"/>
        <b val="0"/>
        <color rgb="FF333399"/>
        <sz val="9.0"/>
      </rPr>
      <t>(AOP 128+157+176 + 177)</t>
    </r>
  </si>
  <si>
    <r>
      <rPr>
        <rFont val="Arial"/>
        <b/>
        <color rgb="FF333399"/>
        <sz val="9.0"/>
      </rPr>
      <t xml:space="preserve">X.    UKUPNI RASHODI </t>
    </r>
    <r>
      <rPr>
        <rFont val="Arial"/>
        <b val="0"/>
        <color rgb="FF333399"/>
        <sz val="9.0"/>
      </rPr>
      <t>(AOP 134+168+178 + 179)</t>
    </r>
  </si>
  <si>
    <r>
      <rPr>
        <rFont val="Arial"/>
        <b/>
        <color rgb="FF333399"/>
        <sz val="9.0"/>
      </rPr>
      <t xml:space="preserve">XI.   DOBIT ILI GUBITAK PRIJE OPOREZIVANJA </t>
    </r>
    <r>
      <rPr>
        <rFont val="Arial"/>
        <b val="0"/>
        <color rgb="FF333399"/>
        <sz val="9.0"/>
      </rPr>
      <t>(AOP 180-181)</t>
    </r>
  </si>
  <si>
    <t xml:space="preserve">   1. Dobit prije oporezivanja (AOP 180-181)</t>
  </si>
  <si>
    <t xml:space="preserve">   2. Gubitak prije oporezivanja (AOP 181-180)</t>
  </si>
  <si>
    <t>XII.  POREZ NA DOBIT</t>
  </si>
  <si>
    <r>
      <rPr>
        <rFont val="Arial"/>
        <b/>
        <color rgb="FF333399"/>
        <sz val="9.0"/>
      </rPr>
      <t xml:space="preserve">XIII. DOBIT ILI GUBITAK RAZDOBLJA </t>
    </r>
    <r>
      <rPr>
        <rFont val="Arial"/>
        <b val="0"/>
        <color rgb="FF333399"/>
        <sz val="9.0"/>
      </rPr>
      <t>(AOP 182-185)</t>
    </r>
  </si>
  <si>
    <t xml:space="preserve">  1. Dobit razdoblja (AOP 182-185)</t>
  </si>
  <si>
    <t xml:space="preserve">  2. Gubitak razdoblja (AOP 185-182)</t>
  </si>
  <si>
    <t>PREKINUTO POSLOVANJE (popunjava poduzetnik obveznika MSFI-a samo ako ima prekinuto poslovanje)</t>
  </si>
  <si>
    <r>
      <rPr>
        <rFont val="Arial"/>
        <b/>
        <color rgb="FF333399"/>
        <sz val="9.0"/>
      </rPr>
      <t>XIV. DOBIT ILI GUBITAK PREKINUTOG POSLOVANJA PRIJE
        OPOREZIVANJA</t>
    </r>
    <r>
      <rPr>
        <rFont val="Arial"/>
        <b val="0"/>
        <color rgb="FF333399"/>
        <sz val="9.0"/>
      </rPr>
      <t xml:space="preserve"> (AOP 190-191)</t>
    </r>
  </si>
  <si>
    <t xml:space="preserve"> 1. Dobit prekinutog poslovanja prije oporezivanja</t>
  </si>
  <si>
    <t xml:space="preserve"> 2. Gubitak prekinutog poslovanja prije oporezivanja</t>
  </si>
  <si>
    <t>XV. POREZ NA DOBIT PREKINUTOG POSLOVANJA</t>
  </si>
  <si>
    <t xml:space="preserve"> 1. Dobit prekinutog poslovanja za razdoblje (AOP 189-192)</t>
  </si>
  <si>
    <t xml:space="preserve"> 2. Gubitak prekinutog poslovanja za razdoblje (AOP 192-189)</t>
  </si>
  <si>
    <t>UKUPNO POSLOVANJE (popunjava samo poduzetnik obveznik MSFI-a koji ima prekinuto poslovanje)</t>
  </si>
  <si>
    <r>
      <rPr>
        <rFont val="Arial"/>
        <b/>
        <color rgb="FF333399"/>
        <sz val="9.0"/>
      </rPr>
      <t xml:space="preserve">XVI. DOBIT ILI GUBITAK PRIJE OPOREZIVANJA </t>
    </r>
    <r>
      <rPr>
        <rFont val="Arial"/>
        <b val="0"/>
        <color rgb="FF333399"/>
        <sz val="9.0"/>
      </rPr>
      <t>(AOP 182+189)</t>
    </r>
  </si>
  <si>
    <t xml:space="preserve"> 1. Dobit prije oporezivanja (AOP 195)</t>
  </si>
  <si>
    <t xml:space="preserve"> 2. Gubitak prije oporezivanja (AOP 195)</t>
  </si>
  <si>
    <r>
      <rPr>
        <rFont val="Arial"/>
        <b/>
        <color rgb="FF333399"/>
        <sz val="9.0"/>
      </rPr>
      <t xml:space="preserve">XVII. POREZ NA DOBIT </t>
    </r>
    <r>
      <rPr>
        <rFont val="Arial"/>
        <b val="0"/>
        <color rgb="FF333399"/>
        <sz val="9.0"/>
      </rPr>
      <t>(AOP 185+192)</t>
    </r>
  </si>
  <si>
    <r>
      <rPr>
        <rFont val="Arial"/>
        <b/>
        <color rgb="FF333399"/>
        <sz val="9.0"/>
      </rPr>
      <t xml:space="preserve">XVIII. DOBIT ILI GUBITAK RAZDOBLJA </t>
    </r>
    <r>
      <rPr>
        <rFont val="Arial"/>
        <b val="0"/>
        <color rgb="FF333399"/>
        <sz val="9.0"/>
      </rPr>
      <t>(AOP 195-198)</t>
    </r>
  </si>
  <si>
    <t xml:space="preserve"> 1. Dobit razdoblja (AOP 195-198)</t>
  </si>
  <si>
    <t xml:space="preserve"> 2. Gubitak razdoblja (AOP 198-195)</t>
  </si>
  <si>
    <t>DODATAK RDG-u (popunjava poduzetnik koji sastavlja konsolidirani godišnji financijski izvještaj)</t>
  </si>
  <si>
    <r>
      <rPr>
        <rFont val="Arial"/>
        <b/>
        <color rgb="FF000080"/>
        <sz val="9.0"/>
      </rPr>
      <t xml:space="preserve">XIX. DOBIT ILI GUBITAK RAZDOBLJA </t>
    </r>
    <r>
      <rPr>
        <rFont val="Arial"/>
        <b val="0"/>
        <color rgb="FF000080"/>
        <sz val="9.0"/>
      </rPr>
      <t>(AOP 203+204)</t>
    </r>
  </si>
  <si>
    <t xml:space="preserve"> 1. Pripisana imateljima kapitala matice</t>
  </si>
  <si>
    <t xml:space="preserve"> 2. Pripisana manjinskom (nekontrolirajućem) interesu</t>
  </si>
  <si>
    <t>IZVJEŠTAJ O OSTALOJ SVEOBUHVATNOJ DOBITI (popunjava poduzetnik obveznik primjene MSFI-a)</t>
  </si>
  <si>
    <t xml:space="preserve">   I. Dobit ili gubitak razdoblja</t>
  </si>
  <si>
    <r>
      <rPr>
        <rFont val="Arial"/>
        <b/>
        <color theme="1"/>
        <sz val="9.0"/>
      </rPr>
      <t xml:space="preserve">  II. Ostala sveobuhvatna dobit / gubitak prije poreza
      </t>
    </r>
    <r>
      <rPr>
        <rFont val="Arial"/>
        <b val="0"/>
        <color theme="1"/>
        <sz val="9.0"/>
      </rPr>
      <t>(AOP 208 do 212 + 215 do 223)</t>
    </r>
  </si>
  <si>
    <r>
      <rPr>
        <rFont val="Arial"/>
        <b/>
        <color theme="1"/>
        <sz val="9.0"/>
      </rPr>
      <t>III. Stavke koje neće biti reklasificirane u dobit ili gubitak</t>
    </r>
    <r>
      <rPr>
        <rFont val="Arial"/>
        <b val="0"/>
        <color theme="1"/>
        <sz val="9.0"/>
      </rPr>
      <t xml:space="preserve"> (AOP 208 do 213)</t>
    </r>
  </si>
  <si>
    <t xml:space="preserve">     1. Promjene revalorizacijskih rezervi dugotrajne materijalne i
         nematerijalne imovine</t>
  </si>
  <si>
    <t xml:space="preserve">     2. Dobitak ili gubitak s osnove naknadnog vrednovanja vlasničkih
         vrijednosnih papira po fer vrijednosti kroz ostalu sveobuhvatnu dobit </t>
  </si>
  <si>
    <t xml:space="preserve">     3. Promjene fer vrijednosti financijske obveze po fer vrijednosti kroz račun 
         dobiti i gubitka koja se može pripisati promjenama kreditnog rizika obveze</t>
  </si>
  <si>
    <t xml:space="preserve">     4. Aktuarski dobici/gubici po planovima definiranih primanja</t>
  </si>
  <si>
    <t xml:space="preserve">     5. Ostale stavke koje neće biti reklasificirane</t>
  </si>
  <si>
    <t xml:space="preserve">     6. Porez na dobit koji se odnosi na stavke koje neće biti reklasificirane</t>
  </si>
  <si>
    <r>
      <rPr>
        <rFont val="Arial"/>
        <b/>
        <color theme="1"/>
        <sz val="9.0"/>
      </rPr>
      <t>IV. Stavke koje je moguće reklasificirati u dobit ili gubitak</t>
    </r>
    <r>
      <rPr>
        <rFont val="Arial"/>
        <b val="0"/>
        <color theme="1"/>
        <sz val="9.0"/>
      </rPr>
      <t xml:space="preserve"> (AOP 215 do 224)</t>
    </r>
  </si>
  <si>
    <t xml:space="preserve">     1. Tečajne razlike iz preračuna inozemnog poslovanja</t>
  </si>
  <si>
    <t xml:space="preserve">     2. Tečajne razlike zbog preračuna u prezentacijsku valutu</t>
  </si>
  <si>
    <t xml:space="preserve">     3. Dobitak ili gubitak s osnove naknadnog vrednovanja dužničkih
          vrijednosnih papira po fer vrijednosti kroz ostalu sveobuhvatnu dobit</t>
  </si>
  <si>
    <t xml:space="preserve">     4. Dobit ili gubitak s osnove učinkovite zaštite novčanih tokova</t>
  </si>
  <si>
    <t xml:space="preserve">     5. Dobit ili gubitak s osnove učinkovite zaštite neto ulaganja u inozemstvu</t>
  </si>
  <si>
    <t xml:space="preserve">     6. Udio u ostaloj sveobuhvatnoj dobiti/gubitku društava povezanih
         sudjelujućim  interesom</t>
  </si>
  <si>
    <t xml:space="preserve">     7. Promjene fer vrijednosti vremenske vrijednosti opcije</t>
  </si>
  <si>
    <t xml:space="preserve">     8. Promjene fer vrijednosti terminskih elemenata terminskih ugovora</t>
  </si>
  <si>
    <t xml:space="preserve">     9. Ostale stavke koje je moguće reklasificirati u dobit ili gubitak</t>
  </si>
  <si>
    <t xml:space="preserve">   10. Porez na dobit koji se odnosi na stavke koje je moguće reklasificirati
         u dobit ili gubitak</t>
  </si>
  <si>
    <r>
      <rPr>
        <rFont val="Arial"/>
        <b/>
        <color theme="1"/>
        <sz val="9.0"/>
      </rPr>
      <t xml:space="preserve"> V. Neto ostala sveobuhvatna dobit ili gubitak </t>
    </r>
    <r>
      <rPr>
        <rFont val="Arial"/>
        <b val="0"/>
        <color theme="1"/>
        <sz val="9.0"/>
      </rPr>
      <t>(AOP 207+214)</t>
    </r>
  </si>
  <si>
    <r>
      <rPr>
        <rFont val="Arial"/>
        <b/>
        <color theme="1"/>
        <sz val="9.0"/>
      </rPr>
      <t>VI. Ukupna sveobuhvatna dobit ili gubitak razdoblja</t>
    </r>
    <r>
      <rPr>
        <rFont val="Arial"/>
        <b val="0"/>
        <color theme="1"/>
        <sz val="9.0"/>
      </rPr>
      <t xml:space="preserve"> (AOP 205+225)</t>
    </r>
  </si>
  <si>
    <t>DODATAK Izvještaju o  ostaloj sveobuhvatnoj dobiti (popunjava poduzetnik koji sastavlja konsolidirani izvještaj)</t>
  </si>
  <si>
    <r>
      <rPr>
        <rFont val="Arial"/>
        <b/>
        <color rgb="FF000080"/>
        <sz val="9.0"/>
      </rPr>
      <t xml:space="preserve">VI. Sveobuhvatna dobit ili gubitak razdoblja </t>
    </r>
    <r>
      <rPr>
        <rFont val="Arial"/>
        <b val="0"/>
        <color rgb="FF000080"/>
        <sz val="9.0"/>
      </rPr>
      <t>(AOP 228+229)</t>
    </r>
  </si>
  <si>
    <t>1. Pripisana imateljima kapitala matice</t>
  </si>
  <si>
    <t>2. Pripisana manjinskom (nekontrolirajućem) interesu</t>
  </si>
  <si>
    <t>DODATNI PODACI</t>
  </si>
  <si>
    <t>Obrazac
POD-DOP</t>
  </si>
  <si>
    <r>
      <rPr>
        <rFont val="Arial"/>
        <color theme="1"/>
        <sz val="9.0"/>
      </rPr>
      <t xml:space="preserve">- ako je upisan bilo koji AOP u koloni </t>
    </r>
    <r>
      <rPr>
        <rFont val="Arial"/>
        <b/>
        <color theme="1"/>
        <sz val="9.0"/>
      </rPr>
      <t>prethodne</t>
    </r>
    <r>
      <rPr>
        <rFont val="Arial"/>
        <color theme="1"/>
        <sz val="9.0"/>
      </rPr>
      <t xml:space="preserve"> godine, 1 u suprotnom 0</t>
    </r>
  </si>
  <si>
    <r>
      <rPr>
        <rFont val="Arial"/>
        <color theme="1"/>
        <sz val="9.0"/>
      </rPr>
      <t xml:space="preserve">- ako je upisan bilo koji AOP u koloni </t>
    </r>
    <r>
      <rPr>
        <rFont val="Arial"/>
        <b/>
        <color theme="1"/>
        <sz val="9.0"/>
      </rPr>
      <t>tekuće</t>
    </r>
    <r>
      <rPr>
        <rFont val="Arial"/>
        <color theme="1"/>
        <sz val="9.0"/>
      </rPr>
      <t xml:space="preserve"> godine 1 u suprotnom 0</t>
    </r>
  </si>
  <si>
    <r>
      <rPr>
        <rFont val="Arial"/>
        <b/>
        <color rgb="FFFFFFFF"/>
        <sz val="8.0"/>
      </rPr>
      <t xml:space="preserve">AOP
</t>
    </r>
    <r>
      <rPr>
        <rFont val="Arial"/>
        <b/>
        <color rgb="FFFFFFFF"/>
        <sz val="7.0"/>
      </rPr>
      <t>oznaka</t>
    </r>
  </si>
  <si>
    <t>Bilanca - aktiva</t>
  </si>
  <si>
    <t xml:space="preserve">  1. Zalihe energetskih proizvoda (ugljen, nafta, derivati, plin i dr.) - bruto</t>
  </si>
  <si>
    <t xml:space="preserve">  2. Zajmovi dani kućanstvima i obrtima</t>
  </si>
  <si>
    <t xml:space="preserve">  3. Zajmovi dani nefinancijskim poduzećima</t>
  </si>
  <si>
    <t xml:space="preserve">  4. Zajmovi dani nerezidentima</t>
  </si>
  <si>
    <t xml:space="preserve">  5. Trgovački krediti i predujmovi dani kućanstvima i obrtima</t>
  </si>
  <si>
    <t xml:space="preserve">  6. Trgovački krediti i predujmovi dani nefinancijskim poduzećima</t>
  </si>
  <si>
    <t xml:space="preserve">  7. Trgovački krediti i predujmovi dani nerezidentima</t>
  </si>
  <si>
    <t>Bilanca - pasiva</t>
  </si>
  <si>
    <t xml:space="preserve">  8. Krediti i zajmovi primljeni od nerezidenata</t>
  </si>
  <si>
    <t xml:space="preserve">  9. Zajmovi primljeni od kućanstva i obrta</t>
  </si>
  <si>
    <t>10. Zajmovi primljeni od nefinancijskih poduzeća</t>
  </si>
  <si>
    <t>11. Trgovački krediti i predujmovi primljeni od kućanstva i obrta</t>
  </si>
  <si>
    <t>12. Trgovački krediti i predujmovi primljeni od nefinancijskih poduzeća</t>
  </si>
  <si>
    <t>Račun dobiti i gubitka - poslovni prihodi</t>
  </si>
  <si>
    <t xml:space="preserve">13. Prihodi od prodaje s poduzetnicima unutar grupe, rezidentima RH </t>
  </si>
  <si>
    <t>Prihodi od prodaje prema djelatnostima</t>
  </si>
  <si>
    <t>14. Prihod od industrijskih djelatnosti</t>
  </si>
  <si>
    <t>15. Prihod od trgovine (prodaje roba i usluga nabavljenih isključivo
       za daljnju prodaju i trgovačkih usluga) - ukupni</t>
  </si>
  <si>
    <t xml:space="preserve">16. Prihod od trgovine ostvaren s poduzetnicima unutar grupe, rezidentima RH </t>
  </si>
  <si>
    <t>17. Prihod od posredništva (provizija od posredovanja)</t>
  </si>
  <si>
    <t>18. Prihod od građevinske djelatnosti - radova na zgradama</t>
  </si>
  <si>
    <t>19. Prihod od građevinske djelatnosti - radova na ostalim građevinama</t>
  </si>
  <si>
    <t>20. Prihod od građevinske djelatnosti kao podugovaratelj (podizvođač)</t>
  </si>
  <si>
    <t>21. Prihod od poljoprivrede, šumarstva i ribarstva</t>
  </si>
  <si>
    <t>22. Prihodi od djelatnosti pružanja smještaja te pripreme i usluživanja
       hrane i pića</t>
  </si>
  <si>
    <t>23. Prihod od djelatnosti prijevoza i skladištenja, izdavačkih, filmskih,
       telekomunikacijskih, informacijskih i djelatnosti računalnog programiranja
       te emitiranja programa</t>
  </si>
  <si>
    <t>24. Prihod od ostalih djelatnosti (financija, osiguranja, nekretnina, inženjerstva,
       znanosti, promidžbe, putničkih agencija, obrazovanja, zdravstva, umjetnosti
       i dr. prema uputama)</t>
  </si>
  <si>
    <t>Prihodi od prodaje prema rezidentnosti kupca</t>
  </si>
  <si>
    <t>25. Prihodi od prodaje u zemlji</t>
  </si>
  <si>
    <t xml:space="preserve">26. Prihodi od prodaje u inozemstvu </t>
  </si>
  <si>
    <t>Prihodi na temelju upotrebe vlastitih proizvoda, robe i usluga</t>
  </si>
  <si>
    <t xml:space="preserve">27. Kapitalizirana proizvodnja za vlastite potrebe </t>
  </si>
  <si>
    <t>Ostali poslovni prihodi</t>
  </si>
  <si>
    <t xml:space="preserve">28. Ostali poslovni prihodi ostvareni s poduzetnicima unutar grupe,
      rezidentima RH </t>
  </si>
  <si>
    <t>29. Prihodi od subvencija ukupno</t>
  </si>
  <si>
    <t xml:space="preserve">  29.1. u tome: subvencije na proizvode</t>
  </si>
  <si>
    <t>30. Prihodi od poslovnog najma nekretnina, opreme i slično</t>
  </si>
  <si>
    <t>31. Prihodi od najma zemljišta i prihodi od tantijema za iskorištavanje nafte, 
       plina i drugih prirodnih dobara</t>
  </si>
  <si>
    <t xml:space="preserve">32. Prihodi od ukidanja dugoročnih rezerviranja </t>
  </si>
  <si>
    <t>Poslovni rashodi</t>
  </si>
  <si>
    <t xml:space="preserve">33. Troškovi prodane robe s poduzetnicima unutar grupe, rezidentima RH </t>
  </si>
  <si>
    <t>34. Troškovi energije</t>
  </si>
  <si>
    <t>35. Tekući izdaci za odvoz i zbrinjavanje otpada, odvodnju i tretman 
       otpadnih voda te ostali tekući izdaci za zaštitu okoliša</t>
  </si>
  <si>
    <t>36. Troškovi robe i usluga nabavljenih za daljnju prodaju, a uključenih u 
       vlastite proizvode i/ili usluge</t>
  </si>
  <si>
    <t>37. Troškovi usluga podugovaratelja za industrijsku robu i usluge</t>
  </si>
  <si>
    <t>38. Troškovi usluga podugovaratelja (podizvođača) za građevinske radove</t>
  </si>
  <si>
    <t>39. Troškovi usluga investicijskog održavanja</t>
  </si>
  <si>
    <t>40. Troškovi usluga dugoročnog i operativnog leasinga materijalne imovine</t>
  </si>
  <si>
    <t>41. Izdaci za bruto autorske honorare i ugovore o djelu samo za fizičke osobe
       koje nemaju registriranu djelatnost</t>
  </si>
  <si>
    <t>42. Izdaci za rad ostvaren preko studentskih i učeničkih servisa</t>
  </si>
  <si>
    <t>43. Troškovi agencijskih radnika</t>
  </si>
  <si>
    <t>44. Premije osiguranja (bruto)</t>
  </si>
  <si>
    <t xml:space="preserve">  44.1. u tome: premije neživotnog osiguranja (bruto)</t>
  </si>
  <si>
    <t>45. Porezi koji ne ovise o dobitku i pristojbe</t>
  </si>
  <si>
    <t>46. Stipendije</t>
  </si>
  <si>
    <t>47. Nadoknade članovima uprave</t>
  </si>
  <si>
    <t>48. Nadoknade troškova, darovi i potpore zaposlenicima i primici u naravi</t>
  </si>
  <si>
    <t xml:space="preserve">  48.1. u tome: otpremnine</t>
  </si>
  <si>
    <t>49. Troškovi od najma zemljišta i plaćeni tantijemi za iskorištavanje nafte,
       plina i drugih prirodnih dobara</t>
  </si>
  <si>
    <t>50. Vrijednosno usklađivanje zaliha sirovina i materijala</t>
  </si>
  <si>
    <t>51. Vrijednosno usklađivanje predujmova za zalihe</t>
  </si>
  <si>
    <t>52. Vrijednosno usklađivanje zaliha trgovačke robe (robe i usluga nabavljenih
       za daljnju prodaju)</t>
  </si>
  <si>
    <t>53. Uvoz (uključuje i stjecanje) u razdoblju</t>
  </si>
  <si>
    <t>Financijski prihodi i rashodi</t>
  </si>
  <si>
    <t xml:space="preserve">54. Prihodi s osnove kamata </t>
  </si>
  <si>
    <t>55. Prihodi od dividendi</t>
  </si>
  <si>
    <t>56. Prihodi od udjela u dobiti</t>
  </si>
  <si>
    <t xml:space="preserve">57. Rashodi s osnove kamata </t>
  </si>
  <si>
    <t>Investicije (samo ulaganje u izvještajnoj godini)</t>
  </si>
  <si>
    <t>58. Bruto investicije u dugotrajnu materijalnu i nematerijalnu imovinu - ukupno
       (AOP 291 do 294)</t>
  </si>
  <si>
    <t>59. Bruto investicije u građevine</t>
  </si>
  <si>
    <t>60. Bruto investicije u strojeve i opremu</t>
  </si>
  <si>
    <t>61. Bruto investicije u prijevozna sredstva</t>
  </si>
  <si>
    <t>62. Bruto investicije u ostalu materijalnu imovinu i nematerijalnu imovinu
       (biološka imovina, investicije u istraživanje i razvoj, softver, baze podataka 
       i druga nematerijalna imovina)</t>
  </si>
  <si>
    <t>63. Nabava zemljišta ukupno (građevinskog i negrađevinskog)</t>
  </si>
  <si>
    <t>64. Bruto investicije samo u novu dugotrajnu imovinu</t>
  </si>
  <si>
    <t>65. Bruto investicije u opremu, tehnologije, pogone i procese povezane sa
       zaštitom okoliša (za prevenciju, tretman i kontrolu zagađenja)</t>
  </si>
  <si>
    <t>66. Bruto investicije u dugotrajnu materijalnu i nematerijalnu imovinu,
       stečenu od poduzetnika unutar grupe, rezidenata RH</t>
  </si>
  <si>
    <t>Podaci o zaposlenima</t>
  </si>
  <si>
    <t>67. Broj neplaćenih osoba (neplaćeni obiteljski radnici, vlasnici bez ugovora 
       o radu, volonteri, privremeno odsutne osobe kojima naknadu ne osigurava
       poslodavac i drugi prema uputama)</t>
  </si>
  <si>
    <t>IZVJEŠTAJ O NOVČANIM TOKOVIMA - Indirektna metoda</t>
  </si>
  <si>
    <t>Obrazac
POD-NTI</t>
  </si>
  <si>
    <r>
      <rPr>
        <rFont val="Arial"/>
        <color theme="1"/>
        <sz val="9.0"/>
      </rPr>
      <t xml:space="preserve">- ako je upisan bilo koji AOP u koloni </t>
    </r>
    <r>
      <rPr>
        <rFont val="Arial"/>
        <b/>
        <color theme="1"/>
        <sz val="9.0"/>
      </rPr>
      <t>prethodne</t>
    </r>
    <r>
      <rPr>
        <rFont val="Arial"/>
        <color theme="1"/>
        <sz val="9.0"/>
      </rPr>
      <t xml:space="preserve"> godine, 1 u suprotnom 0</t>
    </r>
  </si>
  <si>
    <r>
      <rPr>
        <rFont val="Arial"/>
        <color theme="1"/>
        <sz val="9.0"/>
      </rPr>
      <t xml:space="preserve">- ako je upisan bilo koji AOP u koloni </t>
    </r>
    <r>
      <rPr>
        <rFont val="Arial"/>
        <b/>
        <color theme="1"/>
        <sz val="9.0"/>
      </rPr>
      <t>tekuće</t>
    </r>
    <r>
      <rPr>
        <rFont val="Arial"/>
        <color theme="1"/>
        <sz val="9.0"/>
      </rPr>
      <t xml:space="preserve"> godine 1 u suprotnom 0</t>
    </r>
  </si>
  <si>
    <r>
      <rPr>
        <rFont val="Arial"/>
        <b/>
        <color rgb="FFFFFFFF"/>
        <sz val="8.0"/>
      </rPr>
      <t xml:space="preserve">AOP
</t>
    </r>
    <r>
      <rPr>
        <rFont val="Arial"/>
        <b/>
        <color rgb="FFFFFFFF"/>
        <sz val="7.0"/>
      </rPr>
      <t>oznaka</t>
    </r>
  </si>
  <si>
    <r>
      <rPr>
        <rFont val="Arial"/>
        <b/>
        <color rgb="FFFFFFFF"/>
        <sz val="8.0"/>
      </rPr>
      <t xml:space="preserve">Rbr. 
</t>
    </r>
    <r>
      <rPr>
        <rFont val="Arial"/>
        <b/>
        <color rgb="FFFFFFFF"/>
        <sz val="7.0"/>
      </rPr>
      <t>bilješke</t>
    </r>
  </si>
  <si>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</si>
  <si>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</si>
  <si>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</si>
  <si>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</si>
  <si>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</si>
  <si>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</si>
  <si>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</si>
  <si>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t>
  </si>
  <si>
    <t xml:space="preserve"> e) Rashodi od kamata</t>
  </si>
  <si>
    <t xml:space="preserve"> f) Rezerviranja</t>
  </si>
  <si>
    <t xml:space="preserve"> g) Tečajne razlike (nerealizirane)</t>
  </si>
  <si>
    <t xml:space="preserve"> h) Ostala usklađenja za nenovčane transakcije i nerealizirane dobitke i gubitke</t>
  </si>
  <si>
    <r>
      <rPr>
        <rFont val="Arial"/>
        <b/>
        <color theme="1"/>
        <sz val="9.0"/>
      </rPr>
      <t xml:space="preserve">I.  Povećanje ili smanjenje novčanih tokova prije promjena u radnom kapitalu
    </t>
    </r>
    <r>
      <rPr>
        <rFont val="Arial"/>
        <b val="0"/>
        <color theme="1"/>
        <sz val="9.0"/>
      </rPr>
      <t>(AOP 001+002)</t>
    </r>
  </si>
  <si>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</si>
  <si>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</si>
  <si>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</si>
  <si>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</si>
  <si>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</si>
  <si>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rPr>
        <rFont val="Arial"/>
        <b/>
        <color theme="1"/>
        <sz val="9.0"/>
      </rPr>
      <t xml:space="preserve">II. Novac iz poslovanja </t>
    </r>
    <r>
      <rPr>
        <rFont val="Arial"/>
        <b val="0"/>
        <color theme="1"/>
        <sz val="9.0"/>
      </rPr>
      <t>(AOP 011+012)</t>
    </r>
  </si>
  <si>
    <t>4. Novčani izdaci za kamate</t>
  </si>
  <si>
    <t>5. Plaćeni porez na dobit</t>
  </si>
  <si>
    <r>
      <rPr>
        <rFont val="Arial"/>
        <b/>
        <color rgb="FF000080"/>
        <sz val="9.0"/>
      </rPr>
      <t xml:space="preserve">A) NETO NOVČANI TOKOVI OD POSLOVNIH AKTIVNOSTI </t>
    </r>
    <r>
      <rPr>
        <rFont val="Arial"/>
        <b val="0"/>
        <color rgb="FF000080"/>
        <sz val="9.0"/>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</si>
  <si>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</si>
  <si>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</si>
  <si>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</si>
  <si>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</si>
  <si>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</si>
  <si>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Novčani primici s osnove povrata danih zajmova i štednih uloga</t>
  </si>
  <si>
    <t>6. Ostali novčani primici od investicijskih aktivnosti</t>
  </si>
  <si>
    <r>
      <rPr>
        <rFont val="Arial"/>
        <b/>
        <color theme="1"/>
        <sz val="9.0"/>
      </rPr>
      <t xml:space="preserve">III. Ukupno novčani primici od investicijskih aktivnosti </t>
    </r>
    <r>
      <rPr>
        <rFont val="Arial"/>
        <b val="0"/>
        <color theme="1"/>
        <sz val="9.0"/>
      </rPr>
      <t>(AOP 021 do 026)</t>
    </r>
  </si>
  <si>
    <t>1. Novčani izdaci za kupnju dugotrajne materijalne i nematerijalne imovine</t>
  </si>
  <si>
    <t>2. Novčani izdaci za stjecanje financijskih instrumenata</t>
  </si>
  <si>
    <t>3. Novčani izdaci s osnove danih zajmova i štednih uloga za razdoblje</t>
  </si>
  <si>
    <t>4. Stjecanje ovisnog društva, umanjeno za stečeni novac</t>
  </si>
  <si>
    <t>5. Ostali novčani izdaci od investicijskih aktivnosti</t>
  </si>
  <si>
    <r>
      <rPr>
        <rFont val="Arial"/>
        <b/>
        <color theme="1"/>
        <sz val="9.0"/>
      </rPr>
      <t xml:space="preserve">IV. Ukupno novčani izdaci od investicijskih aktivnosti </t>
    </r>
    <r>
      <rPr>
        <rFont val="Arial"/>
        <b val="0"/>
        <color theme="1"/>
        <sz val="9.0"/>
      </rPr>
      <t>(AOP 028 do 032)</t>
    </r>
  </si>
  <si>
    <r>
      <rPr>
        <rFont val="Arial"/>
        <b/>
        <color rgb="FF000080"/>
        <sz val="9.0"/>
      </rPr>
      <t xml:space="preserve">B) NETO NOVČANI TOKOVI OD INVESTICIJSKIH AKTIVNOSTI </t>
    </r>
    <r>
      <rPr>
        <rFont val="Arial"/>
        <b val="0"/>
        <color rgb="FF000080"/>
        <sz val="9.0"/>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</si>
  <si>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</si>
  <si>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</si>
  <si>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</si>
  <si>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</si>
  <si>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</si>
  <si>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rPr>
        <rFont val="Arial"/>
        <b/>
        <color theme="1"/>
        <sz val="9.0"/>
      </rPr>
      <t xml:space="preserve">V. Ukupno novčani primici od financijskih aktivnosti </t>
    </r>
    <r>
      <rPr>
        <rFont val="Arial"/>
        <b val="0"/>
        <color theme="1"/>
        <sz val="9.0"/>
      </rPr>
      <t>(AOP 035 do 038)</t>
    </r>
  </si>
  <si>
    <t>1. Novčani izdaci za otplatu glavnice kredita, pozajmica i drugih posudbi i dužničkih
     financijskih instrumenata</t>
  </si>
  <si>
    <t>2. Novčani izdaci za isplatu dividendi</t>
  </si>
  <si>
    <t xml:space="preserve">3. Novčani izdaci za financijski najam </t>
  </si>
  <si>
    <t>4. Novčani izdaci za otkup vlastitih dionica i smanjenje temeljnog (upisanog) kapitala</t>
  </si>
  <si>
    <t>5. Ostali novčani izdaci od financijskih aktivnosti</t>
  </si>
  <si>
    <r>
      <rPr>
        <rFont val="Arial"/>
        <b/>
        <color theme="1"/>
        <sz val="9.0"/>
      </rPr>
      <t xml:space="preserve">VI. Ukupno novčani izdaci od financijskih aktivnosti </t>
    </r>
    <r>
      <rPr>
        <rFont val="Arial"/>
        <b val="0"/>
        <color theme="1"/>
        <sz val="9.0"/>
      </rPr>
      <t>(AOP 040 do 044)</t>
    </r>
  </si>
  <si>
    <r>
      <rPr>
        <rFont val="Arial"/>
        <b/>
        <color rgb="FF000080"/>
        <sz val="9.0"/>
      </rPr>
      <t xml:space="preserve">C) NETO NOVČANI TOKOVI OD FINANCIJSKIH AKTIVNOSTI </t>
    </r>
    <r>
      <rPr>
        <rFont val="Arial"/>
        <b val="0"/>
        <color rgb="FF000080"/>
        <sz val="9.0"/>
      </rPr>
      <t>(AOP 039+045)</t>
    </r>
  </si>
  <si>
    <t>1. Nerealizirane tečajne razlike po novcu i novčanim ekvivalentima</t>
  </si>
  <si>
    <r>
      <rPr>
        <rFont val="Arial"/>
        <b/>
        <color rgb="FF000080"/>
        <sz val="9.0"/>
      </rPr>
      <t xml:space="preserve">D) NETO POVEĆANJE ILI SMANJENJE NOVČANIH TOKOVA </t>
    </r>
    <r>
      <rPr>
        <rFont val="Arial"/>
        <b val="0"/>
        <color rgb="FF000080"/>
        <sz val="9.0"/>
      </rPr>
      <t>(AOP 020+034+046+047)</t>
    </r>
  </si>
  <si>
    <t>E) NOVAC I NOVČANI EKVIVALENTI NA POČETKU RAZDOBLJA</t>
  </si>
  <si>
    <r>
      <rPr>
        <rFont val="Arial"/>
        <b/>
        <color rgb="FF000080"/>
        <sz val="9.0"/>
      </rPr>
      <t xml:space="preserve">F) NOVAC I NOVČANI EKVIVALENTI NA KRAJU RAZDOBLJA </t>
    </r>
    <r>
      <rPr>
        <rFont val="Arial"/>
        <b val="0"/>
        <color rgb="FF000080"/>
        <sz val="9.0"/>
      </rPr>
      <t>(AOP 048+049)</t>
    </r>
  </si>
  <si>
    <t>IZVJEŠTAJ O NOVČANIM TOKOVIMA - Direktna metoda</t>
  </si>
  <si>
    <t>Obrazac
POD-NTD</t>
  </si>
  <si>
    <r>
      <rPr>
        <rFont val="Arial"/>
        <color theme="1"/>
        <sz val="9.0"/>
      </rPr>
      <t xml:space="preserve">- ako je upisan bilo koji AOP u koloni </t>
    </r>
    <r>
      <rPr>
        <rFont val="Arial"/>
        <b/>
        <color theme="1"/>
        <sz val="9.0"/>
      </rPr>
      <t>prethodne</t>
    </r>
    <r>
      <rPr>
        <rFont val="Arial"/>
        <color theme="1"/>
        <sz val="9.0"/>
      </rPr>
      <t xml:space="preserve"> godine, 1 u suprotnom 0</t>
    </r>
  </si>
  <si>
    <r>
      <rPr>
        <rFont val="Arial"/>
        <color theme="1"/>
        <sz val="9.0"/>
      </rPr>
      <t xml:space="preserve">- ako je upisan bilo koji AOP u koloni </t>
    </r>
    <r>
      <rPr>
        <rFont val="Arial"/>
        <b/>
        <color theme="1"/>
        <sz val="9.0"/>
      </rPr>
      <t>tekuće</t>
    </r>
    <r>
      <rPr>
        <rFont val="Arial"/>
        <color theme="1"/>
        <sz val="9.0"/>
      </rPr>
      <t xml:space="preserve"> godine 1 u suprotnom 0</t>
    </r>
  </si>
  <si>
    <r>
      <rPr>
        <rFont val="Arial"/>
        <b/>
        <color rgb="FFFFFFFF"/>
        <sz val="8.0"/>
      </rPr>
      <t xml:space="preserve">AOP
</t>
    </r>
    <r>
      <rPr>
        <rFont val="Arial"/>
        <b/>
        <color rgb="FFFFFFFF"/>
        <sz val="7.0"/>
      </rPr>
      <t>oznaka</t>
    </r>
  </si>
  <si>
    <r>
      <rPr>
        <rFont val="Arial"/>
        <b/>
        <color rgb="FFFFFFFF"/>
        <sz val="8.0"/>
      </rPr>
      <t xml:space="preserve">Rbr. 
</t>
    </r>
    <r>
      <rPr>
        <rFont val="Arial"/>
        <b/>
        <color rgb="FFFFFFFF"/>
        <sz val="7.0"/>
      </rPr>
      <t>bilješke</t>
    </r>
  </si>
  <si>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</si>
  <si>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</si>
  <si>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</si>
  <si>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</si>
  <si>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Ostali novčani primici od poslovnih aktivnosti</t>
  </si>
  <si>
    <r>
      <rPr>
        <rFont val="Arial"/>
        <b/>
        <color theme="1"/>
        <sz val="9.0"/>
      </rPr>
      <t xml:space="preserve"> I. Ukupno novčani primici od poslovnih aktivnosti</t>
    </r>
    <r>
      <rPr>
        <rFont val="Arial"/>
        <b val="0"/>
        <color theme="1"/>
        <sz val="9.0"/>
      </rPr>
      <t xml:space="preserve"> (AOP 001 do 005)</t>
    </r>
  </si>
  <si>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</si>
  <si>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</si>
  <si>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</si>
  <si>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</si>
  <si>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</si>
  <si>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</si>
  <si>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r>
      <rPr>
        <rFont val="Arial"/>
        <b/>
        <color theme="1"/>
        <sz val="9.0"/>
      </rPr>
      <t xml:space="preserve">II. Ukupno novčani izdaci od poslovnih aktivnosti </t>
    </r>
    <r>
      <rPr>
        <rFont val="Arial"/>
        <b val="0"/>
        <color theme="1"/>
        <sz val="9.0"/>
      </rPr>
      <t>(AOP 007 do 012)</t>
    </r>
  </si>
  <si>
    <r>
      <rPr>
        <rFont val="Arial"/>
        <b/>
        <color rgb="FF000080"/>
        <sz val="9.0"/>
      </rPr>
      <t xml:space="preserve">A) NETO NOVČANI TOKOVI OD POSLOVNIH AKTIVNOSTI </t>
    </r>
    <r>
      <rPr>
        <rFont val="Arial"/>
        <b val="0"/>
        <color rgb="FF000080"/>
        <sz val="9.0"/>
      </rPr>
      <t>(AOP 006 + 013)</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</si>
  <si>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</si>
  <si>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</si>
  <si>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</si>
  <si>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</si>
  <si>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</si>
  <si>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</si>
  <si>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rPr>
        <rFont val="Arial"/>
        <b/>
        <color theme="1"/>
        <sz val="9.0"/>
      </rPr>
      <t xml:space="preserve">II. Ukupno novčani primici od investicijskih aktivnosti </t>
    </r>
    <r>
      <rPr>
        <rFont val="Arial"/>
        <b val="0"/>
        <color theme="1"/>
        <sz val="9.0"/>
      </rPr>
      <t>(AOP 015 do 020)</t>
    </r>
  </si>
  <si>
    <t xml:space="preserve"> 1. Novčani izdaci za kupnju dugotrajne materijalne i nematerijalne imovine</t>
  </si>
  <si>
    <t xml:space="preserve"> 2. Novčani izdaci za stjecanje financijskih instrumenata</t>
  </si>
  <si>
    <t xml:space="preserve"> 3. Novčani izdaci s osnove danih zajmova i štednih uloga</t>
  </si>
  <si>
    <t xml:space="preserve"> 4. Stjecanje ovisnog društva, umanjeno za stečeni novac</t>
  </si>
  <si>
    <t xml:space="preserve"> 5. Ostali novčani izdaci od investicijskih aktivnosti</t>
  </si>
  <si>
    <r>
      <rPr>
        <rFont val="Arial"/>
        <b/>
        <color theme="1"/>
        <sz val="9.0"/>
      </rPr>
      <t xml:space="preserve">III. Ukupno novčani izdaci od investicijskih aktivnosti </t>
    </r>
    <r>
      <rPr>
        <rFont val="Arial"/>
        <b val="0"/>
        <color theme="1"/>
        <sz val="9.0"/>
      </rPr>
      <t>(AOP 022 do 026)</t>
    </r>
  </si>
  <si>
    <r>
      <rPr>
        <rFont val="Arial"/>
        <b/>
        <color rgb="FF000080"/>
        <sz val="9.0"/>
      </rPr>
      <t xml:space="preserve">B) NETO NOVČANI TOKOVI OD INVESTICIJSKIH AKTIVNOSTI </t>
    </r>
    <r>
      <rPr>
        <rFont val="Arial"/>
        <b val="0"/>
        <color rgb="FF000080"/>
        <sz val="9.0"/>
      </rPr>
      <t>(AOP 021 + 027)</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</si>
  <si>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</si>
  <si>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</si>
  <si>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</si>
  <si>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</si>
  <si>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rPr>
        <rFont val="Arial"/>
        <b/>
        <color theme="1"/>
        <sz val="9.0"/>
      </rPr>
      <t xml:space="preserve">IV. Ukupno novčani primici od financijskih aktivnosti </t>
    </r>
    <r>
      <rPr>
        <rFont val="Arial"/>
        <b val="0"/>
        <color theme="1"/>
        <sz val="9.0"/>
      </rPr>
      <t>(AOP 029 do 032)</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</si>
  <si>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</si>
  <si>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</si>
  <si>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</si>
  <si>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</si>
  <si>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</si>
  <si>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rPr>
        <rFont val="Arial"/>
        <b/>
        <color theme="1"/>
        <sz val="9.0"/>
      </rPr>
      <t xml:space="preserve">V. Ukupno novčani izdaci od financijskih aktivnosti </t>
    </r>
    <r>
      <rPr>
        <rFont val="Arial"/>
        <b val="0"/>
        <color theme="1"/>
        <sz val="9.0"/>
      </rPr>
      <t>(AOP 034 do 038)</t>
    </r>
  </si>
  <si>
    <r>
      <rPr>
        <rFont val="Arial"/>
        <b/>
        <color rgb="FF000080"/>
        <sz val="9.0"/>
      </rPr>
      <t xml:space="preserve">C) NETO NOVČANI TOKOVI OD FINANCIJSKIH AKTIVNOSTI </t>
    </r>
    <r>
      <rPr>
        <rFont val="Arial"/>
        <b val="0"/>
        <color rgb="FF000080"/>
        <sz val="9.0"/>
      </rPr>
      <t>(AOP 033+039)</t>
    </r>
  </si>
  <si>
    <t xml:space="preserve">  1. Nerealizirane tečajne razlike po novcu i novčanim ekvivalentima</t>
  </si>
  <si>
    <r>
      <rPr>
        <rFont val="Arial"/>
        <b/>
        <color rgb="FF000080"/>
        <sz val="9.0"/>
      </rPr>
      <t xml:space="preserve">D) NETO POVEĆANJE ILI SMANJENJE NOVČANIH TOKOVA
     </t>
    </r>
    <r>
      <rPr>
        <rFont val="Arial"/>
        <b val="0"/>
        <color rgb="FF000080"/>
        <sz val="9.0"/>
      </rPr>
      <t>(AOP 014 + 028 + 040 + 041)</t>
    </r>
  </si>
  <si>
    <r>
      <rPr>
        <rFont val="Arial"/>
        <b/>
        <color rgb="FF000080"/>
        <sz val="9.0"/>
      </rPr>
      <t xml:space="preserve">F) NOVAC I NOVČANI EKVIVALENTI NA KRAJU RAZDOBLJA </t>
    </r>
    <r>
      <rPr>
        <rFont val="Arial"/>
        <b val="0"/>
        <color rgb="FF000080"/>
        <sz val="9.0"/>
      </rPr>
      <t>(AOP 042+043)</t>
    </r>
  </si>
  <si>
    <t>Obrazac
POD-PK</t>
  </si>
  <si>
    <t>- ako je upisan bilo koji AOP u koloni prethodne godine, 1 u suprotnom 0</t>
  </si>
  <si>
    <r>
      <rPr>
        <rFont val="Arial"/>
        <color theme="1"/>
        <sz val="8.0"/>
      </rPr>
      <t xml:space="preserve">- ako je upisan bilo koji AOP u koloni </t>
    </r>
    <r>
      <rPr>
        <rFont val="Arial"/>
        <b/>
        <color theme="1"/>
        <sz val="8.0"/>
      </rPr>
      <t>tekuće</t>
    </r>
    <r>
      <rPr>
        <rFont val="Arial"/>
        <color theme="1"/>
        <sz val="8.0"/>
      </rPr>
      <t xml:space="preserve"> godine 1 u suprotnom 0</t>
    </r>
  </si>
  <si>
    <r>
      <rPr>
        <rFont val="Arial"/>
        <color theme="1"/>
        <sz val="8.0"/>
      </rPr>
      <t xml:space="preserve"> - ako je bilo što upisano u konsolidirana polja u kolonu </t>
    </r>
    <r>
      <rPr>
        <rFont val="Arial"/>
        <b/>
        <color theme="1"/>
        <sz val="8.0"/>
      </rPr>
      <t>prethodne</t>
    </r>
    <r>
      <rPr>
        <rFont val="Arial"/>
        <color theme="1"/>
        <sz val="8.0"/>
      </rPr>
      <t xml:space="preserve"> godine 1, u suprotnom nula</t>
    </r>
  </si>
  <si>
    <t>Opis pozicije</t>
  </si>
  <si>
    <r>
      <rPr>
        <rFont val="Arial"/>
        <b/>
        <color rgb="FFFFFFFF"/>
        <sz val="8.0"/>
      </rPr>
      <t xml:space="preserve">AOP
</t>
    </r>
    <r>
      <rPr>
        <rFont val="Arial"/>
        <b/>
        <color rgb="FFFFFFFF"/>
        <sz val="7.0"/>
      </rPr>
      <t>oznaka</t>
    </r>
  </si>
  <si>
    <r>
      <rPr>
        <rFont val="Arial"/>
        <b/>
        <color rgb="FFFFFFFF"/>
        <sz val="8.0"/>
      </rPr>
      <t xml:space="preserve">Rbr. 
</t>
    </r>
    <r>
      <rPr>
        <rFont val="Arial"/>
        <b/>
        <color rgb="FFFFFFFF"/>
        <sz val="7.0"/>
      </rPr>
      <t>bilješke</t>
    </r>
  </si>
  <si>
    <t>Raspodjeljivo imateljima kapitala matice</t>
  </si>
  <si>
    <r>
      <rPr>
        <rFont val="Arial"/>
        <b/>
        <color rgb="FFFFFFFF"/>
        <sz val="8.0"/>
      </rPr>
      <t xml:space="preserve">Manjinski </t>
    </r>
    <r>
      <rPr>
        <rFont val="Arial"/>
        <b/>
        <color rgb="FFFFFFFF"/>
        <sz val="7.0"/>
      </rPr>
      <t>(nekontrolirajući)</t>
    </r>
    <r>
      <rPr>
        <rFont val="Arial"/>
        <b/>
        <color rgb="FFFFFFFF"/>
        <sz val="8.0"/>
      </rPr>
      <t xml:space="preserve">
 interes</t>
    </r>
  </si>
  <si>
    <t>Ukupno kapital i rezerve</t>
  </si>
  <si>
    <r>
      <rPr>
        <rFont val="Arial"/>
        <color theme="1"/>
        <sz val="8.0"/>
      </rPr>
      <t xml:space="preserve">- ako je bilo što upisano u konsolidirana polja u kolonu </t>
    </r>
    <r>
      <rPr>
        <rFont val="Arial"/>
        <b/>
        <color theme="1"/>
        <sz val="8.0"/>
      </rPr>
      <t>tekuće</t>
    </r>
    <r>
      <rPr>
        <rFont val="Arial"/>
        <color theme="1"/>
        <sz val="8.0"/>
      </rPr>
      <t xml:space="preserve"> godine 1, u suprotnom nula</t>
    </r>
  </si>
  <si>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</si>
  <si>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</si>
  <si>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</si>
  <si>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</si>
  <si>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</si>
  <si>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</si>
  <si>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</si>
  <si>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</si>
  <si>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kroz ostalu sveobuhvatnu dobit ( raspoloživa za prodaju)</t>
  </si>
  <si>
    <t>Učinkoviti dio zaštite novčanih tokova</t>
  </si>
  <si>
    <t>Učinkoviti dio zaštite neto ulaganja u inozemstvo</t>
  </si>
  <si>
    <t>Ostale rezerve fer vrijednosti</t>
  </si>
  <si>
    <t>Tečajne razlike iz preračuna inozemnog poslovanja</t>
  </si>
  <si>
    <t>Tečajne razlike zbog preračuna u prezentacijsku valutu</t>
  </si>
  <si>
    <t>Zadržana dobit / preneseni gubitak</t>
  </si>
  <si>
    <t>Dobit / gubitak poslovne godine</t>
  </si>
  <si>
    <t>Ukupno raspodjeljivo imateljima kapitala matice</t>
  </si>
  <si>
    <t>- da li je MSFI</t>
  </si>
  <si>
    <t>17</t>
  </si>
  <si>
    <t>18</t>
  </si>
  <si>
    <t>19</t>
  </si>
  <si>
    <t>20 (4 do 7 - 8
 + 9 do 19)</t>
  </si>
  <si>
    <t>21</t>
  </si>
  <si>
    <t>22 (20+21)</t>
  </si>
  <si>
    <t>Prethodno razdoblje</t>
  </si>
  <si>
    <t xml:space="preserve">  1.  Stanje na prvi dan prethodnog razdoblja</t>
  </si>
  <si>
    <t xml:space="preserve">  2. Promjene računovodstvenih politika</t>
  </si>
  <si>
    <t xml:space="preserve">  3. Ispravak pogreški</t>
  </si>
  <si>
    <t xml:space="preserve">  4. Stanje na prvi dan prethodnog razdoblja (AOP 01 do 03) </t>
  </si>
  <si>
    <t xml:space="preserve">  5. Dobit/gubitak razdoblja</t>
  </si>
  <si>
    <t xml:space="preserve">  6. Tečajne razlike iz preračuna inozemnog poslovanja</t>
  </si>
  <si>
    <t xml:space="preserve">  7. Promjene revalorizacijskih rezervi dugotrajne materijalne i 
      nematerijalne imovine</t>
  </si>
  <si>
    <t xml:space="preserve">  8. Dobitak ili gubitak s osnove naknadnog vrednovanja financijske
      imovine prema fer vrijednosti kroz ostalu sveobuhvatnu dobit
      (raspoloživa za prodaju)</t>
  </si>
  <si>
    <t xml:space="preserve">  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</si>
  <si>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</si>
  <si>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</si>
  <si>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</si>
  <si>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</si>
  <si>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</si>
  <si>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</si>
  <si>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</si>
  <si>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</si>
  <si>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18. Otkup vlastitih dionica/udjela</t>
  </si>
  <si>
    <t>19. Uplate članova/dioničara</t>
  </si>
  <si>
    <t>20. Isplata udjela u dobiti/dividende</t>
  </si>
  <si>
    <t>21.  Ostale raspodjele i isplate članovima/dioničarima</t>
  </si>
  <si>
    <t>22. Prijenos po godišnjem rasporedu</t>
  </si>
  <si>
    <t>23. Povećanje rezervi u postupku predstečajne nagodbe</t>
  </si>
  <si>
    <t>24. Stanje na zadnji dan prethodnog razdoblja (AOP 04 do 23)</t>
  </si>
  <si>
    <t>DODATAK IZVJEŠTAJU O PROMJENAMA KAPITALA (popunjava poduzetnik obveznik primjene MSFI-a)</t>
  </si>
  <si>
    <t xml:space="preserve">   I. OSTALA SVEOBUHVATNA DOBIT PRETHODNOG 
      RAZDOBLJA, UMANJENO ZA POREZE (AOP 06 do 14)</t>
  </si>
  <si>
    <t xml:space="preserve">  II. SVEOBUHVATNA DOBIT ILI GUBITAK PRETHODNOG
      RAZDOBLJA (AOP 05+25)</t>
  </si>
  <si>
    <t>III. TRANSAKCIJE S VLASNICIMA PRETHODNOG RAZDOBLJA
      PRIZNATE DIREKTNO U KAPITALU (AOP 15 do 23)</t>
  </si>
  <si>
    <t>Tekuće razdoblje</t>
  </si>
  <si>
    <t xml:space="preserve">  1. Stanje na prvi dan tekućeg razdoblja</t>
  </si>
  <si>
    <t xml:space="preserve">  4. Stanje na prvi dan tekućeg razdoblja (AOP 28 do 30)</t>
  </si>
  <si>
    <t xml:space="preserve">  7. Promjene revalorizacijskih rezervi dugotrajne materijalne i
      nematerijalne imovine</t>
  </si>
  <si>
    <t>11. Udio u ostaloj sveobuhvatnoj dobiti/gubitku društava
       povezanih sudjelujućim interesom</t>
  </si>
  <si>
    <t>16. Smanjenje temeljnog (upisanog) kapitala u postupku
       predstečajne nagodbe</t>
  </si>
  <si>
    <t>17. Smanjenje temeljnog (upisanog) kapitala nastalog
       reinvestiranjem dobiti</t>
  </si>
  <si>
    <t xml:space="preserve">20. Isplata udjela u dobiti/dividende  </t>
  </si>
  <si>
    <t>21. Ostale raspodjele i isplate članovima/dioničarima</t>
  </si>
  <si>
    <t>22. Prijenosi po godišnjem rasporedu</t>
  </si>
  <si>
    <t>24. Stanje na zadnji dan tekućeg razdoblja (AOP 32 do 50)</t>
  </si>
  <si>
    <t xml:space="preserve">   I. OSTALA SVEOBUHVATNA DOBIT TEKUĆEG 
      RAZDOBLJA, UMANJENO ZA POREZE (AOP 33 do 41)</t>
  </si>
  <si>
    <t xml:space="preserve">  II. SVEOBUHVATNA DOBIT ILI GUBITAK TEKUĆEG
      RAZDOBLJA (AOP 32 + 52)</t>
  </si>
  <si>
    <t>III. TRANSAKCIJE S VLASNICIMA TEKUĆEG RAZDOBLJA 
      PRIZNATE DIREKTNO U KAPITALU (AOP 42 do 50)</t>
  </si>
  <si>
    <t>Obrazac</t>
  </si>
  <si>
    <t>Prethodna</t>
  </si>
  <si>
    <t>Tekuća</t>
  </si>
  <si>
    <t>Polje</t>
  </si>
  <si>
    <t>Vrijednost</t>
  </si>
  <si>
    <t>GR</t>
  </si>
  <si>
    <t>UPO</t>
  </si>
  <si>
    <t>REV</t>
  </si>
  <si>
    <t>KAP_DOM</t>
  </si>
  <si>
    <t>SERVIS_MB</t>
  </si>
  <si>
    <t>ODSTUPANJE</t>
  </si>
  <si>
    <t>Nepopunjen obrazac javit će mnoštvo pogrešaka zbog same nepopunjenosti. Tek nakon što popunite Referentnu stranicu i sve pripadajuće obrasce, provjerite status kontrola. Pogreške se moraju ispraviti da bi obrazac bio ispravan, a kod upozorenja provjerite jeste li ispravno upisali podatak na koji kontrola upozorava te ako je upisani podatak neupitno ispravan, upozorenje zanemarite.</t>
  </si>
  <si>
    <t>KAP_INO</t>
  </si>
  <si>
    <t>SERVIS_NZ</t>
  </si>
  <si>
    <t>VALUTA</t>
  </si>
  <si>
    <t>Broj pogrešaka:</t>
  </si>
  <si>
    <t>Odluka_Utvr</t>
  </si>
  <si>
    <t>STANDARD</t>
  </si>
  <si>
    <t>NEAKT_PR</t>
  </si>
  <si>
    <t>Revizorsko</t>
  </si>
  <si>
    <t>NEAKT_TK</t>
  </si>
  <si>
    <t>TELEFON</t>
  </si>
  <si>
    <t>Kont_OS</t>
  </si>
  <si>
    <t>DRZAVA_S</t>
  </si>
  <si>
    <t>BRISAN</t>
  </si>
  <si>
    <t>Broj upozorenja:</t>
  </si>
  <si>
    <t>VR_SUBJ</t>
  </si>
  <si>
    <t>Kont_TEL</t>
  </si>
  <si>
    <t>DRZAVA_T</t>
  </si>
  <si>
    <t>Mjeseci poslovanja</t>
  </si>
  <si>
    <t>DAT_OD</t>
  </si>
  <si>
    <t>VR_SUBJT</t>
  </si>
  <si>
    <t>NKD2007</t>
  </si>
  <si>
    <t>Kont_MAIL</t>
  </si>
  <si>
    <t>Biljeske</t>
  </si>
  <si>
    <t>Redni broj i rezultat kontrole</t>
  </si>
  <si>
    <t>Opis koja polja kontrola provjerava i koji podatak treba popraviti ako kontrola javlja pogrešku</t>
  </si>
  <si>
    <t>Zaposleni sati</t>
  </si>
  <si>
    <t>DAT_DO</t>
  </si>
  <si>
    <t>NKDOpis</t>
  </si>
  <si>
    <t>OdlukaRasp</t>
  </si>
  <si>
    <t>GodIzvj</t>
  </si>
  <si>
    <t>Zaposleni stanje</t>
  </si>
  <si>
    <t>MIS_REV</t>
  </si>
  <si>
    <t>OPC_TXT</t>
  </si>
  <si>
    <t>GOD</t>
  </si>
  <si>
    <t>Godina</t>
  </si>
  <si>
    <t>POTPISNIK</t>
  </si>
  <si>
    <t>Kontrole popunjenosti i ispravnosti upisanih podataka na Referentnoj stranici</t>
  </si>
  <si>
    <t>Pogreška signalizira da Datum Od i/ili Datum Do izvještajnog razdoblja nisu popunjeni ili nisu ispravno popunjeni.</t>
  </si>
  <si>
    <t>Od 2025. godine je u primjeni novi NKD2025 pa je obrazac prilagođen novim djelatnostima. U ovoj verziji nije moguće predavati obrazac za starije godine od 2025. Za 2024. godinu objavljena je verzija 5.x, a za ranije godine 4.x.</t>
  </si>
  <si>
    <t>Pogreška signalizira da oznaka primjene MSFI/HSFI, Vrste poslovnog subjekta ili oznaka poslovne aktivnosti nije ispravno popunjena.</t>
  </si>
  <si>
    <t>Pogreška signalizira da Vrsta izvještaja nije popunjena ili je pogrešno popunjena</t>
  </si>
  <si>
    <t>Pogreška signalizira da oznaka konsolidacije nije upisana (DA ili NE) ili da je označeno da je izvještaj konsolidiran, a vrsta poslovnog subjekta je takva da ne može imati konsolidaciju. Konsolidirani izvještaj se ne predaje za statističke potrebe, može imati samo šifru svrhe predaje 2 (javna objava).</t>
  </si>
  <si>
    <t>Pogreška signalizira da Šifra svrhe predaje nije popunjena ili je pogrešno popunjena. Kontrola također javlja grešku ako je odabrana javna objava za vrstu subjekta koji ne može imati javnu objavu. U tom slučaju ispravite svrhu ili ispravite vrstu subjekta.</t>
  </si>
  <si>
    <t>Ako se predaje izvještaj u likvidaciji (vrsta izvještaja 30) - nije moguće predaja izvještaja sa svrhom predaje 3 (statistika i javna objava). Za društva u likvidaciji za statističke i druge potrebe financijski izvještaj predaje se za svaku kalendarsku godinu, a u svrhu javne objave vrsta izvještaja 30 predaje se za razdoblje od datuma početka do datuma kraja likvidacije - bez obzira koliko dugo ona trajala. S obzirom da ta dva razdoblja ne mogu po definiciji biti ista - nije moguća predaja izvještaja sa svrhom 3. Isto tako, za izvještaj u likvidaciji koji se predaje u svrhu javne objave, s obzirom da stupac "tekuća" godina predstavlja ukupno razdoblje likvidacije, a ne samo tekuću godinu - podaci za prehtodnu godinu se ne unose pa će u slučaju da kod takvog izvještaja popunite prethodnu godinu kontrola javiti pogrešku. S obzirom da likvidacija u pravilu ne počinje 1.1. i ne završava 31.12. kontrola će upozoriti ako je takav datum početka ili datum kraja razdoblja kod javne objave.</t>
  </si>
  <si>
    <t>Pogreška signalizira da Oznaka revizije i/ili OIB revizora nisu popunjeni ili su pogrešno popunjeni (ako je izvještaj revidiran mora biti popunjen i OIB revizora, a ako nije revidiran polje OIB revizora mora biti prazan). Ako je predaja samo u statističke svrhe, ne predaje se revidiran izvještaj pa se u oznaku revizije i pored Revizorskog izvješća na popisu dokumentacije obavezno upisuje "NE".</t>
  </si>
  <si>
    <t>Pogreška signalizira da Mišljenje revizora nije popunjeno ili je pogrešno popunjeno (ako je izvještaj revidiran mora biti popunjeno oznakom 2,3,4 ili 5, a ako nije revidiran polje Mišljenje revizora treba biti popunjeno oznakom 1).</t>
  </si>
  <si>
    <t>Pogreška signalizira da OIB nije upisan ili je pogrešna duljina OIB-a.</t>
  </si>
  <si>
    <t>Pogreška signalizira da Matični broj nije upisan ili je pogrešan. Moguće je da je pogrešno odabrana i Vrsta poslovnog subjekta (privatne osobe bez djelatnosti nemaju matični broj, obrtnici moraju imati matični koji počinje s brojem 9, slobodna zanimanja s brojem 8, a OPG-ovi s brojem 5.</t>
  </si>
  <si>
    <t>Pogreška signalizira da Matični broj subjekta nije upisan ili je pogrešno označena Vrsta poslovnog subjekta (ako je Trgovački sud registarsko tijelo mora biti upisan u suprotnom polje mora biti prazno)</t>
  </si>
  <si>
    <t>Pogreška signalizira da Naziv poslovnog subjekta nije popunjen ili je pogrešno popunjen</t>
  </si>
  <si>
    <t>Pogreška signalizira da Poštanski broj i/ili mjesto nisu popunjeni ili su pogrešno popunjeni. Broj pošte je zasebno polje i upisuje se tamo, ne smije se upisivati u naziv naselja.</t>
  </si>
  <si>
    <t>Pogreška signalizira da adresa (ulica i broj) ili telefon poduzetnika nisu popunjeni ili nisu ispravno popunjeni.</t>
  </si>
  <si>
    <t>Pogreška signalizira da adresa e-pošte obveznika nije popunjena ili je pogrešno popunjena, a to znači da sadrži razmak ili neki specijalni znak koji adresa e-pošte ne bi smjela sadržavati. U polje adrese e-pošte upišite samo jednu adresu.</t>
  </si>
  <si>
    <t>Pogreška signalizira da šifra grada/općine nije upisana ili je pogrešno upisana</t>
  </si>
  <si>
    <t>Pogreška signalizira da šifra Statusa autonomnosti nije upisana ili je upisana nepostojeća šifra.</t>
  </si>
  <si>
    <t>Kontrola uspoređuje vrstu subjekta u zaglavlju referentne stranice i šifru autonomnosti. Samo trgovačka društva mogu imati autonomnost različitu od 10. Obrtnici, slobodna zanimanja, zadruge, ustanove i ostali obveznici poreza na dobit mogu imati samo šifru autonomnosti 10. Ako ova kontrola javlja pogrešku pogrešno je upisana vrstu subjekta ili šifra autonomnosti.</t>
  </si>
  <si>
    <t xml:space="preserve">Kontrola provjerava da li je za ovisna društva pod kontrolom matice izvan RH (šifra autonomnosti 3 ili 6) upisana postojeća šifra zemlje sjedišta nadređenog društva. Isto tako kontrola javlja pogrešku ako je šifra autonomnosti drugačija od 3 ili 6, a upisana je šifra zemlje sjedišta nadređenog društva. </t>
  </si>
  <si>
    <t>Matični broj nadređenog društva (odnosno dostupni identifikator za nadređena društva iz inozemstva) može biti upisan samo kod šifri autonomnosti 2, 3, 5 i 6. Kontrola javlja pogrešku ako je matični broj nadređenog društva upisan, a šifra autonomnosti je različita od ove četiri. Isto tako, kontrola javlja pogrešku ako je šifra autonomnosti jedna od navedenih, a matični broj nadređenog društva nije upisan. Matični broj nadređenog društva (ako je upisan) mora biti različit od matičnog broja poslovnog subjekta za koji se izvještaj predaje.</t>
  </si>
  <si>
    <t>Ova kontrola javlja pogrešku ako je izvještaj konsolidiran, a upisan je oznaka autonomnosti uz koju se ne popunjava konsolidirani izvještaj (obveznik nije matično društvo u grupi).</t>
  </si>
  <si>
    <t xml:space="preserve">Status autonomnosti različit od 10 mogu imati samo poduzetnici koji su obveznici javne objave. Svi ostali obveznici poreza na dobit (obrtnici, slobodna zanimanja, OPG-ovi, zadruge, ustanove...) moraju imati status autonomnosti 10. Pogreška na ovoj kontroli znači da je upisana ili pogrešna šifra autonomnosti ili je odabrana pogrešna vrsta poslovnog subjekta. </t>
  </si>
  <si>
    <t>Ova pogreška signalizira da je upisana nepostojeća šifra države nadređenog (matičnog) društva ako je upisana.</t>
  </si>
  <si>
    <t>Pogreška signalizira da šifra djelatnosti nije upisana ili je upisana pogrešna (ili je upisana za vrstu subjekta koji je nema). Samo fizičke osobe bez djelatnosti mogu imati šifru "00000", a takvi subjekti ne mogu imati matični broj ili MBS stoga u polje matičnog broja upisuju osam nula (00000000). Isto tako sve ostale vrste subjekata moraju imati upisanu postojeću šifru djelatnosti različitu od "00000".</t>
  </si>
  <si>
    <t>Pogreška signalizira da oznaka veličine nije upisana ili je upisana nepostojeća šifra.</t>
  </si>
  <si>
    <t>Pogreška signalizira da oznaka vlasništva nije upisana ili je upisana nepostojeća šifra.</t>
  </si>
  <si>
    <t xml:space="preserve">Obrtnici, slobodna zanimanja, te ostali obveznici poreza na dobit ne mogu imati državno vlasništvo. Pogreška signalizira da je upisana oznaka državnog vlasništva, a odabrana je vrsta subjekta koja takvo vlasništvo ne može imati. Ispravite šifru vlasništva ili vrstu subjekta na referentnoj stranici. </t>
  </si>
  <si>
    <t>Pogreška signalizira da postotak domaćeg i stranog kapitala nije dobro popunjen. Zbrojno moraju dati 100 i moraju biti upisani cijeli brojevi.</t>
  </si>
  <si>
    <t>Pogreška signalizira da je broj mjeseci poslovanja izvan granica dopuštenog ili nije upisan za onaj stupac podataka za koji su upisani neki podaci u Bilanci.</t>
  </si>
  <si>
    <t>Pogreška signalizira da nije popunjen ili je pogrešno popunjen podataka o osobi za kontaktiranje, telefonu, adresa e-pošte. Kod adrese e-pošte osobe za kontakt provjerava se ispravnost adrese (ne smije imati razmake, slova čžšđ, specijalne znakove itd.)</t>
  </si>
  <si>
    <t>Matični broj i naziv knjigovodstvenog servisa unose se samo ako je vanjski servis sastavio financijski izvještaj, ako je izvještaj sastavljen u računovodstvu obveznika, ova polja se ne popunjavaju. Ako postoji servis, adresa e-pošte obveznika i e-pošte za kontakt ne može biti isti. Obje adrese e-pošte su obvezne zbog komunikacije i zbog slanja potvrde o predaji putem web-a.</t>
  </si>
  <si>
    <t>Ime i prezime osobe ovlaštene za zastupanje mora biti upisano u za to predviđeno polje na Referentnoj stranici.</t>
  </si>
  <si>
    <t>Matematičko - logičke obvezne kontrole (kontrole koje u svim uvjetima moraju biti zadovoljene)</t>
  </si>
  <si>
    <t>Pozicije ukupno aktiva (AOP 065) i ukupno pasiva (AOP 126) moraju biti jednake uz dopušteno odstupanje od 0,14€ zbog zaokruživanja i veće od nule u svakoj godini u kojoj je poslovni subjekt poslovao, tj. gdje je broj mjeseci poslovanja veći od nule. Ukupno aktiva i ukupno pasiva mogu biti nula samo kod završne likvidacijske bilance za javnu objavu (svrha predaje 2 i vrsta izvještaja 30) ili ako je označeno da se tvrka briiše po skraćenom postupku bez likvidacije (Polje "Subjekt se briše sa zadnjim danom razdoblja izvještavanja..</t>
  </si>
  <si>
    <t>Pozicije izvanbilančni zapisi u aktivi (AOP 066) moraju biti jednaki izvanbilančnim zapisima u pasivi (AOP 127) u oba stupca podataka - tekuća godina i prethodna godina. Zbog zaokruživanja iznosa, kontrola dozvoljava razliku od 0,14€.</t>
  </si>
  <si>
    <t>Stavka Dobit poslovne godine (AOP 088) i Gubitak poslovne godine (AOP 089) ne mogu biti istovremeno popunjene u stupcu prethodne ili tekuće godine.</t>
  </si>
  <si>
    <t>Stavka Dobit poslovne godine (AOP 088) u i Gubitak poslovne godine (AOP 089) u Bilanci moraju biti jednake stavkama Dobit razdoblja  (AOP 187) i Gubitak razdoblja (AOP 188) u Računu dobiti i gubitka. Iznimka su obveznici primjene MSFI-a koji su imali prekinuto poslovanje. Kod njih vrijedi da AOP 087 mora biti jednak AOP-u 200, a AOP 089 mora biti jednak AOP-u 201. Zbog zaokruživanja iznosa dopušteno je odstupanje od 0,14€. Ova kontrola ne vrijedi kod konsolidiranih izvještaja.</t>
  </si>
  <si>
    <t>Kod obveznika organizacijskog oblika d.d., d.o.o ili j.d.o.o. AOP oznaka 068 mora biti veća od nule za svaki stupac u kojem je broj mjeseci poslovanja veći od nula (za godine u kojima je subjekt poslovao). Ako ova kontrola javlja pogrešku, moguće je da je krivo označena vrsta obveznika na Referentnoj stranici ili podaci nisu upisani.</t>
  </si>
  <si>
    <t>AOP 090 u Bilanci se popunjava samo u konsolidiranom izvještaju. Kontrola javlja pogrešku ako je ova AOP oznaka popunjena, a izvještaj nije konsolidiran, a upozorenje ako izvještaj jeste konsolidiran, a ova stavka je jednaka nuli. Provjeravaju se podaci u oba stupca podataka ako je u oba broj mjeseci poslovanja veći od nule.</t>
  </si>
  <si>
    <t>AKTIVA1</t>
  </si>
  <si>
    <t>AKTIVA2</t>
  </si>
  <si>
    <t>AKTIVA3</t>
  </si>
  <si>
    <t>PRIHOD1</t>
  </si>
  <si>
    <t>PRIHOD2</t>
  </si>
  <si>
    <t>PRIHOD3</t>
  </si>
  <si>
    <t>Srednji</t>
  </si>
  <si>
    <t>Veliki</t>
  </si>
  <si>
    <t>Samo neaktivni poduzetnik može imati nepopunjen RDG i PodDop za stupac prethodne ili tekuće godine, a istovremeno imati broj mjeseci poslovanja veći od nule u istom tom stupcu. Aktivni poduzetnik mora imati podatke u svakom stupcu u kojem je broj mjeseci poslovanja veći od nule. Ako obveznik ima podatke u RDG-u i/ili Dodatnim podacima, ne može biti poslovno neaktivan.</t>
  </si>
  <si>
    <t>Pogreška u ovoj kontroli signalizira da je obveznik uz izvještaj obvezan predati i revizorsko izvješće jer je obveznik revizije. Kontrola upozorava ako je označeno da je poduzetnik podnio revizorsko izvješće a nije obveznik što je dopušteno iz razloga što može biti obveznik iz nekih razloga koji se ne odnose na ovaj izvještaj (npr. obveznik od državnog interesa). Revizorsko izvješće obavezno je uz vrste izvještaja 10 i 11.</t>
  </si>
  <si>
    <t>Samo vrste izvještaja 10, 11, 20 i 30 mogu biti konsolidirane. Kontrola javlja pogrešku ako je označeno da je neka druga vrsta izvještaja konsolidirana. Konsolidirani izvještaj može se predati samo za javnu objavu.</t>
  </si>
  <si>
    <t>Kod obveznika koji imaju šifru autonomnosti 1 ne smiju biti popunjene AOP oznake RDG-a koje se odnose na pozicije vezane uz grupu, tj. AOP oznake: 129, 132, 158, 160, 161, 162, 169 i 170 u stupcu tekućeg razdoblja.</t>
  </si>
  <si>
    <t>Kod obveznika koji imaju šifru autonomnosti 1 ne smiju biti popunjene AOP oznake Dodatnih podataka koje se odnose na pozicije vezane uz grupu, tj. AOP oznake: 242, 245, 263 i 298 u stupcu tekućeg razdoblja.</t>
  </si>
  <si>
    <t>Broj zaposlenih ne može biti veći od 30.000 (u konsolidaciji 65.000). Isto tako, kontrola upozorava ako je broj zaposlenih u bilo kojem polju veći od 1000.</t>
  </si>
  <si>
    <t>U Bilanci samo AOP oznake 067, 069 do 084, 087 i 090 mogu biti negativne. Kontrola javlja pogrešku ako je bilo koja druga AOP oznaka osim ovih negativna.</t>
  </si>
  <si>
    <t>U Računu dobiti i gubitka samo AOP oznake 135, 146 do 155, 174, 182, 185, 186, 189, 192, 195, 198, 199, 202 do 229  mogu biti negativne. Kontrola javlja pogrešku ako je bilo koja druga AOP oznaka negativna.</t>
  </si>
  <si>
    <t>U Izvještaju o novčanim tokovima po indirektnoj metodi AOP oznake 003, 007, 021 do 027, 035 do 039, 049 i 050 mogu biti nula ili pozitivne. Kontrola će javiti pogrešku ako je u neku od ovih AOP oznaka upisan negativan podatak.</t>
  </si>
  <si>
    <t>U Izvještaju o novčanim tokovima po indirektnoj metodi AOP oznake  006, 018, 028 do 030, 032, 040 do 045  mogu biti nula ili negativne. Kontrola javlja pogrešku ako je u neku od ovih AOP oznaka upisana pozitivna vrijednost.</t>
  </si>
  <si>
    <t>U Izvještaju o novčanim tokovima po direktnoj metodi AOP oznake 001 do 006, 015 do 021, 029 do 033, 043 i 044 mogu biti nula ili pozitivne. Kontrola će javiti pogrešku ako je u neku od ovih AOP oznaka upisan negativan podatak.</t>
  </si>
  <si>
    <t>U Izvještaju o novčanim tokovima po direktnoj metodi AOP oznake 007 do 013, 022 do 024, 026, 027 i 034 do 039 mogu biti nula ili negativne. Kontrola će javiti pogrešku ako je u neku od ovih AOP oznaka upisan pozitivan podatak.</t>
  </si>
  <si>
    <t>Ako je izvještaj konsolidiran, AOP oznaka 186 u obrascu Račun dobiti i gubitka mora biti jednaka AOP oznaci 202 uz dopušteno odstupanje od 0,14€ zbog zaokruživanja iznosa. Kod obveznika MSFI-a koji su imali prekinuto poslovanje AOP 199 mora biti jednak AOP oznaci 202 uz dopušteno odstupanje od 0,14€.</t>
  </si>
  <si>
    <t>AOP oznaka 186 u obrascu Račun dobiti i gubitka mora biti jednaka AOP oznaci 205 kod obveznika primjene MSFI-a, uz dopušteno odstupanje od 0,14€ zbog zaokruživanja iznosa. Ako je subjekt obveznik MSFI-a i ima prekinuto poslovanje tada AOP 199 mora biti jednak AOP-u 205 uz dopušteno odstupanje od 0,14€.</t>
  </si>
  <si>
    <t>AOP oznaka 226 u obrascu Račun dobiti i gubitka mora biti jednaka AOP oznaci 227 u konsolidiranom izvještaju obveznika primjene MSFI-a, uz dopušteno odstupanje od 0,14€ zbog zaokruživanja iznosa.</t>
  </si>
  <si>
    <t>U konsolidiranom izvještaju svi obveznici moraju imati popunjenu AOP oznaku 202 (a obveznici primjene MSFI standarda i AOP 227)  u stupcu svake godine u kojoj je poslovni subjekt poslovao (broj mjeseci poslovanja veći od nula).</t>
  </si>
  <si>
    <t xml:space="preserve">Svi obveznici primjene MSFI-a moraju popuniti i izvještaj o Sveobuhvatnoj dobiti tj. moraju popuniti AOP oznake 205 do 226. Obveznici primjene HSFI-a ne mogu popuniti ovaj izvještaj. </t>
  </si>
  <si>
    <t>Veliki poduzetnici su obveznici primjene MSFI-a, ne mogu odabrati primjenu HSFI-a na Referentnoj stranici, osim ako je konsolidirani izještaj, tada i za izvještaj velike grupe može označiti i HSFI.</t>
  </si>
  <si>
    <t>Podatke koji se odnose na prekinuto poslovanje mogu popuniti samo obveznici primjene MSFI-a. Ova pogreška se javlja ako je obveznik primjene HSFI-a popunio bilo koju od AOP oznaka 189 do 201.</t>
  </si>
  <si>
    <t>Ako je popunjen izvještaj o novčanim tokovima po indirektnoj metodi tada AOP oznaka 001 mora biti jednaka AOP oznaci 182 u Računu dobiti i gubitka, a AOP oznaka 003 mora biti jednaka AOP oznaci 144 u Računu dobiti i gubitka. Dopuštena je razlika od 0,14€ zbog zaokruživanja iznosa. Kontrola javlja pogrešku ako je razlika u bilo kojem stupcu veća od dopuštene.</t>
  </si>
  <si>
    <t>Ako je obrazac Promjene Kapitala popunjen, vrijednost upisanih podataka u obrascu Promjene kapitala mora i u prethodnoj i u tekućoj godini odgovarati istovrsnim pozicijama u Bilanci. U obrascu Promjene kapitala AOP oznaka 24 za podatke iz stupca prethodne godine, a AOP 51 za podatke iz stupca tekuće godine stupci 4 do 16, moraju odgovarati AOP oznakama Bilance (redom): 068, 069, 071, 072, 073, 074, 075, 076, 078, 079, 080, 081, 082, 083, 084, 087 a stupac 21 mora odgovarati AOP oznaci 090. Dopušteno je odstupanje od 0,14€ zbog zaokruživanja.</t>
  </si>
  <si>
    <t>Ni jedan iznos u dodatnim podacima ne može biti negativan. Iznimno, na AOP oznakama 282 do 284 moguć je i negativan iznos. U slučajnu negativnog iznosa na ovim AOP oznakama kontrola će javiti upozorenje, a u slučaju negativnog iznosa na bilo kojem drugom AOP-u u Dodatnim podacima kontrola javlja pogrešku jer negativni iznosi nisu dopušteni.</t>
  </si>
  <si>
    <t>Kontrole dodatnih podataka</t>
  </si>
  <si>
    <t>Prihod od posredništva (provizija od posredovanja), AOP 246 mora biti manji ili jednak stavci Prihod od trgovine (prodaje roba i usluga nabavljenih isključivo za daljnju prodaju i trgovačkih usluga) - ukupni, AOP 244.</t>
  </si>
  <si>
    <t>Prihod od građevinske djelatnosti kao podugovaratelj (podizvođač) (AOP 249) mora biti manji ili jednak zbroju stavki Prihod od građevinske djelatnosti - radova na zgradama (AOP 247) + Prihod od građevinske djelatnosti - radova na ostalim građevinama  (AOP 248).</t>
  </si>
  <si>
    <t>Zbroj AOP oznaka 243+244+247+249+250 do 253 (prihodi po djelatnostima) mora biti jednak zbroju ukupnih prihoda od prodaje (AOP 129+130). U iznimnim slučajevima zbroj prihoda po djelatnosti može biti i veći. Kontrola javlja pogrešku ako je zbroj prihoda po djelatnosti manji od prihoda od prodaje, a upozorenje ako je veći. Kontrola zanemaruje razliku od 0,14€ zbog zaokruživanja.</t>
  </si>
  <si>
    <t>AOP oznaka 260 mora biti manja ili jednaka AOP oznaci 253.</t>
  </si>
  <si>
    <t>Ako su dodatni podaci popunjeni, zbroj AOP oznaka 254+255 mora biti jednak zbroju AOP oznaka 129+130 u RDG-u uz dopušteno odstupanje od 0,14€.</t>
  </si>
  <si>
    <t>AOP 280 mora biti manji ili jednak AOP-u 279.</t>
  </si>
  <si>
    <t>AOP 242 ne smije biti veći od AOP oznake 129.</t>
  </si>
  <si>
    <t>AOP 245 ne smije biti veći od AOP oznake 244.</t>
  </si>
  <si>
    <t>AOP 245 ne smije biti veći od AOP oznake 242.</t>
  </si>
  <si>
    <t>AOP 256 ne smije biti veći od AOP oznake 131.</t>
  </si>
  <si>
    <t>AOP 257 ne smije biti veći od AOP oznake 132.</t>
  </si>
  <si>
    <t>AOP 259 ne smije biti veći od AOP oznake 258.</t>
  </si>
  <si>
    <t>AOP 263 ne smije biti veći od AOP oznake 138.</t>
  </si>
  <si>
    <t>AOP 275 ne smije biti veći od AOP oznake 274.</t>
  </si>
  <si>
    <t>AOP 286 ne smije biti veći od AOP oznake 157.</t>
  </si>
  <si>
    <t>AOP 289 ne smije biti veći od AOP oznake 168.</t>
  </si>
  <si>
    <t>AOP 296 ne smije biti veći od AOP oznake 290.</t>
  </si>
  <si>
    <t>Troškovi energije (AOP 264) trebali bi biti veći od nule ako je poslovni subjekt aktivan.</t>
  </si>
  <si>
    <t xml:space="preserve">Tekući izdaci za odvoz i zbrinjavanje otpada, odvodnju i tretman otpadnih voda te ostali tekući izdaci za zaštitu okoliša (AOP 265) trebali bi biti veći od nule. </t>
  </si>
  <si>
    <t>Iznos na stavci Prihodi od subvencija-ukupni (AOP 258), u pravilu ne bi smio biti veći od zbroja AOP oznaka 132 + 133.</t>
  </si>
  <si>
    <t>Troškovi robe i usluga nabavljenih za daljnju prodaju, a uključenih u vlastite proizvode i/ili usluge (AOP 266) ne bi smjeli biti veći od zbroja prihoda svih djelatnosti (osim prihoda od trgovine - AOP 244). Kontrola upozorava ako je AOP 266 veći od zbroja AOP-a 243 + 247 + 248 + 250 do 253.</t>
  </si>
  <si>
    <t>Troškovi robe i usluga nabavljenih za daljnju prodaju, a uključenih u vlastite proizvode i/ili usluge (AOP 266) trebali bi biti manji ili jednaki AOP oznaci 138.</t>
  </si>
  <si>
    <t>Kontrola upozorenja na broj zaposlenih upozorava ako je promjena broja zaposlenih iz godine u godinu neuobičajeno velika ili ako je razlika između broja zaposlenih prema satima rada i prosjeka broja zaposlenih veća od 20%. Ako se javi ovo upozorenje, provjerite upisane podatke jer postoji mogućnost da je broj zaposlenih u nekom polju pogrešno upisan.</t>
  </si>
  <si>
    <t>Kontrola broja neplaćenih osoba upozorava ako je broj neplaćenih osoba neuobičajeno velik (veći od 3 i veći od 10% prosjeka broja zaposlenih na referentnoj stranici). Provjerite upisani broj neplaćenih osoba pod AOP oznakom 299.</t>
  </si>
  <si>
    <t>Porezi koji ne ovise o dobitku i pristojbe (AOP 276) trebali bi biti veći od nule.</t>
  </si>
  <si>
    <t>AOP 297 mora biti manji ili jednak AOP oznaci 290 osim u iznimnim situacijama. Ako se kontrola javlja, provjerite upisane podatke pod navedenim AOP oznakama.</t>
  </si>
  <si>
    <t>AOP 298 mora biti manji ili jednak sumi AOP oznaka 290 i 295 osim u iznimnim situacijama. Ako se kontrola javlja, provjerite upisane podatke pod navedenim AOP oznakama.</t>
  </si>
  <si>
    <t>Poslovni subjekt koji je u stavci Status autonomnosti odabrao 2, 3, 5, 6 ili 7,  (član grupe), trebao bi imati neki od poslovnih prihoda ostvaren unutar grupe (AOP 129 ili 132). Ako zaista nisu realizirani poslovni prihodi unutar grupe kontrolu zanemarite.</t>
  </si>
  <si>
    <t>Ako su dodatni podaci popunjeni, zbroj AOP oznaka 231 do 233 trebao bi biti manji ili jednak zbroju AOP oznaka 023+026+028+030+056+059+061+062.</t>
  </si>
  <si>
    <t>Ako su dodatni podaci popunjeni, zbroj AOP oznaka 234 do 236 trebao bi biti manji ili jednak zbroju AOP oznaka 031+046+125.</t>
  </si>
  <si>
    <t>Ako su dodatni podaci popunjeni, zbroj AOP oznaka 237 do 239 trebao bi biti manji ili jednak zbroju AOP oznaka 100+102+103+104+112+114+115+116.</t>
  </si>
  <si>
    <t>Ako su dodatni podaci popunjeni, zbroj AOP oznaka 240 i 241 trebao bi biti manji ili jednak zbroju AOP oznaka 064+105+106+117+118.</t>
  </si>
  <si>
    <t xml:space="preserve">Ako su Dodatni podaci popunjeni, Prihodi od prodaje s poduzetnicima unutar grupe, rezidentima RH, AOP 242 moraju biti manji ili jednaki stavci Prihodi od prodaje u zemlji, AOP 254. Ako je iznos na AOP poziciji 242 veći - javlja se pogreška. </t>
  </si>
  <si>
    <t>Ako su Dodatni podaci popunjeni, Prihodi od prodaje unutar grupe ostvareni s nerezidentima RH (razlika AOP oznaka 129 i 242) moraju biti manji ili jednaki stavci Prihodi od prodaje u inozemstvu, AOP 255.</t>
  </si>
  <si>
    <t>Postavke Reginal Settingsa na ovom računalu su pogrešne. Ako je ova kontrola pogrešna znači da postavke na računalu nisu primjerene hrvatskom pravopisu. Prema hrvatskom pravopisu, tisuće se odvajaju točkom, a decimalna mjesta se odvajaju zarezom. Ova pogreška ne znači da je obrazac matematičke ili logički neispravan, već da zbog postavke ovog računala obrazac neće biti moguće učitati kroz aplikaciju. Potrebno je u Control Panel-u, opcija Regional Settings ili Regional And Language Options postaviti formate brojeva na način da se tisuće odvajaju točkom (digit group symbol), a decimalna mjesta zarezom (decimal symbol). Datoteku snimljenu na računalu sa ovakvim postavkama biti će moguće učitati.</t>
  </si>
  <si>
    <t>Kontrole popunjenosti podataka i primjene poslovnih pravila - moraju biti zadovoljene</t>
  </si>
  <si>
    <t>Bilanca i Račun dobiti i gubitka predaju se u svim slučajevima. Podaci moraju biti popunjeni u onim stupcima u kojima je broj mjeseci poslovanja veći od nule. Izuzetak su poduzetnici koji nisu bili poslovno aktivni. Oni na Referentnoj stranici upisuju broj mjeseci poslovanja, ali moraju označiti da su bili poslovno neaktivni te tada mogu Račun dobiti i gubitka imati prazan i za stupac u kojem je broj mjeseci poslovanja veći od nule, ali se smatra kao da je popunjen.</t>
  </si>
  <si>
    <t>Obrazac Dodatni podaci obavezno se popunjava ako se izvještaj predaje za statističke svrhe ili istovremeno za statističke svrhe i za javnu objavu. Dodatni podaci se popunjavaju uz vrste izvještaja 10, 11, 20, 30 i 40. Obveznici koji su na referentnoj stranici označili da su poslovno neaktivni ne moraju popuniti dodatne podatke. U tom će slučaju kontrola upozoriti da su Dodatni podaci prazni. Kontrola javlja pogrešku ako obrazac Dodatni podaci nije popunjeni kada je predaja u statističke svrhe ili je popunjen, a predaja je samo u svrhu javne objave. Dodatni podaci mora biti popunjen u svim stupcima u kojima je broj mjeseci poslovanja veći od nule.</t>
  </si>
  <si>
    <t xml:space="preserve">Bilješke uz financijske izvještaje predaju se u svrhu javne objave (samo za javnu objavu ili za javnu objavu i statistiku) uz sve vrste izvještaja, a ne predaju se ako je svrha predaje samo u statističke potrebe. Pogreška je kada je u Općim podacima označeno "NE", a treba biti "DA" ili nije upisano ni "NE" ni "DA". </t>
  </si>
  <si>
    <t>Izvještaj o novčanim tokovima moraju popuniti srednji i veliki poduzetnici ako predaju izvještaj u svrhu javne objave. Ovisno o primjeni računovodstvenih politika poduzetnik popunjava jedan izvještaj, po indirektnoj ili direktnoj metodi. Kontrola javlja pogrešku ako su popunjena oba izvještaja, ili nije ni jedan, a poduzetnik ga je dužan popuniti. Ovaj izvještaj se ne popunjava ako je svrha predaje samo statistika te ako je veličina poduzetnika mikro ili mali. U svakoj godini (tekuća ili prethodna) gdje je broj mjeseci poslovanja veći od nule, moraju biti upisani podaci i u ovaj izvještaj.</t>
  </si>
  <si>
    <t xml:space="preserve">Izvještaj o promjenama kapitala moraju popuniti svi srednji i veliki poduzetnici koji predaju izvještaj u svrhu javne objave. Ovaj izvještaj se ne popunjava ako je svrha predaje samo za statističke potrebe te ako je veličina poduzetnika mikro ili mali. </t>
  </si>
  <si>
    <t>Godišnje izvješće dužni su dostaviti srednji i veliki poduzetnici i to kada se izvještaj predaje za potrebe javne objave, i za vrste izvještaja 10 i 11.</t>
  </si>
  <si>
    <t>Odluka o raspodjeli dobiti ili pokriću gubitka predaje se za sve veličine poduzetnika, uz izvještaje s oznakom vrste izvještaja 10 i 11. Za vrste izvještaja 20 i 30 ova odluka može se predati, ali nije obvezna dok se uz ostale vrste izvještaja kao ni uz konsolidirane izvještaje ne predaje.</t>
  </si>
  <si>
    <t>Odluka o utvrđivanju godišnjeg izvještaja predaje se za sve veličine poduzetnika, i to za izvještaje s oznakom vrste izvještaja 10 i 11 - ako je svrha predaje javna objava. Kod vrsta izvještaja 20 i 30 odluka se može predati ali i ne mora (zavisi od stečajnog ili likvidacijskog upravitelja).</t>
  </si>
  <si>
    <t>Izvještaji s oznakom vrste izvještaja 11 ne mogu biti istovremeno predani u svrhu javne objave i statistike jer se izvještaj za statistiku predaje za kalendarsku godinu, dok se izvještaj za javnu objavu predaje za poslovnu godinu koja je kod vrste izvještaja 11 različita od kalendarske, pa shodno tome podaci za dva različita razdoblja ne mogu biti identični.</t>
  </si>
  <si>
    <t>Kontrola na datum od i datum do te na broj mjeseci poslovanja. Ako izvještaj nije vrste izvještaja 30 te za svrhu javne objave, broj mjeseci poslovanja ne može biti veći od 12 i ne može biti nula u stupcu tekuće godine. Ako stvarno razdoblje poslovanja u tekućoj godini nije 1.1. do 31.12., broj mjeseci poslovanja mora odgovarati trajanju razdoblja datuma od i datuma do Računa dobiti u gubitka. Ako su u stupcu prethodne godine upisani podaci i broj mjeseci poslovanja mora biti veći od nule (vrijedi i obratno). Samo kod predaje vrste izvještaja 30 u svrhu javne objave datum od i datum do razdoblja mogu biti i duži od godine dana, pa može i broj mjeseci poslovanja biti veći od 12, a u tom slučaju stupac prethodne godine mora biti prazan. Vrsta izvještaja 10 ne može imati završni datum drugačiji od 31.12. osim u iznimnim slučajevima kad se tvrtka zatvara po ubrzanom postupku bez stečaja ili likvidacije. U tom slučaju, kontrola javlja upozorenje. Vrsta izvještaja 11 kod predaje za javnu objavu ne može imati završni datum 31.12., ali kod predaje za statistiku mora imati 31.12. Ni u jednom obrascu ne mogu biti popunjeni podaci za stupac godine u kojem je broj mjeseci poslovanja nula.</t>
  </si>
  <si>
    <t>Pogrešan tip datoteke. Kako je moguće da i novije i starije verzije Microsoft Excel-a rade sa starijim tipom datoteka, za predaju u Finu zadržan je stariji tip Excel datoteka jer je kompatibilan i sa svim verzijama Excel-a te je s te strane pogodan za rad i korisnicima s novim i sa starim verzijama Microsoft Excel-a. Noviji format Excel datoteka ima u nazivu nastavak ".xlsx", dok stari tip ima nastavak ".xls". Ako je ova kontrola pogrešna, znači da datoteka u nazivu ima tekst ".xlsx" tj. da je pretvorena u novi format. Da bi se datoteka mogla učitati u Finine aplikacije potrebno ju je prije predaje snimiti u stariju verziju. Potrebno je odabrati "File" &gt; "Save As" te pod "File Type" odabrati "Microsoft Excel 97-2003 workbook" (za englesku verziju Excel-a) ili "Datoteka" &gt; "Spremi kao..." te odabrati "Microsoft Excel 97-2003 radna knjiga" u hrvatskoj verziji Office-a. U tom slučaju će se i u nazivu datoteke ".xlsx" pretvoriti u ".xls", datoteku će biti moguće poslati putem web-a ili učitati u poslovnici Fine, a ova kontrola neće javljati pogrešku.</t>
  </si>
  <si>
    <t>Upozorenje zaposlene i troškove osoblja. Ova kontrola upozorava u slučaju da postoje značajni troškovi osoblja ( veći od 5300 EUR-a), a broj zaposlenih krajem razdoblje ili prema satima rada je nula. Ako postoje isplate zaposlenima - moraju postojati i zaposleni, izuzetak su slučajevi gdje se radi o jednom zaposlenom koji radi tek mjesec-dva tokom godine pa je prosječan broj zaposlenih kroz cijelu godinu nula. Kontrola uspoređuje podatke iz prethodne godine i podatke iz tekuće i ovaj uvjet u oba stupca podataka treba biti zadovoljen (osim u spomenutim posebnim slučajevima).</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</si>
</sst>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000"/>
    <numFmt numFmtId="165" formatCode="000"/>
    <numFmt numFmtId="166" formatCode="00"/>
  </numFmts>
  <fonts count="53">
    <font>
      <sz val="10.0"/>
      <color rgb="FF000000"/>
      <name val="Arial"/>
      <scheme val="minor"/>
    </font>
    <font>
      <b/>
      <sz val="8.0"/>
      <color theme="1"/>
      <name val="Arial"/>
    </font>
    <font>
      <sz val="10.0"/>
      <color theme="1"/>
      <name val="Arial"/>
    </font>
    <font>
      <b/>
      <sz val="8.0"/>
      <color rgb="FFFFFFFF"/>
      <name val="Arial"/>
    </font>
    <font>
      <b/>
      <sz val="8.0"/>
      <color rgb="FFFFFF00"/>
      <name val="Arial"/>
    </font>
    <font/>
    <font>
      <b/>
      <u/>
      <sz val="10.0"/>
      <color rgb="FF3366FF"/>
      <name val="Arial"/>
    </font>
    <font>
      <b/>
      <sz val="8.0"/>
      <color rgb="FF0000FF"/>
      <name val="Arial"/>
    </font>
    <font>
      <sz val="9.0"/>
      <color theme="1"/>
      <name val="Arial"/>
    </font>
    <font>
      <sz val="8.0"/>
      <color theme="1"/>
      <name val="Arial"/>
    </font>
    <font>
      <sz val="10.0"/>
      <color rgb="FFFFFFFF"/>
      <name val="Arial"/>
    </font>
    <font>
      <b/>
      <sz val="8.0"/>
      <color rgb="FF003366"/>
      <name val="Arial"/>
    </font>
    <font>
      <b/>
      <sz val="9.0"/>
      <color rgb="FFFF0000"/>
      <name val="Arial"/>
    </font>
    <font>
      <b/>
      <sz val="10.0"/>
      <color rgb="FF003366"/>
      <name val="Arial"/>
    </font>
    <font>
      <b/>
      <sz val="10.0"/>
      <color rgb="FF808080"/>
      <name val="Arial"/>
    </font>
    <font>
      <b/>
      <sz val="10.0"/>
      <color rgb="FF000080"/>
      <name val="Arial"/>
    </font>
    <font>
      <b/>
      <sz val="8.0"/>
      <color rgb="FFC0C0C0"/>
      <name val="Arial"/>
    </font>
    <font>
      <sz val="12.0"/>
      <color rgb="FF003366"/>
      <name val="Arial Rounded"/>
    </font>
    <font>
      <b/>
      <sz val="14.0"/>
      <color theme="1"/>
      <name val="Arial"/>
    </font>
    <font>
      <b/>
      <sz val="10.0"/>
      <color rgb="FF003366"/>
      <name val="Arial Rounded"/>
    </font>
    <font>
      <b/>
      <sz val="14.0"/>
      <color rgb="FF003366"/>
      <name val="Arial Rounded"/>
    </font>
    <font>
      <b/>
      <sz val="12.0"/>
      <color rgb="FF003366"/>
      <name val="Arial Rounded"/>
    </font>
    <font>
      <sz val="12.0"/>
      <color rgb="FF003366"/>
      <name val="Arial"/>
    </font>
    <font>
      <b/>
      <sz val="10.0"/>
      <color theme="1"/>
      <name val="Arial"/>
    </font>
    <font>
      <b/>
      <sz val="9.0"/>
      <color theme="1"/>
      <name val="Arial"/>
    </font>
    <font>
      <b/>
      <sz val="10.0"/>
      <color rgb="FFFFFFFF"/>
      <name val="Arial"/>
    </font>
    <font>
      <b/>
      <sz val="8.0"/>
      <color rgb="FF800000"/>
      <name val="Arial"/>
    </font>
    <font>
      <sz val="7.0"/>
      <color theme="1"/>
      <name val="Arial"/>
    </font>
    <font>
      <b/>
      <sz val="7.0"/>
      <color rgb="FFC0C0C0"/>
      <name val="Arial"/>
    </font>
    <font>
      <sz val="10.0"/>
      <color rgb="FFC0C0C0"/>
      <name val="Arial"/>
    </font>
    <font>
      <sz val="9.0"/>
      <color rgb="FF969696"/>
      <name val="Arial"/>
    </font>
    <font>
      <u/>
      <sz val="10.0"/>
      <color rgb="FF0000FF"/>
      <name val="Arial"/>
    </font>
    <font>
      <sz val="8.0"/>
      <color rgb="FF808080"/>
      <name val="Arial"/>
    </font>
    <font>
      <b/>
      <sz val="10.0"/>
      <color rgb="FFFF0000"/>
      <name val="Arial"/>
    </font>
    <font>
      <sz val="10.0"/>
      <color rgb="FF000000"/>
      <name val="Arial"/>
    </font>
    <font>
      <b/>
      <sz val="12.0"/>
      <color rgb="FF000080"/>
      <name val="Arial"/>
    </font>
    <font>
      <b/>
      <sz val="9.0"/>
      <color rgb="FF000080"/>
      <name val="Arial"/>
    </font>
    <font>
      <b/>
      <sz val="9.0"/>
      <color rgb="FFFFFFFF"/>
      <name val="Arial"/>
    </font>
    <font>
      <b/>
      <sz val="9.0"/>
      <color rgb="FF333399"/>
      <name val="Arial"/>
    </font>
    <font>
      <sz val="9.0"/>
      <color rgb="FF0000FF"/>
      <name val="Arial"/>
    </font>
    <font>
      <b/>
      <sz val="9.0"/>
      <color rgb="FF993300"/>
      <name val="Arial"/>
    </font>
    <font>
      <sz val="9.0"/>
      <color rgb="FF000080"/>
      <name val="Arial"/>
    </font>
    <font>
      <i/>
      <sz val="9.0"/>
      <color theme="1"/>
      <name val="Arial"/>
    </font>
    <font>
      <b/>
      <sz val="9.0"/>
      <color rgb="FF008000"/>
      <name val="Arial"/>
    </font>
    <font>
      <b/>
      <sz val="8.0"/>
      <color rgb="FF000080"/>
      <name val="Arial"/>
    </font>
    <font>
      <sz val="8.0"/>
      <color rgb="FF000080"/>
      <name val="Arial"/>
    </font>
    <font>
      <sz val="8.0"/>
      <color rgb="FF0000FF"/>
      <name val="Arial"/>
    </font>
    <font>
      <b/>
      <sz val="8.0"/>
      <color rgb="FFFF0000"/>
      <name val="Arial"/>
    </font>
    <font>
      <sz val="8.0"/>
      <color rgb="FFFF0000"/>
      <name val="Arial"/>
    </font>
    <font>
      <b/>
      <sz val="10.0"/>
      <color rgb="FF0000FF"/>
      <name val="Arial"/>
    </font>
    <font>
      <sz val="8.0"/>
      <color rgb="FF003366"/>
      <name val="Arial"/>
    </font>
    <font>
      <sz val="8.0"/>
      <color rgb="FF99CC00"/>
      <name val="Arial"/>
    </font>
    <font>
      <sz val="8.0"/>
      <color rgb="FFFFFFFF"/>
      <name val="Arial"/>
    </font>
  </fonts>
  <fills count="7">
    <fill>
      <patternFill patternType="none"/>
    </fill>
    <fill>
      <patternFill patternType="lightGray"/>
    </fill>
    <fill>
      <patternFill patternType="solid">
        <fgColor rgb="FF003366"/>
        <bgColor rgb="FF003366"/>
      </patternFill>
    </fill>
    <fill>
      <patternFill patternType="solid">
        <fgColor rgb="FFC0C0C0"/>
        <bgColor rgb="FFC0C0C0"/>
      </patternFill>
    </fill>
    <fill>
      <patternFill patternType="solid">
        <fgColor rgb="FFFFFFCC"/>
        <bgColor rgb="FFFFFFCC"/>
      </patternFill>
    </fill>
    <fill>
      <patternFill patternType="solid">
        <fgColor rgb="FFFFFF00"/>
        <bgColor rgb="FFFFFF00"/>
      </patternFill>
    </fill>
    <fill>
      <patternFill patternType="solid">
        <fgColor rgb="FF969696"/>
        <bgColor rgb="FF969696"/>
      </patternFill>
    </fill>
  </fills>
  <borders count="114">
    <border/>
    <border>
      <left/>
      <right/>
      <top/>
      <bottom/>
    </border>
    <border>
      <left style="thin">
        <color rgb="FFFFFFFF"/>
      </left>
      <right style="thin">
        <color rgb="FFFFFFFF"/>
      </right>
      <top/>
      <bottom/>
    </border>
    <border>
      <left style="thin">
        <color rgb="FFFFFFFF"/>
      </left>
      <right/>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FF0000"/>
      </left>
      <top style="thin">
        <color rgb="FFFF0000"/>
      </top>
      <bottom style="thin">
        <color rgb="FFFF0000"/>
      </bottom>
    </border>
    <border>
      <top style="thin">
        <color rgb="FFFF0000"/>
      </top>
      <bottom style="thin">
        <color rgb="FFFF0000"/>
      </bottom>
    </border>
    <border>
      <right style="thin">
        <color rgb="FFFF0000"/>
      </right>
      <top style="thin">
        <color rgb="FFFF0000"/>
      </top>
      <bottom style="thin">
        <color rgb="FFFF0000"/>
      </bottom>
    </border>
    <border>
      <right style="thin">
        <color rgb="FF000000"/>
      </right>
    </border>
    <border>
      <left style="thin">
        <color rgb="FF000000"/>
      </left>
      <top/>
      <bottom style="thin">
        <color rgb="FF000000"/>
      </bottom>
    </border>
    <border>
      <right style="thin">
        <color rgb="FF000000"/>
      </right>
      <top/>
      <bottom style="thin">
        <color rgb="FF000000"/>
      </bottom>
    </border>
    <border>
      <left style="thin">
        <color rgb="FF000000"/>
      </left>
    </border>
    <border>
      <right style="thin">
        <color rgb="FF969696"/>
      </right>
    </border>
    <border>
      <left style="thin">
        <color rgb="FF969696"/>
      </left>
      <right style="thin">
        <color rgb="FF969696"/>
      </right>
      <top/>
      <bottom style="thin">
        <color rgb="FF969696"/>
      </bottom>
    </border>
    <border>
      <left style="thin">
        <color rgb="FF000000"/>
      </left>
      <right style="thin">
        <color rgb="FF000000"/>
      </right>
      <top/>
      <bottom style="thin">
        <color rgb="FF000000"/>
      </bottom>
    </border>
    <border>
      <bottom style="thin">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top style="medium">
        <color rgb="FF000000"/>
      </top>
      <bottom style="medium">
        <color rgb="FF000000"/>
      </bottom>
    </border>
    <border>
      <top/>
      <bottom style="thin">
        <color rgb="FF000000"/>
      </bottom>
    </border>
    <border>
      <left style="thin">
        <color rgb="FF969696"/>
      </left>
    </border>
    <border>
      <left style="thin">
        <color rgb="FF808080"/>
      </left>
      <top/>
      <bottom style="thin">
        <color rgb="FF808080"/>
      </bottom>
    </border>
    <border>
      <top/>
      <bottom style="thin">
        <color rgb="FF808080"/>
      </bottom>
    </border>
    <border>
      <right style="thin">
        <color rgb="FF808080"/>
      </right>
      <top/>
      <bottom style="thin">
        <color rgb="FF808080"/>
      </bottom>
    </border>
    <border>
      <right style="thin">
        <color rgb="FF808080"/>
      </right>
    </border>
    <border>
      <left style="thin">
        <color rgb="FF808080"/>
      </left>
      <right style="thin">
        <color rgb="FF808080"/>
      </right>
      <top/>
      <bottom style="thin">
        <color rgb="FF808080"/>
      </bottom>
    </border>
    <border>
      <bottom style="medium">
        <color rgb="FFC0C0C0"/>
      </bottom>
    </border>
    <border>
      <top style="medium">
        <color rgb="FFC0C0C0"/>
      </top>
    </border>
    <border>
      <left style="thin">
        <color rgb="FF808080"/>
      </left>
    </border>
    <border>
      <right style="thin">
        <color rgb="FFC0C0C0"/>
      </right>
    </border>
    <border>
      <left style="thin">
        <color rgb="FFC0C0C0"/>
      </left>
      <right style="thin">
        <color rgb="FFC0C0C0"/>
      </right>
      <top style="thin">
        <color rgb="FFC0C0C0"/>
      </top>
      <bottom style="thin">
        <color rgb="FFC0C0C0"/>
      </bottom>
    </border>
    <border>
      <left style="thin">
        <color rgb="FFC0C0C0"/>
      </left>
    </border>
    <border>
      <top style="thin">
        <color rgb="FF808080"/>
      </top>
    </border>
    <border>
      <top style="medium">
        <color rgb="FF000000"/>
      </top>
    </border>
    <border>
      <right style="medium">
        <color rgb="FF000000"/>
      </right>
    </border>
    <border>
      <left style="medium">
        <color rgb="FF000000"/>
      </left>
      <right style="medium">
        <color rgb="FF000000"/>
      </right>
      <top style="medium">
        <color rgb="FF000000"/>
      </top>
    </border>
    <border>
      <left style="medium">
        <color rgb="FF000000"/>
      </left>
      <right style="medium">
        <color rgb="FF000000"/>
      </right>
      <bottom style="medium">
        <color rgb="FF000000"/>
      </bottom>
    </border>
    <border>
      <left style="thin">
        <color rgb="FF000000"/>
      </left>
      <top style="thin">
        <color rgb="FF000000"/>
      </top>
      <bottom style="medium">
        <color rgb="FFC0C0C0"/>
      </bottom>
    </border>
    <border>
      <top style="thin">
        <color rgb="FF000000"/>
      </top>
      <bottom style="medium">
        <color rgb="FFC0C0C0"/>
      </bottom>
    </border>
    <border>
      <right style="thin">
        <color rgb="FFFFFFFF"/>
      </right>
      <top style="thin">
        <color rgb="FF000000"/>
      </top>
      <bottom style="medium">
        <color rgb="FFC0C0C0"/>
      </bottom>
    </border>
    <border>
      <left style="thin">
        <color rgb="FFFFFFFF"/>
      </left>
      <right style="thin">
        <color rgb="FFFFFFFF"/>
      </right>
      <top style="thin">
        <color rgb="FF000000"/>
      </top>
      <bottom style="medium">
        <color rgb="FFC0C0C0"/>
      </bottom>
    </border>
    <border>
      <left style="thin">
        <color rgb="FFFFFFFF"/>
      </left>
      <right style="thin">
        <color rgb="FF000000"/>
      </right>
      <top/>
      <bottom style="medium">
        <color rgb="FFC0C0C0"/>
      </bottom>
    </border>
    <border>
      <left style="thin">
        <color rgb="FF000000"/>
      </left>
      <top style="medium">
        <color rgb="FFC0C0C0"/>
      </top>
      <bottom style="thin">
        <color rgb="FF000000"/>
      </bottom>
    </border>
    <border>
      <top style="medium">
        <color rgb="FFC0C0C0"/>
      </top>
      <bottom style="thin">
        <color rgb="FF000000"/>
      </bottom>
    </border>
    <border>
      <right style="thin">
        <color rgb="FFFFFFFF"/>
      </right>
      <top style="medium">
        <color rgb="FFC0C0C0"/>
      </top>
      <bottom style="thin">
        <color rgb="FF000000"/>
      </bottom>
    </border>
    <border>
      <left style="thin">
        <color rgb="FFFFFFFF"/>
      </left>
      <right style="thin">
        <color rgb="FFFFFFFF"/>
      </right>
      <top style="medium">
        <color rgb="FFC0C0C0"/>
      </top>
      <bottom style="thin">
        <color rgb="FF000000"/>
      </bottom>
    </border>
    <border>
      <left style="thin">
        <color rgb="FFFFFFFF"/>
      </left>
      <right style="thin">
        <color rgb="FF000000"/>
      </right>
      <top style="medium">
        <color rgb="FFC0C0C0"/>
      </top>
      <bottom style="thin">
        <color rgb="FF000000"/>
      </bottom>
    </border>
    <border>
      <left style="thin">
        <color rgb="FF000000"/>
      </left>
      <top style="thin">
        <color rgb="FF000000"/>
      </top>
      <bottom style="thin">
        <color rgb="FFC0C0C0"/>
      </bottom>
    </border>
    <border>
      <top style="thin">
        <color rgb="FF000000"/>
      </top>
      <bottom style="thin">
        <color rgb="FFC0C0C0"/>
      </bottom>
    </border>
    <border>
      <right style="thin">
        <color rgb="FF000000"/>
      </right>
      <top style="thin">
        <color rgb="FF000000"/>
      </top>
      <bottom style="thin">
        <color rgb="FFC0C0C0"/>
      </bottom>
    </border>
    <border>
      <left style="thin">
        <color rgb="FF000000"/>
      </left>
      <top style="thin">
        <color rgb="FFC0C0C0"/>
      </top>
      <bottom style="thin">
        <color rgb="FFC0C0C0"/>
      </bottom>
    </border>
    <border>
      <top style="thin">
        <color rgb="FFC0C0C0"/>
      </top>
      <bottom style="thin">
        <color rgb="FFC0C0C0"/>
      </bottom>
    </border>
    <border>
      <right style="thin">
        <color rgb="FF000000"/>
      </right>
      <top style="thin">
        <color rgb="FFC0C0C0"/>
      </top>
      <bottom style="thin">
        <color rgb="FFC0C0C0"/>
      </bottom>
    </border>
    <border>
      <left style="thin">
        <color rgb="FF000000"/>
      </left>
      <right style="thin">
        <color rgb="FF000000"/>
      </right>
      <top style="thin">
        <color rgb="FFC0C0C0"/>
      </top>
      <bottom style="thin">
        <color rgb="FFC0C0C0"/>
      </bottom>
    </border>
    <border>
      <left style="thin">
        <color rgb="FF000000"/>
      </left>
      <top style="thin">
        <color rgb="FFC0C0C0"/>
      </top>
      <bottom style="thin">
        <color rgb="FF000000"/>
      </bottom>
    </border>
    <border>
      <top style="thin">
        <color rgb="FFC0C0C0"/>
      </top>
      <bottom style="thin">
        <color rgb="FF000000"/>
      </bottom>
    </border>
    <border>
      <right style="thin">
        <color rgb="FF000000"/>
      </right>
      <top style="thin">
        <color rgb="FFC0C0C0"/>
      </top>
      <bottom style="thin">
        <color rgb="FF000000"/>
      </bottom>
    </border>
    <border>
      <left style="thin">
        <color rgb="FF000000"/>
      </left>
      <right style="thin">
        <color rgb="FF000000"/>
      </right>
      <top style="thin">
        <color rgb="FFC0C0C0"/>
      </top>
      <bottom style="thin">
        <color rgb="FF000000"/>
      </bottom>
    </border>
    <border>
      <left style="thin">
        <color rgb="FF000000"/>
      </left>
      <right style="thin">
        <color rgb="FF000000"/>
      </right>
      <top style="thin">
        <color rgb="FF000000"/>
      </top>
      <bottom style="thin">
        <color rgb="FFC0C0C0"/>
      </bottom>
    </border>
    <border>
      <left style="thin">
        <color rgb="FFFFFFFF"/>
      </left>
      <right style="thin">
        <color rgb="FF000000"/>
      </right>
      <top style="thin">
        <color rgb="FF000000"/>
      </top>
      <bottom style="medium">
        <color rgb="FFC0C0C0"/>
      </bottom>
    </border>
    <border>
      <left style="thin">
        <color rgb="FF000000"/>
      </left>
      <bottom style="thin">
        <color rgb="FFC0C0C0"/>
      </bottom>
    </border>
    <border>
      <bottom style="thin">
        <color rgb="FFC0C0C0"/>
      </bottom>
    </border>
    <border>
      <right style="thin">
        <color rgb="FF000000"/>
      </right>
      <bottom style="thin">
        <color rgb="FFC0C0C0"/>
      </bottom>
    </border>
    <border>
      <left style="thin">
        <color rgb="FF000000"/>
      </left>
      <right style="thin">
        <color rgb="FF000000"/>
      </right>
      <bottom style="thin">
        <color rgb="FFC0C0C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top style="thin">
        <color rgb="FF000000"/>
      </top>
    </border>
    <border>
      <top style="thin">
        <color rgb="FF000000"/>
      </top>
    </border>
    <border>
      <right style="thin">
        <color rgb="FFFFFFFF"/>
      </right>
      <top style="thin">
        <color rgb="FF000000"/>
      </top>
    </border>
    <border>
      <left style="thin">
        <color rgb="FFFFFFFF"/>
      </left>
      <right style="thin">
        <color rgb="FFFFFFFF"/>
      </right>
      <top style="thin">
        <color rgb="FF000000"/>
      </top>
    </border>
    <border>
      <left style="thin">
        <color rgb="FFFFFFFF"/>
      </left>
      <top style="thin">
        <color rgb="FF000000"/>
      </top>
      <bottom style="medium">
        <color rgb="FFC0C0C0"/>
      </bottom>
    </border>
    <border>
      <left style="thin">
        <color rgb="FFFFFFFF"/>
      </left>
      <right style="thin">
        <color rgb="FF000000"/>
      </right>
      <top style="thin">
        <color rgb="FF000000"/>
      </top>
    </border>
    <border>
      <left style="thin">
        <color rgb="FF000000"/>
      </left>
      <bottom style="medium">
        <color rgb="FFC0C0C0"/>
      </bottom>
    </border>
    <border>
      <right style="thin">
        <color rgb="FFFFFFFF"/>
      </right>
      <bottom style="medium">
        <color rgb="FFC0C0C0"/>
      </bottom>
    </border>
    <border>
      <left style="thin">
        <color rgb="FFFFFFFF"/>
      </left>
      <right style="thin">
        <color rgb="FFFFFFFF"/>
      </right>
      <bottom style="medium">
        <color rgb="FFC0C0C0"/>
      </bottom>
    </border>
    <border>
      <left style="thin">
        <color rgb="FFFFFFFF"/>
      </left>
      <right style="thin">
        <color rgb="FFFFFFFF"/>
      </right>
      <top style="medium">
        <color rgb="FFC0C0C0"/>
      </top>
      <bottom style="medium">
        <color rgb="FFC0C0C0"/>
      </bottom>
    </border>
    <border>
      <left style="thin">
        <color rgb="FFFFFFFF"/>
      </left>
      <right style="thin">
        <color rgb="FF000000"/>
      </right>
      <bottom style="medium">
        <color rgb="FFC0C0C0"/>
      </bottom>
    </border>
    <border>
      <left style="thin">
        <color rgb="FF000000"/>
      </left>
      <top/>
      <bottom style="thin">
        <color rgb="FFC0C0C0"/>
      </bottom>
    </border>
    <border>
      <top/>
      <bottom style="thin">
        <color rgb="FFC0C0C0"/>
      </bottom>
    </border>
    <border>
      <right style="thin">
        <color rgb="FF000000"/>
      </right>
      <top/>
      <bottom style="thin">
        <color rgb="FFC0C0C0"/>
      </bottom>
    </border>
    <border>
      <left style="thin">
        <color rgb="FF000000"/>
      </left>
      <top style="thin">
        <color rgb="FFC0C0C0"/>
      </top>
    </border>
    <border>
      <top style="thin">
        <color rgb="FFC0C0C0"/>
      </top>
    </border>
    <border>
      <right style="thin">
        <color rgb="FF000000"/>
      </right>
      <top style="thin">
        <color rgb="FFC0C0C0"/>
      </top>
    </border>
    <border>
      <left style="thin">
        <color rgb="FF000000"/>
      </left>
      <right style="thin">
        <color rgb="FF000000"/>
      </right>
      <top style="thin">
        <color rgb="FFC0C0C0"/>
      </top>
    </border>
    <border>
      <left style="thin">
        <color rgb="FF000000"/>
      </left>
      <right style="thin">
        <color rgb="FFC0C0C0"/>
      </right>
      <top style="thin">
        <color rgb="FF000000"/>
      </top>
      <bottom style="thin">
        <color rgb="FFC0C0C0"/>
      </bottom>
    </border>
    <border>
      <left style="thin">
        <color rgb="FFC0C0C0"/>
      </left>
      <right style="thin">
        <color rgb="FFC0C0C0"/>
      </right>
      <top style="thin">
        <color rgb="FF000000"/>
      </top>
      <bottom style="thin">
        <color rgb="FFC0C0C0"/>
      </bottom>
    </border>
    <border>
      <left style="thin">
        <color rgb="FFC0C0C0"/>
      </left>
      <right style="thin">
        <color rgb="FF000000"/>
      </right>
      <top style="thin">
        <color rgb="FF000000"/>
      </top>
      <bottom style="thin">
        <color rgb="FFC0C0C0"/>
      </bottom>
    </border>
    <border>
      <right/>
      <top style="thin">
        <color rgb="FF000000"/>
      </top>
    </border>
    <border>
      <left/>
      <top style="thin">
        <color rgb="FF000000"/>
      </top>
      <bottom/>
    </border>
    <border>
      <left style="thin">
        <color rgb="FF000000"/>
      </left>
      <right style="thin">
        <color rgb="FFC0C0C0"/>
      </right>
      <top style="thin">
        <color rgb="FFC0C0C0"/>
      </top>
      <bottom style="thin">
        <color rgb="FFC0C0C0"/>
      </bottom>
    </border>
    <border>
      <left style="thin">
        <color rgb="FFC0C0C0"/>
      </left>
      <right style="thin">
        <color rgb="FF000000"/>
      </right>
      <top style="thin">
        <color rgb="FFC0C0C0"/>
      </top>
      <bottom style="thin">
        <color rgb="FFC0C0C0"/>
      </bottom>
    </border>
    <border>
      <right/>
    </border>
    <border>
      <left/>
      <top/>
      <bottom/>
    </border>
    <border>
      <right style="thin">
        <color rgb="FF000000"/>
      </right>
      <top/>
      <bottom/>
    </border>
    <border>
      <left style="thin">
        <color rgb="FF000000"/>
      </left>
      <right style="thin">
        <color rgb="FFC0C0C0"/>
      </right>
      <top style="thin">
        <color rgb="FFC0C0C0"/>
      </top>
      <bottom style="thin">
        <color rgb="FF000000"/>
      </bottom>
    </border>
    <border>
      <left style="thin">
        <color rgb="FFC0C0C0"/>
      </left>
      <right style="thin">
        <color rgb="FFC0C0C0"/>
      </right>
      <top style="thin">
        <color rgb="FFC0C0C0"/>
      </top>
      <bottom style="thin">
        <color rgb="FF000000"/>
      </bottom>
    </border>
    <border>
      <left style="thin">
        <color rgb="FFC0C0C0"/>
      </left>
      <right style="thin">
        <color rgb="FF000000"/>
      </right>
      <top style="thin">
        <color rgb="FFC0C0C0"/>
      </top>
      <bottom style="thin">
        <color rgb="FF000000"/>
      </bottom>
    </border>
    <border>
      <right/>
      <bottom style="thin">
        <color rgb="FF000000"/>
      </bottom>
    </border>
    <border>
      <left/>
      <top/>
      <bottom style="thin">
        <color rgb="FF000000"/>
      </bottom>
    </border>
    <border>
      <left style="thin">
        <color rgb="FF000000"/>
      </left>
      <right style="thin">
        <color rgb="FFC0C0C0"/>
      </right>
      <bottom style="thin">
        <color rgb="FFC0C0C0"/>
      </bottom>
    </border>
    <border>
      <left style="thin">
        <color rgb="FFC0C0C0"/>
      </left>
      <right style="thin">
        <color rgb="FF000000"/>
      </right>
      <bottom style="thin">
        <color rgb="FFC0C0C0"/>
      </bottom>
    </border>
    <border>
      <right style="thin">
        <color rgb="FF000000"/>
      </right>
      <top style="thin">
        <color rgb="FF000000"/>
      </top>
    </border>
    <border>
      <left style="thin">
        <color rgb="FF000000"/>
      </left>
      <right style="thin">
        <color rgb="FF000000"/>
      </right>
      <top style="thin">
        <color rgb="FF000000"/>
      </top>
      <bottom style="thin">
        <color rgb="FFFFFFFF"/>
      </bottom>
    </border>
    <border>
      <left style="thin">
        <color rgb="FF000000"/>
      </left>
      <right style="thin">
        <color rgb="FF000000"/>
      </right>
      <top style="thin">
        <color rgb="FFFFFFFF"/>
      </top>
      <bottom style="thin">
        <color rgb="FFFFFFFF"/>
      </bottom>
    </border>
    <border>
      <left style="thin">
        <color rgb="FF000000"/>
      </left>
      <right style="thin">
        <color rgb="FF000000"/>
      </right>
      <top style="thin">
        <color rgb="FFFFFFFF"/>
      </top>
      <bottom style="thin">
        <color rgb="FF000000"/>
      </bottom>
    </border>
    <border>
      <left style="thin">
        <color rgb="FF000000"/>
      </left>
      <top/>
      <bottom/>
    </border>
    <border>
      <top/>
      <bottom/>
    </border>
  </borders>
  <cellStyleXfs count="1">
    <xf borderId="0" fillId="0" fontId="0" numFmtId="0" applyAlignment="1" applyFont="1"/>
  </cellStyleXfs>
  <cellXfs count="358">
    <xf borderId="0" fillId="0" fontId="0" numFmtId="0" xfId="0" applyAlignment="1" applyFont="1">
      <alignment readingOrder="0" shrinkToFit="0" vertical="bottom" wrapText="0"/>
    </xf>
    <xf borderId="0" fillId="0" fontId="1" numFmtId="0" xfId="0" applyAlignment="1" applyFont="1">
      <alignment horizontal="center" shrinkToFit="0" vertical="bottom" wrapText="0"/>
    </xf>
    <xf borderId="0" fillId="0" fontId="1" numFmtId="49" xfId="0" applyAlignment="1" applyFont="1" applyNumberFormat="1">
      <alignment horizontal="center" shrinkToFit="0" vertical="bottom" wrapText="0"/>
    </xf>
    <xf borderId="0" fillId="0" fontId="1" numFmtId="164" xfId="0" applyAlignment="1" applyFont="1" applyNumberFormat="1">
      <alignment horizontal="center" shrinkToFit="0" vertical="bottom" wrapText="0"/>
    </xf>
    <xf borderId="0" fillId="0" fontId="1" numFmtId="1" xfId="0" applyAlignment="1" applyFont="1" applyNumberFormat="1">
      <alignment horizontal="center" shrinkToFit="0" vertical="bottom" wrapText="0"/>
    </xf>
    <xf borderId="0" fillId="0" fontId="2" numFmtId="0" xfId="0" applyAlignment="1" applyFont="1">
      <alignment shrinkToFit="0" vertical="bottom" wrapText="0"/>
    </xf>
    <xf borderId="0" fillId="0" fontId="2" numFmtId="49" xfId="0" applyAlignment="1" applyFont="1" applyNumberFormat="1">
      <alignment shrinkToFit="0" vertical="bottom" wrapText="0"/>
    </xf>
    <xf borderId="0" fillId="0" fontId="2" numFmtId="165" xfId="0" applyAlignment="1" applyFont="1" applyNumberFormat="1">
      <alignment shrinkToFit="0" vertical="bottom" wrapText="0"/>
    </xf>
    <xf borderId="0" fillId="0" fontId="2" numFmtId="164" xfId="0" applyAlignment="1" applyFont="1" applyNumberFormat="1">
      <alignment shrinkToFit="0" vertical="bottom" wrapText="0"/>
    </xf>
    <xf borderId="0" fillId="0" fontId="2" numFmtId="1" xfId="0" applyAlignment="1" applyFont="1" applyNumberFormat="1">
      <alignment shrinkToFit="0" vertical="bottom" wrapText="0"/>
    </xf>
    <xf borderId="0" fillId="0" fontId="2" numFmtId="2" xfId="0" applyAlignment="1" applyFont="1" applyNumberFormat="1">
      <alignment shrinkToFit="0" vertical="bottom" wrapText="0"/>
    </xf>
    <xf borderId="0" fillId="0" fontId="2" numFmtId="3" xfId="0" applyAlignment="1" applyFont="1" applyNumberFormat="1">
      <alignment shrinkToFit="0" vertical="bottom" wrapText="0"/>
    </xf>
    <xf borderId="1" fillId="2" fontId="3" numFmtId="0" xfId="0" applyAlignment="1" applyBorder="1" applyFill="1" applyFont="1">
      <alignment horizontal="center" shrinkToFit="1" vertical="center" wrapText="0"/>
    </xf>
    <xf borderId="2" fillId="2" fontId="4" numFmtId="0" xfId="0" applyAlignment="1" applyBorder="1" applyFont="1">
      <alignment horizontal="center" shrinkToFit="1" vertical="center" wrapText="0"/>
    </xf>
    <xf borderId="3" fillId="2" fontId="4" numFmtId="0" xfId="0" applyAlignment="1" applyBorder="1" applyFont="1">
      <alignment horizontal="center" shrinkToFit="1" vertical="center" wrapText="0"/>
    </xf>
    <xf borderId="4" fillId="0" fontId="2" numFmtId="0" xfId="0" applyAlignment="1" applyBorder="1" applyFont="1">
      <alignment shrinkToFit="0" vertical="center" wrapText="1"/>
    </xf>
    <xf borderId="5" fillId="0" fontId="5" numFmtId="0" xfId="0" applyBorder="1" applyFont="1"/>
    <xf borderId="6" fillId="0" fontId="5" numFmtId="0" xfId="0" applyBorder="1" applyFont="1"/>
    <xf borderId="4" fillId="0" fontId="2" numFmtId="0" xfId="0" applyAlignment="1" applyBorder="1" applyFont="1">
      <alignment shrinkToFit="0" vertical="center" wrapText="0"/>
    </xf>
    <xf borderId="5" fillId="0" fontId="6" numFmtId="0" xfId="0" applyAlignment="1" applyBorder="1" applyFont="1">
      <alignment shrinkToFit="0" vertical="center" wrapText="0"/>
    </xf>
    <xf borderId="4" fillId="0" fontId="1" numFmtId="0" xfId="0" applyAlignment="1" applyBorder="1" applyFont="1">
      <alignment shrinkToFit="0" vertical="bottom" wrapText="1"/>
    </xf>
    <xf borderId="7" fillId="3" fontId="7" numFmtId="0" xfId="0" applyAlignment="1" applyBorder="1" applyFill="1" applyFont="1">
      <alignment horizontal="center" shrinkToFit="0" vertical="center" wrapText="0"/>
    </xf>
    <xf borderId="4" fillId="3" fontId="7" numFmtId="0" xfId="0" applyAlignment="1" applyBorder="1" applyFont="1">
      <alignment horizontal="center" shrinkToFit="0" vertical="center" wrapText="0"/>
    </xf>
    <xf borderId="7" fillId="0" fontId="2" numFmtId="0" xfId="0" applyAlignment="1" applyBorder="1" applyFont="1">
      <alignment horizontal="center" shrinkToFit="0" vertical="center" wrapText="0"/>
    </xf>
    <xf borderId="4" fillId="0" fontId="8" numFmtId="0" xfId="0" applyAlignment="1" applyBorder="1" applyFont="1">
      <alignment shrinkToFit="0" vertical="center" wrapText="1"/>
    </xf>
    <xf borderId="1" fillId="2" fontId="9" numFmtId="0" xfId="0" applyAlignment="1" applyBorder="1" applyFont="1">
      <alignment shrinkToFit="1" vertical="center" wrapText="0"/>
    </xf>
    <xf borderId="0" fillId="0" fontId="9" numFmtId="0" xfId="0" applyAlignment="1" applyFont="1">
      <alignment shrinkToFit="0" vertical="center" wrapText="0"/>
    </xf>
    <xf borderId="0" fillId="0" fontId="2" numFmtId="0" xfId="0" applyAlignment="1" applyFont="1">
      <alignment shrinkToFit="0" vertical="center" wrapText="0"/>
    </xf>
    <xf borderId="0" fillId="0" fontId="10" numFmtId="1" xfId="0" applyAlignment="1" applyFont="1" applyNumberFormat="1">
      <alignment shrinkToFit="0" vertical="center" wrapText="0"/>
    </xf>
    <xf borderId="8" fillId="4" fontId="11" numFmtId="0" xfId="0" applyAlignment="1" applyBorder="1" applyFill="1" applyFont="1">
      <alignment horizontal="left" shrinkToFit="0" vertical="center" wrapText="1"/>
    </xf>
    <xf borderId="9" fillId="0" fontId="5" numFmtId="0" xfId="0" applyBorder="1" applyFont="1"/>
    <xf borderId="10" fillId="0" fontId="5" numFmtId="0" xfId="0" applyBorder="1" applyFont="1"/>
    <xf borderId="0" fillId="0" fontId="10" numFmtId="0" xfId="0" applyAlignment="1" applyFont="1">
      <alignment shrinkToFit="0" vertical="center" wrapText="0"/>
    </xf>
    <xf borderId="11" fillId="5" fontId="12" numFmtId="0" xfId="0" applyAlignment="1" applyBorder="1" applyFill="1" applyFont="1">
      <alignment horizontal="center" shrinkToFit="0" vertical="center" wrapText="1"/>
    </xf>
    <xf borderId="12" fillId="0" fontId="5" numFmtId="0" xfId="0" applyBorder="1" applyFont="1"/>
    <xf borderId="13" fillId="0" fontId="5" numFmtId="0" xfId="0" applyBorder="1" applyFont="1"/>
    <xf borderId="0" fillId="0" fontId="1" numFmtId="0" xfId="0" applyAlignment="1" applyFont="1">
      <alignment horizontal="right" shrinkToFit="1" vertical="center" wrapText="0"/>
    </xf>
    <xf borderId="14" fillId="0" fontId="5" numFmtId="0" xfId="0" applyBorder="1" applyFont="1"/>
    <xf borderId="15" fillId="0" fontId="13" numFmtId="14" xfId="0" applyAlignment="1" applyBorder="1" applyFont="1" applyNumberFormat="1">
      <alignment horizontal="center" shrinkToFit="0" vertical="center" wrapText="0"/>
    </xf>
    <xf borderId="16" fillId="0" fontId="5" numFmtId="0" xfId="0" applyBorder="1" applyFont="1"/>
    <xf borderId="0" fillId="0" fontId="1" numFmtId="0" xfId="0" applyAlignment="1" applyFont="1">
      <alignment horizontal="center" shrinkToFit="0" vertical="center" wrapText="0"/>
    </xf>
    <xf borderId="17" fillId="0" fontId="9" numFmtId="0" xfId="0" applyAlignment="1" applyBorder="1" applyFont="1">
      <alignment shrinkToFit="0" vertical="center" wrapText="0"/>
    </xf>
    <xf borderId="0" fillId="0" fontId="9" numFmtId="0" xfId="0" applyAlignment="1" applyFont="1">
      <alignment horizontal="center" shrinkToFit="0" vertical="center" wrapText="1"/>
    </xf>
    <xf borderId="0" fillId="0" fontId="2" numFmtId="0" xfId="0" applyAlignment="1" applyFont="1">
      <alignment horizontal="left" shrinkToFit="0" vertical="center" wrapText="0"/>
    </xf>
    <xf borderId="17" fillId="0" fontId="1" numFmtId="0" xfId="0" applyAlignment="1" applyBorder="1" applyFont="1">
      <alignment horizontal="right" shrinkToFit="0" vertical="center" wrapText="0"/>
    </xf>
    <xf borderId="18" fillId="0" fontId="5" numFmtId="0" xfId="0" applyBorder="1" applyFont="1"/>
    <xf borderId="19" fillId="0" fontId="14" numFmtId="0" xfId="0" applyAlignment="1" applyBorder="1" applyFont="1">
      <alignment horizontal="center" shrinkToFit="0" vertical="center" wrapText="0"/>
    </xf>
    <xf borderId="0" fillId="0" fontId="9" numFmtId="0" xfId="0" applyAlignment="1" applyFont="1">
      <alignment horizontal="right" shrinkToFit="0" vertical="center" wrapText="0"/>
    </xf>
    <xf borderId="19" fillId="0" fontId="15" numFmtId="0" xfId="0" applyAlignment="1" applyBorder="1" applyFont="1">
      <alignment horizontal="center" shrinkToFit="0" vertical="center" wrapText="0"/>
    </xf>
    <xf borderId="20" fillId="0" fontId="13" numFmtId="0" xfId="0" applyAlignment="1" applyBorder="1" applyFont="1">
      <alignment horizontal="center" shrinkToFit="0" vertical="center" wrapText="0"/>
    </xf>
    <xf borderId="17" fillId="0" fontId="16" numFmtId="0" xfId="0" applyAlignment="1" applyBorder="1" applyFont="1">
      <alignment horizontal="left" shrinkToFit="0" vertical="center" wrapText="0"/>
    </xf>
    <xf borderId="21" fillId="0" fontId="2" numFmtId="0" xfId="0" applyAlignment="1" applyBorder="1" applyFont="1">
      <alignment horizontal="right" shrinkToFit="0" vertical="center" wrapText="0"/>
    </xf>
    <xf borderId="21" fillId="0" fontId="17" numFmtId="0" xfId="0" applyAlignment="1" applyBorder="1" applyFont="1">
      <alignment horizontal="right" shrinkToFit="0" vertical="center" wrapText="0"/>
    </xf>
    <xf borderId="21" fillId="0" fontId="17" numFmtId="0" xfId="0" applyAlignment="1" applyBorder="1" applyFont="1">
      <alignment shrinkToFit="0" vertical="center" wrapText="0"/>
    </xf>
    <xf borderId="21" fillId="0" fontId="17" numFmtId="0" xfId="0" applyAlignment="1" applyBorder="1" applyFont="1">
      <alignment horizontal="left" shrinkToFit="0" vertical="center" wrapText="0"/>
    </xf>
    <xf borderId="21" fillId="0" fontId="2" numFmtId="0" xfId="0" applyAlignment="1" applyBorder="1" applyFont="1">
      <alignment shrinkToFit="0" vertical="center" wrapText="0"/>
    </xf>
    <xf borderId="0" fillId="0" fontId="17" numFmtId="0" xfId="0" applyAlignment="1" applyFont="1">
      <alignment horizontal="right" shrinkToFit="0" vertical="center" wrapText="0"/>
    </xf>
    <xf borderId="0" fillId="0" fontId="17" numFmtId="0" xfId="0" applyAlignment="1" applyFont="1">
      <alignment shrinkToFit="0" vertical="center" wrapText="0"/>
    </xf>
    <xf borderId="0" fillId="0" fontId="17" numFmtId="0" xfId="0" applyAlignment="1" applyFont="1">
      <alignment horizontal="left" shrinkToFit="0" vertical="center" wrapText="0"/>
    </xf>
    <xf borderId="0" fillId="0" fontId="2" numFmtId="0" xfId="0" applyAlignment="1" applyFont="1">
      <alignment horizontal="right" shrinkToFit="0" vertical="center" wrapText="0"/>
    </xf>
    <xf borderId="0" fillId="0" fontId="2" numFmtId="2" xfId="0" applyAlignment="1" applyFont="1" applyNumberFormat="1">
      <alignment shrinkToFit="0" vertical="center" wrapText="0"/>
    </xf>
    <xf borderId="22" fillId="0" fontId="13" numFmtId="0" xfId="0" applyAlignment="1" applyBorder="1" applyFont="1">
      <alignment horizontal="center" shrinkToFit="0" vertical="center" wrapText="0"/>
    </xf>
    <xf borderId="23" fillId="0" fontId="5" numFmtId="0" xfId="0" applyBorder="1" applyFont="1"/>
    <xf borderId="0" fillId="0" fontId="18" numFmtId="0" xfId="0" applyAlignment="1" applyFont="1">
      <alignment shrinkToFit="0" vertical="center" wrapText="0"/>
    </xf>
    <xf borderId="22" fillId="0" fontId="19" numFmtId="0" xfId="0" applyAlignment="1" applyBorder="1" applyFont="1">
      <alignment horizontal="center" shrinkToFit="0" vertical="center" wrapText="0"/>
    </xf>
    <xf borderId="24" fillId="0" fontId="5" numFmtId="0" xfId="0" applyBorder="1" applyFont="1"/>
    <xf borderId="0" fillId="0" fontId="20" numFmtId="0" xfId="0" applyAlignment="1" applyFont="1">
      <alignment horizontal="center" shrinkToFit="0" vertical="center" wrapText="1"/>
    </xf>
    <xf borderId="0" fillId="0" fontId="21" numFmtId="0" xfId="0" applyAlignment="1" applyFont="1">
      <alignment horizontal="center" shrinkToFit="0" vertical="center" wrapText="0"/>
    </xf>
    <xf borderId="15" fillId="0" fontId="20" numFmtId="1" xfId="0" applyAlignment="1" applyBorder="1" applyFont="1" applyNumberFormat="1">
      <alignment horizontal="center" shrinkToFit="1" vertical="center" wrapText="0"/>
    </xf>
    <xf borderId="0" fillId="0" fontId="21" numFmtId="0" xfId="0" applyAlignment="1" applyFont="1">
      <alignment horizontal="left" shrinkToFit="0" vertical="center" wrapText="0"/>
    </xf>
    <xf borderId="0" fillId="0" fontId="22" numFmtId="0" xfId="0" applyAlignment="1" applyFont="1">
      <alignment shrinkToFit="0" vertical="center" wrapText="0"/>
    </xf>
    <xf borderId="0" fillId="0" fontId="23" numFmtId="0" xfId="0" applyAlignment="1" applyFont="1">
      <alignment horizontal="center" shrinkToFit="0" vertical="center" wrapText="0"/>
    </xf>
    <xf borderId="0" fillId="0" fontId="24" numFmtId="0" xfId="0" applyAlignment="1" applyFont="1">
      <alignment horizontal="center" shrinkToFit="0" vertical="center" wrapText="0"/>
    </xf>
    <xf borderId="15" fillId="2" fontId="25" numFmtId="4" xfId="0" applyAlignment="1" applyBorder="1" applyFont="1" applyNumberFormat="1">
      <alignment horizontal="center" shrinkToFit="0" vertical="center" wrapText="0"/>
    </xf>
    <xf borderId="25" fillId="0" fontId="5" numFmtId="0" xfId="0" applyBorder="1" applyFont="1"/>
    <xf borderId="19" fillId="0" fontId="15" numFmtId="3" xfId="0" applyAlignment="1" applyBorder="1" applyFont="1" applyNumberFormat="1">
      <alignment horizontal="center" shrinkToFit="0" vertical="center" wrapText="0"/>
    </xf>
    <xf borderId="0" fillId="0" fontId="26" numFmtId="0" xfId="0" applyAlignment="1" applyFont="1">
      <alignment horizontal="left" shrinkToFit="0" vertical="top" wrapText="1"/>
    </xf>
    <xf borderId="0" fillId="0" fontId="26" numFmtId="0" xfId="0" applyAlignment="1" applyFont="1">
      <alignment horizontal="left" shrinkToFit="0" vertical="center" wrapText="1"/>
    </xf>
    <xf borderId="0" fillId="0" fontId="2" numFmtId="0" xfId="0" applyAlignment="1" applyFont="1">
      <alignment horizontal="left" shrinkToFit="0" vertical="center" wrapText="1"/>
    </xf>
    <xf borderId="0" fillId="0" fontId="2" numFmtId="0" xfId="0" applyAlignment="1" applyFont="1">
      <alignment shrinkToFit="0" vertical="center" wrapText="1"/>
    </xf>
    <xf borderId="0" fillId="0" fontId="9" numFmtId="0" xfId="0" applyAlignment="1" applyFont="1">
      <alignment horizontal="right" shrinkToFit="0" vertical="center" wrapText="1"/>
    </xf>
    <xf borderId="19" fillId="0" fontId="13" numFmtId="0" xfId="0" applyAlignment="1" applyBorder="1" applyFont="1">
      <alignment horizontal="center" shrinkToFit="0" vertical="center" wrapText="0"/>
    </xf>
    <xf borderId="26" fillId="0" fontId="9" numFmtId="0" xfId="0" applyAlignment="1" applyBorder="1" applyFont="1">
      <alignment horizontal="left" shrinkToFit="0" vertical="center" wrapText="0"/>
    </xf>
    <xf borderId="26" fillId="0" fontId="9" numFmtId="0" xfId="0" applyAlignment="1" applyBorder="1" applyFont="1">
      <alignment horizontal="right" shrinkToFit="0" vertical="center" wrapText="0"/>
    </xf>
    <xf borderId="27" fillId="0" fontId="15" numFmtId="49" xfId="0" applyAlignment="1" applyBorder="1" applyFont="1" applyNumberFormat="1">
      <alignment horizontal="center" shrinkToFit="0" vertical="center" wrapText="0"/>
    </xf>
    <xf borderId="28" fillId="0" fontId="5" numFmtId="0" xfId="0" applyBorder="1" applyFont="1"/>
    <xf borderId="29" fillId="0" fontId="5" numFmtId="0" xfId="0" applyBorder="1" applyFont="1"/>
    <xf borderId="30" fillId="0" fontId="5" numFmtId="0" xfId="0" applyBorder="1" applyFont="1"/>
    <xf borderId="31" fillId="0" fontId="15" numFmtId="0" xfId="0" applyAlignment="1" applyBorder="1" applyFont="1">
      <alignment horizontal="center" shrinkToFit="0" vertical="center" wrapText="0"/>
    </xf>
    <xf borderId="32" fillId="0" fontId="9" numFmtId="0" xfId="0" applyAlignment="1" applyBorder="1" applyFont="1">
      <alignment horizontal="right" shrinkToFit="0" vertical="center" wrapText="0"/>
    </xf>
    <xf borderId="32" fillId="0" fontId="27" numFmtId="0" xfId="0" applyAlignment="1" applyBorder="1" applyFont="1">
      <alignment shrinkToFit="0" vertical="center" wrapText="0"/>
    </xf>
    <xf borderId="32" fillId="0" fontId="2" numFmtId="0" xfId="0" applyAlignment="1" applyBorder="1" applyFont="1">
      <alignment shrinkToFit="0" vertical="center" wrapText="0"/>
    </xf>
    <xf borderId="32" fillId="0" fontId="2" numFmtId="0" xfId="0" applyAlignment="1" applyBorder="1" applyFont="1">
      <alignment horizontal="left" shrinkToFit="0" vertical="center" wrapText="1"/>
    </xf>
    <xf borderId="33" fillId="0" fontId="2" numFmtId="0" xfId="0" applyAlignment="1" applyBorder="1" applyFont="1">
      <alignment shrinkToFit="0" vertical="center" wrapText="0"/>
    </xf>
    <xf borderId="33" fillId="0" fontId="27" numFmtId="0" xfId="0" applyAlignment="1" applyBorder="1" applyFont="1">
      <alignment shrinkToFit="0" vertical="center" wrapText="0"/>
    </xf>
    <xf borderId="33" fillId="0" fontId="2" numFmtId="0" xfId="0" applyAlignment="1" applyBorder="1" applyFont="1">
      <alignment horizontal="left" shrinkToFit="0" vertical="center" wrapText="1"/>
    </xf>
    <xf borderId="0" fillId="0" fontId="27" numFmtId="0" xfId="0" applyAlignment="1" applyFont="1">
      <alignment horizontal="right" shrinkToFit="1" vertical="center" wrapText="0"/>
    </xf>
    <xf borderId="27" fillId="0" fontId="15" numFmtId="0" xfId="0" applyAlignment="1" applyBorder="1" applyFont="1">
      <alignment horizontal="left" shrinkToFit="0" vertical="center" wrapText="0"/>
    </xf>
    <xf borderId="0" fillId="0" fontId="27" numFmtId="0" xfId="0" applyAlignment="1" applyFont="1">
      <alignment shrinkToFit="0" vertical="center" wrapText="0"/>
    </xf>
    <xf borderId="31" fillId="0" fontId="15" numFmtId="1" xfId="0" applyAlignment="1" applyBorder="1" applyFont="1" applyNumberFormat="1">
      <alignment horizontal="left" shrinkToFit="0" vertical="center" wrapText="0"/>
    </xf>
    <xf borderId="34" fillId="0" fontId="9" numFmtId="0" xfId="0" applyAlignment="1" applyBorder="1" applyFont="1">
      <alignment horizontal="right" shrinkToFit="0" vertical="center" wrapText="0"/>
    </xf>
    <xf borderId="27" fillId="0" fontId="13" numFmtId="0" xfId="0" applyAlignment="1" applyBorder="1" applyFont="1">
      <alignment shrinkToFit="0" vertical="center" wrapText="0"/>
    </xf>
    <xf borderId="27" fillId="0" fontId="15" numFmtId="0" xfId="0" applyAlignment="1" applyBorder="1" applyFont="1">
      <alignment shrinkToFit="1" vertical="center" wrapText="0"/>
    </xf>
    <xf borderId="31" fillId="0" fontId="15" numFmtId="1" xfId="0" applyAlignment="1" applyBorder="1" applyFont="1" applyNumberFormat="1">
      <alignment horizontal="center" shrinkToFit="0" vertical="center" wrapText="0"/>
    </xf>
    <xf borderId="34" fillId="0" fontId="26" numFmtId="0" xfId="0" applyAlignment="1" applyBorder="1" applyFont="1">
      <alignment horizontal="left" shrinkToFit="1" vertical="center" wrapText="0"/>
    </xf>
    <xf borderId="0" fillId="0" fontId="15" numFmtId="1" xfId="0" applyAlignment="1" applyFont="1" applyNumberFormat="1">
      <alignment horizontal="right" shrinkToFit="0" vertical="center" wrapText="0"/>
    </xf>
    <xf borderId="0" fillId="0" fontId="26" numFmtId="0" xfId="0" applyAlignment="1" applyFont="1">
      <alignment shrinkToFit="0" vertical="center" wrapText="0"/>
    </xf>
    <xf borderId="32" fillId="0" fontId="2" numFmtId="0" xfId="0" applyAlignment="1" applyBorder="1" applyFont="1">
      <alignment shrinkToFit="0" vertical="center" wrapText="1"/>
    </xf>
    <xf borderId="32" fillId="0" fontId="28" numFmtId="0" xfId="0" applyAlignment="1" applyBorder="1" applyFont="1">
      <alignment shrinkToFit="0" vertical="center" wrapText="1"/>
    </xf>
    <xf borderId="32" fillId="0" fontId="29" numFmtId="0" xfId="0" applyAlignment="1" applyBorder="1" applyFont="1">
      <alignment horizontal="center" shrinkToFit="0" vertical="center" wrapText="0"/>
    </xf>
    <xf borderId="33" fillId="0" fontId="2" numFmtId="0" xfId="0" applyAlignment="1" applyBorder="1" applyFont="1">
      <alignment shrinkToFit="0" vertical="center" wrapText="1"/>
    </xf>
    <xf borderId="33" fillId="0" fontId="28" numFmtId="0" xfId="0" applyAlignment="1" applyBorder="1" applyFont="1">
      <alignment shrinkToFit="0" vertical="center" wrapText="1"/>
    </xf>
    <xf borderId="33" fillId="0" fontId="29" numFmtId="0" xfId="0" applyAlignment="1" applyBorder="1" applyFont="1">
      <alignment horizontal="center" shrinkToFit="0" vertical="center" wrapText="0"/>
    </xf>
    <xf borderId="31" fillId="0" fontId="15" numFmtId="49" xfId="0" applyAlignment="1" applyBorder="1" applyFont="1" applyNumberFormat="1">
      <alignment horizontal="center" shrinkToFit="0" vertical="center" wrapText="0"/>
    </xf>
    <xf borderId="34" fillId="0" fontId="26" numFmtId="0" xfId="0" applyAlignment="1" applyBorder="1" applyFont="1">
      <alignment horizontal="left" shrinkToFit="0" vertical="center" wrapText="1"/>
    </xf>
    <xf borderId="31" fillId="0" fontId="15" numFmtId="3" xfId="0" applyAlignment="1" applyBorder="1" applyFont="1" applyNumberFormat="1">
      <alignment horizontal="center" shrinkToFit="0" vertical="center" wrapText="0"/>
    </xf>
    <xf borderId="0" fillId="0" fontId="28" numFmtId="0" xfId="0" applyAlignment="1" applyFont="1">
      <alignment shrinkToFit="0" vertical="center" wrapText="1"/>
    </xf>
    <xf borderId="0" fillId="0" fontId="29" numFmtId="0" xfId="0" applyAlignment="1" applyFont="1">
      <alignment horizontal="center" shrinkToFit="0" vertical="center" wrapText="0"/>
    </xf>
    <xf borderId="34" fillId="0" fontId="30" numFmtId="0" xfId="0" applyAlignment="1" applyBorder="1" applyFont="1">
      <alignment horizontal="left" shrinkToFit="0" vertical="center" wrapText="0"/>
    </xf>
    <xf borderId="0" fillId="0" fontId="2" numFmtId="49" xfId="0" applyAlignment="1" applyFont="1" applyNumberFormat="1">
      <alignment shrinkToFit="0" vertical="center" wrapText="0"/>
    </xf>
    <xf borderId="34" fillId="0" fontId="26" numFmtId="0" xfId="0" applyAlignment="1" applyBorder="1" applyFont="1">
      <alignment horizontal="left" shrinkToFit="0" vertical="center" wrapText="0"/>
    </xf>
    <xf borderId="0" fillId="0" fontId="23" numFmtId="0" xfId="0" applyAlignment="1" applyFont="1">
      <alignment shrinkToFit="0" vertical="center" wrapText="1"/>
    </xf>
    <xf borderId="0" fillId="0" fontId="16" numFmtId="0" xfId="0" applyAlignment="1" applyFont="1">
      <alignment shrinkToFit="0" vertical="center" wrapText="0"/>
    </xf>
    <xf borderId="0" fillId="0" fontId="16" numFmtId="0" xfId="0" applyAlignment="1" applyFont="1">
      <alignment shrinkToFit="0" vertical="center" wrapText="1"/>
    </xf>
    <xf borderId="35" fillId="0" fontId="5" numFmtId="0" xfId="0" applyBorder="1" applyFont="1"/>
    <xf borderId="36" fillId="0" fontId="29" numFmtId="0" xfId="0" applyAlignment="1" applyBorder="1" applyFont="1">
      <alignment horizontal="center" shrinkToFit="0" vertical="center" wrapText="0"/>
    </xf>
    <xf borderId="37" fillId="0" fontId="24" numFmtId="0" xfId="0" applyAlignment="1" applyBorder="1" applyFont="1">
      <alignment horizontal="left" shrinkToFit="0" vertical="center" wrapText="1"/>
    </xf>
    <xf borderId="0" fillId="0" fontId="24" numFmtId="0" xfId="0" applyAlignment="1" applyFont="1">
      <alignment horizontal="left" shrinkToFit="0" vertical="center" wrapText="1"/>
    </xf>
    <xf borderId="0" fillId="0" fontId="27" numFmtId="0" xfId="0" applyAlignment="1" applyFont="1">
      <alignment horizontal="left" shrinkToFit="0" vertical="center" wrapText="0"/>
    </xf>
    <xf borderId="0" fillId="0" fontId="27" numFmtId="0" xfId="0" applyAlignment="1" applyFont="1">
      <alignment horizontal="center" shrinkToFit="0" vertical="center" wrapText="0"/>
    </xf>
    <xf borderId="31" fillId="0" fontId="15" numFmtId="0" xfId="0" applyAlignment="1" applyBorder="1" applyFont="1">
      <alignment horizontal="right" shrinkToFit="0" vertical="center" wrapText="0"/>
    </xf>
    <xf borderId="34" fillId="0" fontId="27" numFmtId="0" xfId="0" applyAlignment="1" applyBorder="1" applyFont="1">
      <alignment horizontal="left" shrinkToFit="0" vertical="center" wrapText="0"/>
    </xf>
    <xf borderId="7" fillId="0" fontId="29" numFmtId="0" xfId="0" applyAlignment="1" applyBorder="1" applyFont="1">
      <alignment horizontal="center" shrinkToFit="0" vertical="center" wrapText="0"/>
    </xf>
    <xf borderId="17" fillId="0" fontId="24" numFmtId="0" xfId="0" applyAlignment="1" applyBorder="1" applyFont="1">
      <alignment horizontal="left" shrinkToFit="0" vertical="center" wrapText="1"/>
    </xf>
    <xf borderId="33" fillId="0" fontId="23" numFmtId="0" xfId="0" applyAlignment="1" applyBorder="1" applyFont="1">
      <alignment shrinkToFit="0" vertical="center" wrapText="0"/>
    </xf>
    <xf borderId="33" fillId="0" fontId="5" numFmtId="0" xfId="0" applyBorder="1" applyFont="1"/>
    <xf borderId="0" fillId="0" fontId="9" numFmtId="0" xfId="0" applyAlignment="1" applyFont="1">
      <alignment horizontal="right" shrinkToFit="1" vertical="center" wrapText="0"/>
    </xf>
    <xf borderId="34" fillId="0" fontId="27" numFmtId="0" xfId="0" applyAlignment="1" applyBorder="1" applyFont="1">
      <alignment shrinkToFit="0" vertical="center" wrapText="0"/>
    </xf>
    <xf borderId="27" fillId="0" fontId="15" numFmtId="0" xfId="0" applyAlignment="1" applyBorder="1" applyFont="1">
      <alignment horizontal="left" shrinkToFit="1" vertical="center" wrapText="0"/>
    </xf>
    <xf borderId="34" fillId="0" fontId="2" numFmtId="0" xfId="0" applyAlignment="1" applyBorder="1" applyFont="1">
      <alignment shrinkToFit="0" vertical="center" wrapText="0"/>
    </xf>
    <xf borderId="38" fillId="0" fontId="27" numFmtId="0" xfId="0" applyAlignment="1" applyBorder="1" applyFont="1">
      <alignment shrinkToFit="0" vertical="center" wrapText="0"/>
    </xf>
    <xf borderId="38" fillId="0" fontId="5" numFmtId="0" xfId="0" applyBorder="1" applyFont="1"/>
    <xf borderId="27" fillId="0" fontId="15" numFmtId="49" xfId="0" applyAlignment="1" applyBorder="1" applyFont="1" applyNumberFormat="1">
      <alignment horizontal="left" shrinkToFit="0" vertical="center" wrapText="0"/>
    </xf>
    <xf borderId="27" fillId="0" fontId="31" numFmtId="49" xfId="0" applyAlignment="1" applyBorder="1" applyFont="1" applyNumberFormat="1">
      <alignment horizontal="left" shrinkToFit="0" vertical="center" wrapText="0"/>
    </xf>
    <xf borderId="0" fillId="0" fontId="1" numFmtId="0" xfId="0" applyAlignment="1" applyFont="1">
      <alignment horizontal="right" shrinkToFit="0" vertical="center" wrapText="0"/>
    </xf>
    <xf borderId="38" fillId="0" fontId="32" numFmtId="0" xfId="0" applyAlignment="1" applyBorder="1" applyFont="1">
      <alignment horizontal="center" shrinkToFit="0" vertical="center" wrapText="0"/>
    </xf>
    <xf borderId="39" fillId="0" fontId="32" numFmtId="0" xfId="0" applyAlignment="1" applyBorder="1" applyFont="1">
      <alignment horizontal="center" shrinkToFit="0" vertical="center" wrapText="0"/>
    </xf>
    <xf borderId="39" fillId="0" fontId="5" numFmtId="0" xfId="0" applyBorder="1" applyFont="1"/>
    <xf borderId="0" fillId="0" fontId="33" numFmtId="0" xfId="0" applyAlignment="1" applyFont="1">
      <alignment shrinkToFit="0" vertical="center" wrapText="0"/>
    </xf>
    <xf borderId="0" fillId="0" fontId="34" numFmtId="0" xfId="0" applyAlignment="1" applyFont="1">
      <alignment shrinkToFit="0" vertical="bottom" wrapText="0"/>
    </xf>
    <xf borderId="0" fillId="0" fontId="8" numFmtId="0" xfId="0" applyAlignment="1" applyFont="1">
      <alignment shrinkToFit="0" vertical="center" wrapText="0"/>
    </xf>
    <xf borderId="0" fillId="0" fontId="8" numFmtId="3" xfId="0" applyAlignment="1" applyFont="1" applyNumberFormat="1">
      <alignment shrinkToFit="0" vertical="center" wrapText="0"/>
    </xf>
    <xf borderId="0" fillId="0" fontId="35" numFmtId="0" xfId="0" applyAlignment="1" applyFont="1">
      <alignment horizontal="center" shrinkToFit="0" vertical="center" wrapText="1"/>
    </xf>
    <xf borderId="40" fillId="0" fontId="5" numFmtId="0" xfId="0" applyBorder="1" applyFont="1"/>
    <xf borderId="41" fillId="0" fontId="15" numFmtId="0" xfId="0" applyAlignment="1" applyBorder="1" applyFont="1">
      <alignment horizontal="center" shrinkToFit="0" vertical="center" wrapText="1"/>
    </xf>
    <xf borderId="0" fillId="0" fontId="15" numFmtId="0" xfId="0" applyAlignment="1" applyFont="1">
      <alignment horizontal="center" shrinkToFit="0" vertical="top" wrapText="1"/>
    </xf>
    <xf borderId="42" fillId="0" fontId="5" numFmtId="0" xfId="0" applyBorder="1" applyFont="1"/>
    <xf borderId="0" fillId="0" fontId="36" numFmtId="0" xfId="0" applyAlignment="1" applyFont="1">
      <alignment horizontal="center" shrinkToFit="0" vertical="top" wrapText="1"/>
    </xf>
    <xf borderId="0" fillId="0" fontId="8" numFmtId="0" xfId="0" applyAlignment="1" applyFont="1">
      <alignment horizontal="center" shrinkToFit="0" vertical="top" wrapText="1"/>
    </xf>
    <xf borderId="21" fillId="0" fontId="36" numFmtId="0" xfId="0" applyAlignment="1" applyBorder="1" applyFont="1">
      <alignment shrinkToFit="0" vertical="center" wrapText="1"/>
    </xf>
    <xf borderId="21" fillId="0" fontId="5" numFmtId="0" xfId="0" applyBorder="1" applyFont="1"/>
    <xf borderId="21" fillId="0" fontId="36" numFmtId="0" xfId="0" applyAlignment="1" applyBorder="1" applyFont="1">
      <alignment horizontal="right" shrinkToFit="0" vertical="center" wrapText="0"/>
    </xf>
    <xf borderId="43" fillId="6" fontId="3" numFmtId="0" xfId="0" applyAlignment="1" applyBorder="1" applyFill="1" applyFont="1">
      <alignment horizontal="center" shrinkToFit="0" vertical="center" wrapText="1"/>
    </xf>
    <xf borderId="44" fillId="0" fontId="5" numFmtId="0" xfId="0" applyBorder="1" applyFont="1"/>
    <xf borderId="45" fillId="0" fontId="5" numFmtId="0" xfId="0" applyBorder="1" applyFont="1"/>
    <xf borderId="46" fillId="6" fontId="3" numFmtId="0" xfId="0" applyAlignment="1" applyBorder="1" applyFont="1">
      <alignment horizontal="center" shrinkToFit="0" vertical="center" wrapText="1"/>
    </xf>
    <xf borderId="47" fillId="6" fontId="3" numFmtId="0" xfId="0" applyAlignment="1" applyBorder="1" applyFont="1">
      <alignment horizontal="center" shrinkToFit="0" vertical="center" wrapText="1"/>
    </xf>
    <xf borderId="48" fillId="6" fontId="37" numFmtId="0" xfId="0" applyAlignment="1" applyBorder="1" applyFont="1">
      <alignment horizontal="center" shrinkToFit="0" vertical="center" wrapText="1"/>
    </xf>
    <xf borderId="49" fillId="0" fontId="5" numFmtId="0" xfId="0" applyBorder="1" applyFont="1"/>
    <xf borderId="50" fillId="0" fontId="5" numFmtId="0" xfId="0" applyBorder="1" applyFont="1"/>
    <xf borderId="51" fillId="6" fontId="37" numFmtId="0" xfId="0" applyAlignment="1" applyBorder="1" applyFont="1">
      <alignment horizontal="center" shrinkToFit="0" vertical="center" wrapText="0"/>
    </xf>
    <xf borderId="51" fillId="6" fontId="37" numFmtId="0" xfId="0" applyAlignment="1" applyBorder="1" applyFont="1">
      <alignment horizontal="center" shrinkToFit="0" vertical="center" wrapText="1"/>
    </xf>
    <xf borderId="52" fillId="6" fontId="37" numFmtId="0" xfId="0" applyAlignment="1" applyBorder="1" applyFont="1">
      <alignment horizontal="center" shrinkToFit="0" vertical="center" wrapText="1"/>
    </xf>
    <xf borderId="53" fillId="3" fontId="36" numFmtId="0" xfId="0" applyAlignment="1" applyBorder="1" applyFont="1">
      <alignment horizontal="left" shrinkToFit="0" vertical="center" wrapText="1"/>
    </xf>
    <xf borderId="54" fillId="0" fontId="5" numFmtId="0" xfId="0" applyBorder="1" applyFont="1"/>
    <xf borderId="55" fillId="0" fontId="5" numFmtId="0" xfId="0" applyBorder="1" applyFont="1"/>
    <xf borderId="56" fillId="0" fontId="38" numFmtId="0" xfId="0" applyAlignment="1" applyBorder="1" applyFont="1">
      <alignment horizontal="left" shrinkToFit="0" vertical="center" wrapText="1"/>
    </xf>
    <xf borderId="57" fillId="0" fontId="5" numFmtId="0" xfId="0" applyBorder="1" applyFont="1"/>
    <xf borderId="58" fillId="0" fontId="5" numFmtId="0" xfId="0" applyBorder="1" applyFont="1"/>
    <xf borderId="59" fillId="0" fontId="24" numFmtId="165" xfId="0" applyAlignment="1" applyBorder="1" applyFont="1" applyNumberFormat="1">
      <alignment horizontal="center" shrinkToFit="0" vertical="center" wrapText="0"/>
    </xf>
    <xf borderId="59" fillId="0" fontId="24" numFmtId="49" xfId="0" applyAlignment="1" applyBorder="1" applyFont="1" applyNumberFormat="1">
      <alignment shrinkToFit="0" vertical="center" wrapText="0"/>
    </xf>
    <xf borderId="59" fillId="0" fontId="8" numFmtId="4" xfId="0" applyAlignment="1" applyBorder="1" applyFont="1" applyNumberFormat="1">
      <alignment horizontal="right" shrinkToFit="1" vertical="center" wrapText="0"/>
    </xf>
    <xf borderId="59" fillId="0" fontId="39" numFmtId="4" xfId="0" applyAlignment="1" applyBorder="1" applyFont="1" applyNumberFormat="1">
      <alignment horizontal="right" shrinkToFit="1" vertical="center" wrapText="0"/>
    </xf>
    <xf borderId="56" fillId="0" fontId="39" numFmtId="0" xfId="0" applyAlignment="1" applyBorder="1" applyFont="1">
      <alignment horizontal="left" shrinkToFit="0" vertical="center" wrapText="1"/>
    </xf>
    <xf borderId="56" fillId="0" fontId="8" numFmtId="0" xfId="0" applyAlignment="1" applyBorder="1" applyFont="1">
      <alignment horizontal="left" shrinkToFit="0" vertical="center" wrapText="1"/>
    </xf>
    <xf borderId="60" fillId="0" fontId="38" numFmtId="0" xfId="0" applyAlignment="1" applyBorder="1" applyFont="1">
      <alignment horizontal="left" shrinkToFit="0" vertical="center" wrapText="1"/>
    </xf>
    <xf borderId="61" fillId="0" fontId="5" numFmtId="0" xfId="0" applyBorder="1" applyFont="1"/>
    <xf borderId="62" fillId="0" fontId="5" numFmtId="0" xfId="0" applyBorder="1" applyFont="1"/>
    <xf borderId="63" fillId="0" fontId="24" numFmtId="165" xfId="0" applyAlignment="1" applyBorder="1" applyFont="1" applyNumberFormat="1">
      <alignment horizontal="center" shrinkToFit="0" vertical="center" wrapText="0"/>
    </xf>
    <xf borderId="63" fillId="0" fontId="24" numFmtId="49" xfId="0" applyAlignment="1" applyBorder="1" applyFont="1" applyNumberFormat="1">
      <alignment shrinkToFit="0" vertical="center" wrapText="0"/>
    </xf>
    <xf borderId="63" fillId="0" fontId="8" numFmtId="4" xfId="0" applyAlignment="1" applyBorder="1" applyFont="1" applyNumberFormat="1">
      <alignment horizontal="right" shrinkToFit="1" vertical="center" wrapText="0"/>
    </xf>
    <xf borderId="59" fillId="0" fontId="40" numFmtId="165" xfId="0" applyAlignment="1" applyBorder="1" applyFont="1" applyNumberFormat="1">
      <alignment horizontal="center" shrinkToFit="0" vertical="center" wrapText="0"/>
    </xf>
    <xf borderId="0" fillId="0" fontId="8" numFmtId="0" xfId="0" applyAlignment="1" applyFont="1">
      <alignment shrinkToFit="0" vertical="center" wrapText="1"/>
    </xf>
    <xf borderId="0" fillId="0" fontId="8" numFmtId="0" xfId="0" applyAlignment="1" applyFont="1">
      <alignment shrinkToFit="0" vertical="bottom" wrapText="0"/>
    </xf>
    <xf borderId="0" fillId="0" fontId="41" numFmtId="0" xfId="0" applyAlignment="1" applyFont="1">
      <alignment horizontal="center" shrinkToFit="0" vertical="top" wrapText="1"/>
    </xf>
    <xf borderId="0" fillId="0" fontId="24" numFmtId="0" xfId="0" applyAlignment="1" applyFont="1">
      <alignment horizontal="center" shrinkToFit="0" vertical="center" wrapText="1"/>
    </xf>
    <xf borderId="46" fillId="6" fontId="37" numFmtId="0" xfId="0" applyAlignment="1" applyBorder="1" applyFont="1">
      <alignment horizontal="center" shrinkToFit="0" vertical="center" wrapText="1"/>
    </xf>
    <xf borderId="53" fillId="0" fontId="38" numFmtId="0" xfId="0" applyAlignment="1" applyBorder="1" applyFont="1">
      <alignment horizontal="left" shrinkToFit="0" vertical="center" wrapText="1"/>
    </xf>
    <xf borderId="64" fillId="0" fontId="24" numFmtId="165" xfId="0" applyAlignment="1" applyBorder="1" applyFont="1" applyNumberFormat="1">
      <alignment horizontal="center" shrinkToFit="0" vertical="center" wrapText="0"/>
    </xf>
    <xf borderId="64" fillId="0" fontId="24" numFmtId="49" xfId="0" applyAlignment="1" applyBorder="1" applyFont="1" applyNumberFormat="1">
      <alignment shrinkToFit="0" vertical="center" wrapText="0"/>
    </xf>
    <xf borderId="64" fillId="0" fontId="39" numFmtId="4" xfId="0" applyAlignment="1" applyBorder="1" applyFont="1" applyNumberFormat="1">
      <alignment horizontal="right" shrinkToFit="1" vertical="center" wrapText="0"/>
    </xf>
    <xf borderId="56" fillId="0" fontId="42" numFmtId="0" xfId="0" applyAlignment="1" applyBorder="1" applyFont="1">
      <alignment horizontal="left" shrinkToFit="0" vertical="center" wrapText="1"/>
    </xf>
    <xf borderId="60" fillId="0" fontId="8" numFmtId="0" xfId="0" applyAlignment="1" applyBorder="1" applyFont="1">
      <alignment horizontal="left" shrinkToFit="0" vertical="center" wrapText="1"/>
    </xf>
    <xf borderId="63" fillId="0" fontId="39" numFmtId="4" xfId="0" applyAlignment="1" applyBorder="1" applyFont="1" applyNumberFormat="1">
      <alignment horizontal="right" shrinkToFit="1" vertical="center" wrapText="0"/>
    </xf>
    <xf borderId="56" fillId="0" fontId="36" numFmtId="0" xfId="0" applyAlignment="1" applyBorder="1" applyFont="1">
      <alignment horizontal="left" shrinkToFit="0" vertical="center" wrapText="1"/>
    </xf>
    <xf borderId="60" fillId="0" fontId="36" numFmtId="0" xfId="0" applyAlignment="1" applyBorder="1" applyFont="1">
      <alignment horizontal="left" shrinkToFit="0" vertical="center" wrapText="1"/>
    </xf>
    <xf borderId="63" fillId="0" fontId="40" numFmtId="165" xfId="0" applyAlignment="1" applyBorder="1" applyFont="1" applyNumberFormat="1">
      <alignment horizontal="center" shrinkToFit="0" vertical="center" wrapText="0"/>
    </xf>
    <xf borderId="53" fillId="3" fontId="24" numFmtId="0" xfId="0" applyAlignment="1" applyBorder="1" applyFont="1">
      <alignment horizontal="left" shrinkToFit="0" vertical="center" wrapText="1"/>
    </xf>
    <xf borderId="56" fillId="0" fontId="24" numFmtId="0" xfId="0" applyAlignment="1" applyBorder="1" applyFont="1">
      <alignment horizontal="left" shrinkToFit="0" vertical="center" wrapText="1"/>
    </xf>
    <xf borderId="60" fillId="0" fontId="24" numFmtId="0" xfId="0" applyAlignment="1" applyBorder="1" applyFont="1">
      <alignment horizontal="left" shrinkToFit="0" vertical="center" wrapText="1"/>
    </xf>
    <xf borderId="0" fillId="0" fontId="8" numFmtId="0" xfId="0" applyAlignment="1" applyFont="1">
      <alignment horizontal="center" shrinkToFit="0" vertical="bottom" wrapText="1"/>
    </xf>
    <xf borderId="1" fillId="0" fontId="24" numFmtId="0" xfId="0" applyAlignment="1" applyBorder="1" applyFont="1">
      <alignment horizontal="center" shrinkToFit="0" vertical="center" wrapText="1"/>
    </xf>
    <xf borderId="65" fillId="6" fontId="3" numFmtId="0" xfId="0" applyAlignment="1" applyBorder="1" applyFont="1">
      <alignment horizontal="center" shrinkToFit="0" vertical="center" wrapText="1"/>
    </xf>
    <xf borderId="48" fillId="6" fontId="3" numFmtId="0" xfId="0" applyAlignment="1" applyBorder="1" applyFont="1">
      <alignment horizontal="center" shrinkToFit="0" vertical="center" wrapText="1"/>
    </xf>
    <xf borderId="51" fillId="6" fontId="3" numFmtId="0" xfId="0" applyAlignment="1" applyBorder="1" applyFont="1">
      <alignment horizontal="center" shrinkToFit="0" vertical="center" wrapText="0"/>
    </xf>
    <xf borderId="51" fillId="6" fontId="3" numFmtId="0" xfId="0" applyAlignment="1" applyBorder="1" applyFont="1">
      <alignment horizontal="center" shrinkToFit="0" vertical="center" wrapText="1"/>
    </xf>
    <xf borderId="52" fillId="6" fontId="3" numFmtId="0" xfId="0" applyAlignment="1" applyBorder="1" applyFont="1">
      <alignment horizontal="center" shrinkToFit="0" vertical="center" wrapText="1"/>
    </xf>
    <xf borderId="8" fillId="0" fontId="36" numFmtId="0" xfId="0" applyAlignment="1" applyBorder="1" applyFont="1">
      <alignment horizontal="left" shrinkToFit="1" vertical="center" wrapText="0"/>
    </xf>
    <xf borderId="66" fillId="0" fontId="8" numFmtId="0" xfId="0" applyAlignment="1" applyBorder="1" applyFont="1">
      <alignment horizontal="left" shrinkToFit="0" vertical="center" wrapText="1"/>
    </xf>
    <xf borderId="67" fillId="0" fontId="5" numFmtId="0" xfId="0" applyBorder="1" applyFont="1"/>
    <xf borderId="68" fillId="0" fontId="5" numFmtId="0" xfId="0" applyBorder="1" applyFont="1"/>
    <xf borderId="69" fillId="0" fontId="24" numFmtId="165" xfId="0" applyAlignment="1" applyBorder="1" applyFont="1" applyNumberFormat="1">
      <alignment horizontal="center" shrinkToFit="0" vertical="center" wrapText="0"/>
    </xf>
    <xf borderId="69" fillId="0" fontId="8" numFmtId="4" xfId="0" applyAlignment="1" applyBorder="1" applyFont="1" applyNumberFormat="1">
      <alignment horizontal="right" shrinkToFit="1" vertical="center" wrapText="0"/>
    </xf>
    <xf borderId="70" fillId="0" fontId="8" numFmtId="0" xfId="0" applyAlignment="1" applyBorder="1" applyFont="1">
      <alignment horizontal="left" shrinkToFit="0" vertical="center" wrapText="1"/>
    </xf>
    <xf borderId="71" fillId="0" fontId="5" numFmtId="0" xfId="0" applyBorder="1" applyFont="1"/>
    <xf borderId="72" fillId="0" fontId="24" numFmtId="165" xfId="0" applyAlignment="1" applyBorder="1" applyFont="1" applyNumberFormat="1">
      <alignment horizontal="center" shrinkToFit="0" vertical="center" wrapText="0"/>
    </xf>
    <xf borderId="72" fillId="0" fontId="8" numFmtId="4" xfId="0" applyAlignment="1" applyBorder="1" applyFont="1" applyNumberFormat="1">
      <alignment horizontal="right" shrinkToFit="1" vertical="center" wrapText="0"/>
    </xf>
    <xf borderId="69" fillId="0" fontId="39" numFmtId="4" xfId="0" applyAlignment="1" applyBorder="1" applyFont="1" applyNumberFormat="1">
      <alignment horizontal="right" shrinkToFit="1" vertical="center" wrapText="0"/>
    </xf>
    <xf borderId="0" fillId="0" fontId="8" numFmtId="49" xfId="0" applyAlignment="1" applyFont="1" applyNumberFormat="1">
      <alignment shrinkToFit="0" vertical="center" wrapText="1"/>
    </xf>
    <xf borderId="51" fillId="6" fontId="37" numFmtId="49" xfId="0" applyAlignment="1" applyBorder="1" applyFont="1" applyNumberFormat="1">
      <alignment horizontal="center" shrinkToFit="0" vertical="center" wrapText="0"/>
    </xf>
    <xf borderId="51" fillId="6" fontId="37" numFmtId="49" xfId="0" applyAlignment="1" applyBorder="1" applyFont="1" applyNumberFormat="1">
      <alignment horizontal="center" shrinkToFit="0" vertical="center" wrapText="1"/>
    </xf>
    <xf borderId="52" fillId="6" fontId="37" numFmtId="49" xfId="0" applyAlignment="1" applyBorder="1" applyFont="1" applyNumberFormat="1">
      <alignment horizontal="center" shrinkToFit="0" vertical="center" wrapText="1"/>
    </xf>
    <xf borderId="53" fillId="0" fontId="36" numFmtId="0" xfId="0" applyAlignment="1" applyBorder="1" applyFont="1">
      <alignment horizontal="left" shrinkToFit="1" vertical="center" wrapText="0"/>
    </xf>
    <xf borderId="59" fillId="0" fontId="24" numFmtId="49" xfId="0" applyAlignment="1" applyBorder="1" applyFont="1" applyNumberFormat="1">
      <alignment horizontal="center" shrinkToFit="0" vertical="center" wrapText="0"/>
    </xf>
    <xf borderId="59" fillId="0" fontId="8" numFmtId="4" xfId="0" applyAlignment="1" applyBorder="1" applyFont="1" applyNumberFormat="1">
      <alignment horizontal="right" shrinkToFit="0" vertical="center" wrapText="0"/>
    </xf>
    <xf borderId="59" fillId="0" fontId="39" numFmtId="4" xfId="0" applyAlignment="1" applyBorder="1" applyFont="1" applyNumberFormat="1">
      <alignment horizontal="right" shrinkToFit="0" vertical="center" wrapText="0"/>
    </xf>
    <xf borderId="59" fillId="0" fontId="43" numFmtId="165" xfId="0" applyAlignment="1" applyBorder="1" applyFont="1" applyNumberFormat="1">
      <alignment horizontal="center" shrinkToFit="0" vertical="center" wrapText="0"/>
    </xf>
    <xf borderId="63" fillId="0" fontId="24" numFmtId="49" xfId="0" applyAlignment="1" applyBorder="1" applyFont="1" applyNumberFormat="1">
      <alignment horizontal="center" shrinkToFit="0" vertical="center" wrapText="0"/>
    </xf>
    <xf borderId="63" fillId="0" fontId="39" numFmtId="4" xfId="0" applyAlignment="1" applyBorder="1" applyFont="1" applyNumberFormat="1">
      <alignment horizontal="right" shrinkToFit="0" vertical="center" wrapText="0"/>
    </xf>
    <xf borderId="0" fillId="0" fontId="9" numFmtId="0" xfId="0" applyAlignment="1" applyFont="1">
      <alignment shrinkToFit="0" vertical="bottom" wrapText="0"/>
    </xf>
    <xf borderId="0" fillId="0" fontId="35" numFmtId="0" xfId="0" applyAlignment="1" applyFont="1">
      <alignment horizontal="center" shrinkToFit="0" vertical="bottom" wrapText="1"/>
    </xf>
    <xf borderId="0" fillId="0" fontId="9" numFmtId="0" xfId="0" applyAlignment="1" applyFont="1">
      <alignment shrinkToFit="0" vertical="bottom" wrapText="1"/>
    </xf>
    <xf borderId="0" fillId="0" fontId="44" numFmtId="0" xfId="0" applyAlignment="1" applyFont="1">
      <alignment horizontal="center" shrinkToFit="0" vertical="center" wrapText="1"/>
    </xf>
    <xf borderId="40" fillId="0" fontId="44" numFmtId="0" xfId="0" applyAlignment="1" applyBorder="1" applyFont="1">
      <alignment horizontal="center" shrinkToFit="0" vertical="center" wrapText="1"/>
    </xf>
    <xf borderId="0" fillId="0" fontId="15" numFmtId="0" xfId="0" applyAlignment="1" applyFont="1">
      <alignment horizontal="center" shrinkToFit="0" vertical="center" wrapText="1"/>
    </xf>
    <xf borderId="0" fillId="0" fontId="44" numFmtId="0" xfId="0" applyAlignment="1" applyFont="1">
      <alignment horizontal="center" shrinkToFit="0" vertical="top" wrapText="1"/>
    </xf>
    <xf borderId="0" fillId="0" fontId="45" numFmtId="0" xfId="0" applyAlignment="1" applyFont="1">
      <alignment horizontal="center" shrinkToFit="0" vertical="top" wrapText="1"/>
    </xf>
    <xf borderId="0" fillId="0" fontId="9" numFmtId="0" xfId="0" applyAlignment="1" applyFont="1">
      <alignment horizontal="center" shrinkToFit="0" vertical="bottom" wrapText="1"/>
    </xf>
    <xf borderId="21" fillId="0" fontId="2" numFmtId="0" xfId="0" applyAlignment="1" applyBorder="1" applyFont="1">
      <alignment horizontal="right" shrinkToFit="0" vertical="bottom" wrapText="0"/>
    </xf>
    <xf borderId="73" fillId="6" fontId="3" numFmtId="0" xfId="0" applyAlignment="1" applyBorder="1" applyFont="1">
      <alignment horizontal="center" shrinkToFit="0" vertical="center" wrapText="1"/>
    </xf>
    <xf borderId="74" fillId="0" fontId="5" numFmtId="0" xfId="0" applyBorder="1" applyFont="1"/>
    <xf borderId="75" fillId="0" fontId="5" numFmtId="0" xfId="0" applyBorder="1" applyFont="1"/>
    <xf borderId="76" fillId="6" fontId="3" numFmtId="0" xfId="0" applyAlignment="1" applyBorder="1" applyFont="1">
      <alignment horizontal="center" shrinkToFit="0" vertical="center" wrapText="1"/>
    </xf>
    <xf borderId="77" fillId="6" fontId="3" numFmtId="0" xfId="0" applyAlignment="1" applyBorder="1" applyFont="1">
      <alignment horizontal="center" shrinkToFit="0" vertical="center" wrapText="1"/>
    </xf>
    <xf borderId="78" fillId="6" fontId="3" numFmtId="0" xfId="0" applyAlignment="1" applyBorder="1" applyFont="1">
      <alignment horizontal="center" shrinkToFit="0" vertical="center" wrapText="1"/>
    </xf>
    <xf borderId="79" fillId="0" fontId="5" numFmtId="0" xfId="0" applyBorder="1" applyFont="1"/>
    <xf borderId="32" fillId="0" fontId="5" numFmtId="0" xfId="0" applyBorder="1" applyFont="1"/>
    <xf borderId="80" fillId="0" fontId="5" numFmtId="0" xfId="0" applyBorder="1" applyFont="1"/>
    <xf borderId="81" fillId="0" fontId="5" numFmtId="0" xfId="0" applyBorder="1" applyFont="1"/>
    <xf borderId="82" fillId="6" fontId="3" numFmtId="0" xfId="0" applyAlignment="1" applyBorder="1" applyFont="1">
      <alignment horizontal="center" shrinkToFit="0" vertical="center" wrapText="1"/>
    </xf>
    <xf borderId="83" fillId="0" fontId="5" numFmtId="0" xfId="0" applyBorder="1" applyFont="1"/>
    <xf borderId="48" fillId="6" fontId="3" numFmtId="49" xfId="0" applyAlignment="1" applyBorder="1" applyFont="1" applyNumberFormat="1">
      <alignment horizontal="center" shrinkToFit="0" vertical="center" wrapText="1"/>
    </xf>
    <xf borderId="51" fillId="6" fontId="3" numFmtId="49" xfId="0" applyAlignment="1" applyBorder="1" applyFont="1" applyNumberFormat="1">
      <alignment horizontal="center" shrinkToFit="0" vertical="center" wrapText="0"/>
    </xf>
    <xf borderId="51" fillId="6" fontId="3" numFmtId="49" xfId="0" applyAlignment="1" applyBorder="1" applyFont="1" applyNumberFormat="1">
      <alignment horizontal="center" shrinkToFit="0" vertical="center" wrapText="1"/>
    </xf>
    <xf borderId="52" fillId="6" fontId="3" numFmtId="49" xfId="0" applyAlignment="1" applyBorder="1" applyFont="1" applyNumberFormat="1">
      <alignment horizontal="center" shrinkToFit="0" vertical="center" wrapText="0"/>
    </xf>
    <xf borderId="84" fillId="3" fontId="44" numFmtId="0" xfId="0" applyAlignment="1" applyBorder="1" applyFont="1">
      <alignment horizontal="left" shrinkToFit="0" vertical="center" wrapText="0"/>
    </xf>
    <xf borderId="85" fillId="0" fontId="5" numFmtId="0" xfId="0" applyBorder="1" applyFont="1"/>
    <xf borderId="86" fillId="0" fontId="5" numFmtId="0" xfId="0" applyBorder="1" applyFont="1"/>
    <xf borderId="0" fillId="0" fontId="1" numFmtId="0" xfId="0" applyAlignment="1" applyFont="1">
      <alignment shrinkToFit="0" vertical="bottom" wrapText="0"/>
    </xf>
    <xf borderId="56" fillId="0" fontId="1" numFmtId="0" xfId="0" applyAlignment="1" applyBorder="1" applyFont="1">
      <alignment horizontal="left" shrinkToFit="0" vertical="center" wrapText="1"/>
    </xf>
    <xf borderId="59" fillId="0" fontId="1" numFmtId="166" xfId="0" applyAlignment="1" applyBorder="1" applyFont="1" applyNumberFormat="1">
      <alignment horizontal="center" shrinkToFit="0" vertical="center" wrapText="0"/>
    </xf>
    <xf borderId="59" fillId="0" fontId="1" numFmtId="49" xfId="0" applyAlignment="1" applyBorder="1" applyFont="1" applyNumberFormat="1">
      <alignment horizontal="center" shrinkToFit="0" vertical="center" wrapText="0"/>
    </xf>
    <xf borderId="59" fillId="0" fontId="9" numFmtId="4" xfId="0" applyAlignment="1" applyBorder="1" applyFont="1" applyNumberFormat="1">
      <alignment shrinkToFit="1" vertical="center" wrapText="0"/>
    </xf>
    <xf borderId="59" fillId="0" fontId="46" numFmtId="4" xfId="0" applyAlignment="1" applyBorder="1" applyFont="1" applyNumberFormat="1">
      <alignment shrinkToFit="1" vertical="center" wrapText="0"/>
    </xf>
    <xf borderId="56" fillId="0" fontId="9" numFmtId="0" xfId="0" applyAlignment="1" applyBorder="1" applyFont="1">
      <alignment horizontal="left" shrinkToFit="0" vertical="center" wrapText="1"/>
    </xf>
    <xf borderId="0" fillId="0" fontId="47" numFmtId="0" xfId="0" applyAlignment="1" applyFont="1">
      <alignment shrinkToFit="0" vertical="bottom" wrapText="0"/>
    </xf>
    <xf borderId="0" fillId="0" fontId="48" numFmtId="0" xfId="0" applyAlignment="1" applyFont="1">
      <alignment shrinkToFit="0" vertical="bottom" wrapText="0"/>
    </xf>
    <xf borderId="60" fillId="0" fontId="1" numFmtId="0" xfId="0" applyAlignment="1" applyBorder="1" applyFont="1">
      <alignment horizontal="left" shrinkToFit="0" vertical="center" wrapText="1"/>
    </xf>
    <xf borderId="63" fillId="0" fontId="1" numFmtId="166" xfId="0" applyAlignment="1" applyBorder="1" applyFont="1" applyNumberFormat="1">
      <alignment horizontal="center" shrinkToFit="0" vertical="center" wrapText="0"/>
    </xf>
    <xf borderId="63" fillId="0" fontId="1" numFmtId="49" xfId="0" applyAlignment="1" applyBorder="1" applyFont="1" applyNumberFormat="1">
      <alignment horizontal="center" shrinkToFit="0" vertical="center" wrapText="0"/>
    </xf>
    <xf borderId="63" fillId="0" fontId="46" numFmtId="4" xfId="0" applyAlignment="1" applyBorder="1" applyFont="1" applyNumberFormat="1">
      <alignment shrinkToFit="1" vertical="center" wrapText="0"/>
    </xf>
    <xf borderId="53" fillId="3" fontId="44" numFmtId="0" xfId="0" applyAlignment="1" applyBorder="1" applyFont="1">
      <alignment horizontal="left" shrinkToFit="0" vertical="center" wrapText="0"/>
    </xf>
    <xf borderId="56" fillId="0" fontId="44" numFmtId="0" xfId="0" applyAlignment="1" applyBorder="1" applyFont="1">
      <alignment horizontal="left" shrinkToFit="0" vertical="center" wrapText="1"/>
    </xf>
    <xf borderId="87" fillId="0" fontId="44" numFmtId="0" xfId="0" applyAlignment="1" applyBorder="1" applyFont="1">
      <alignment horizontal="left" shrinkToFit="0" vertical="center" wrapText="1"/>
    </xf>
    <xf borderId="88" fillId="0" fontId="5" numFmtId="0" xfId="0" applyBorder="1" applyFont="1"/>
    <xf borderId="89" fillId="0" fontId="5" numFmtId="0" xfId="0" applyBorder="1" applyFont="1"/>
    <xf borderId="90" fillId="0" fontId="1" numFmtId="166" xfId="0" applyAlignment="1" applyBorder="1" applyFont="1" applyNumberFormat="1">
      <alignment horizontal="center" shrinkToFit="0" vertical="center" wrapText="0"/>
    </xf>
    <xf borderId="90" fillId="0" fontId="1" numFmtId="49" xfId="0" applyAlignment="1" applyBorder="1" applyFont="1" applyNumberFormat="1">
      <alignment horizontal="center" shrinkToFit="0" vertical="center" wrapText="0"/>
    </xf>
    <xf borderId="90" fillId="0" fontId="46" numFmtId="4" xfId="0" applyAlignment="1" applyBorder="1" applyFont="1" applyNumberFormat="1">
      <alignment shrinkToFit="1" vertical="center" wrapText="0"/>
    </xf>
    <xf borderId="60" fillId="0" fontId="44" numFmtId="0" xfId="0" applyAlignment="1" applyBorder="1" applyFont="1">
      <alignment horizontal="left" shrinkToFit="0" vertical="center" wrapText="1"/>
    </xf>
    <xf borderId="59" fillId="0" fontId="9" numFmtId="4" xfId="0" applyAlignment="1" applyBorder="1" applyFont="1" applyNumberFormat="1">
      <alignment horizontal="right" shrinkToFit="1" vertical="center" wrapText="0"/>
    </xf>
    <xf borderId="59" fillId="0" fontId="46" numFmtId="4" xfId="0" applyAlignment="1" applyBorder="1" applyFont="1" applyNumberFormat="1">
      <alignment horizontal="right" shrinkToFit="1" vertical="center" wrapText="0"/>
    </xf>
    <xf borderId="63" fillId="0" fontId="46" numFmtId="4" xfId="0" applyAlignment="1" applyBorder="1" applyFont="1" applyNumberFormat="1">
      <alignment horizontal="right" shrinkToFit="1" vertical="center" wrapText="0"/>
    </xf>
    <xf borderId="0" fillId="0" fontId="9" numFmtId="0" xfId="0" applyAlignment="1" applyFont="1">
      <alignment horizontal="center" shrinkToFit="0" vertical="center" wrapText="0"/>
    </xf>
    <xf borderId="0" fillId="0" fontId="9" numFmtId="0" xfId="0" applyAlignment="1" applyFont="1">
      <alignment horizontal="left" shrinkToFit="0" vertical="center" wrapText="0"/>
    </xf>
    <xf borderId="91" fillId="0" fontId="9" numFmtId="3" xfId="0" applyAlignment="1" applyBorder="1" applyFont="1" applyNumberFormat="1">
      <alignment horizontal="left" shrinkToFit="0" vertical="center" wrapText="0"/>
    </xf>
    <xf borderId="92" fillId="0" fontId="9" numFmtId="3" xfId="0" applyAlignment="1" applyBorder="1" applyFont="1" applyNumberFormat="1">
      <alignment horizontal="left" shrinkToFit="0" vertical="center" wrapText="0"/>
    </xf>
    <xf borderId="93" fillId="0" fontId="9" numFmtId="3" xfId="0" applyAlignment="1" applyBorder="1" applyFont="1" applyNumberFormat="1">
      <alignment horizontal="left" shrinkToFit="0" vertical="center" wrapText="0"/>
    </xf>
    <xf borderId="91" fillId="0" fontId="9" numFmtId="0" xfId="0" applyAlignment="1" applyBorder="1" applyFont="1">
      <alignment horizontal="left" shrinkToFit="0" vertical="center" wrapText="0"/>
    </xf>
    <xf borderId="93" fillId="0" fontId="9" numFmtId="0" xfId="0" applyAlignment="1" applyBorder="1" applyFont="1">
      <alignment horizontal="left" shrinkToFit="0" vertical="center" wrapText="0"/>
    </xf>
    <xf borderId="93" fillId="0" fontId="9" numFmtId="1" xfId="0" applyAlignment="1" applyBorder="1" applyFont="1" applyNumberFormat="1">
      <alignment horizontal="left" shrinkToFit="0" vertical="center" wrapText="0"/>
    </xf>
    <xf borderId="93" fillId="0" fontId="9" numFmtId="49" xfId="0" applyAlignment="1" applyBorder="1" applyFont="1" applyNumberFormat="1">
      <alignment horizontal="left" shrinkToFit="0" vertical="center" wrapText="0"/>
    </xf>
    <xf borderId="73" fillId="2" fontId="25" numFmtId="0" xfId="0" applyAlignment="1" applyBorder="1" applyFont="1">
      <alignment horizontal="left" shrinkToFit="0" vertical="center" wrapText="1"/>
    </xf>
    <xf borderId="94" fillId="0" fontId="5" numFmtId="0" xfId="0" applyBorder="1" applyFont="1"/>
    <xf borderId="95" fillId="2" fontId="9" numFmtId="0" xfId="0" applyAlignment="1" applyBorder="1" applyFont="1">
      <alignment horizontal="right" shrinkToFit="0" vertical="center" wrapText="1"/>
    </xf>
    <xf borderId="96" fillId="0" fontId="9" numFmtId="3" xfId="0" applyAlignment="1" applyBorder="1" applyFont="1" applyNumberFormat="1">
      <alignment horizontal="left" shrinkToFit="0" vertical="center" wrapText="0"/>
    </xf>
    <xf borderId="36" fillId="0" fontId="9" numFmtId="3" xfId="0" applyAlignment="1" applyBorder="1" applyFont="1" applyNumberFormat="1">
      <alignment horizontal="left" shrinkToFit="0" vertical="center" wrapText="0"/>
    </xf>
    <xf borderId="97" fillId="0" fontId="9" numFmtId="3" xfId="0" applyAlignment="1" applyBorder="1" applyFont="1" applyNumberFormat="1">
      <alignment horizontal="left" shrinkToFit="0" vertical="center" wrapText="0"/>
    </xf>
    <xf borderId="96" fillId="0" fontId="9" numFmtId="0" xfId="0" applyAlignment="1" applyBorder="1" applyFont="1">
      <alignment horizontal="left" shrinkToFit="0" vertical="center" wrapText="0"/>
    </xf>
    <xf borderId="97" fillId="0" fontId="9" numFmtId="0" xfId="0" applyAlignment="1" applyBorder="1" applyFont="1">
      <alignment horizontal="left" shrinkToFit="0" vertical="center" wrapText="0"/>
    </xf>
    <xf borderId="97" fillId="0" fontId="9" numFmtId="49" xfId="0" applyAlignment="1" applyBorder="1" applyFont="1" applyNumberFormat="1">
      <alignment horizontal="left" shrinkToFit="0" vertical="center" wrapText="0"/>
    </xf>
    <xf borderId="97" fillId="0" fontId="9" numFmtId="1" xfId="0" applyAlignment="1" applyBorder="1" applyFont="1" applyNumberFormat="1">
      <alignment horizontal="left" shrinkToFit="0" vertical="center" wrapText="0"/>
    </xf>
    <xf borderId="96" fillId="0" fontId="9" numFmtId="0" xfId="0" applyAlignment="1" applyBorder="1" applyFont="1">
      <alignment shrinkToFit="0" vertical="center" wrapText="0"/>
    </xf>
    <xf borderId="97" fillId="0" fontId="9" numFmtId="49" xfId="0" applyAlignment="1" applyBorder="1" applyFont="1" applyNumberFormat="1">
      <alignment shrinkToFit="0" vertical="center" wrapText="0"/>
    </xf>
    <xf borderId="17" fillId="0" fontId="5" numFmtId="0" xfId="0" applyBorder="1" applyFont="1"/>
    <xf borderId="98" fillId="0" fontId="5" numFmtId="0" xfId="0" applyBorder="1" applyFont="1"/>
    <xf borderId="0" fillId="0" fontId="1" numFmtId="0" xfId="0" applyAlignment="1" applyFont="1">
      <alignment horizontal="right" shrinkToFit="0" vertical="center" wrapText="1"/>
    </xf>
    <xf borderId="14" fillId="0" fontId="33" numFmtId="0" xfId="0" applyAlignment="1" applyBorder="1" applyFont="1">
      <alignment horizontal="center" shrinkToFit="0" vertical="center" wrapText="1"/>
    </xf>
    <xf borderId="97" fillId="0" fontId="9" numFmtId="0" xfId="0" applyAlignment="1" applyBorder="1" applyFont="1">
      <alignment shrinkToFit="0" vertical="center" wrapText="0"/>
    </xf>
    <xf borderId="99" fillId="2" fontId="9" numFmtId="0" xfId="0" applyAlignment="1" applyBorder="1" applyFont="1">
      <alignment horizontal="right" shrinkToFit="0" vertical="center" wrapText="1"/>
    </xf>
    <xf borderId="100" fillId="0" fontId="5" numFmtId="0" xfId="0" applyBorder="1" applyFont="1"/>
    <xf borderId="14" fillId="0" fontId="49" numFmtId="0" xfId="0" applyAlignment="1" applyBorder="1" applyFont="1">
      <alignment horizontal="center" shrinkToFit="0" vertical="center" wrapText="1"/>
    </xf>
    <xf borderId="101" fillId="0" fontId="9" numFmtId="0" xfId="0" applyAlignment="1" applyBorder="1" applyFont="1">
      <alignment horizontal="left" shrinkToFit="0" vertical="center" wrapText="0"/>
    </xf>
    <xf borderId="102" fillId="0" fontId="9" numFmtId="0" xfId="0" applyAlignment="1" applyBorder="1" applyFont="1">
      <alignment horizontal="left" shrinkToFit="0" vertical="center" wrapText="0"/>
    </xf>
    <xf borderId="103" fillId="0" fontId="9" numFmtId="0" xfId="0" applyAlignment="1" applyBorder="1" applyFont="1">
      <alignment horizontal="left" shrinkToFit="0" vertical="center" wrapText="0"/>
    </xf>
    <xf borderId="70" fillId="0" fontId="5" numFmtId="0" xfId="0" applyBorder="1" applyFont="1"/>
    <xf borderId="104" fillId="0" fontId="5" numFmtId="0" xfId="0" applyBorder="1" applyFont="1"/>
    <xf borderId="105" fillId="2" fontId="9" numFmtId="0" xfId="0" applyAlignment="1" applyBorder="1" applyFont="1">
      <alignment horizontal="right" shrinkToFit="0" vertical="center" wrapText="1"/>
    </xf>
    <xf borderId="0" fillId="0" fontId="9" numFmtId="0" xfId="0" applyAlignment="1" applyFont="1">
      <alignment shrinkToFit="0" vertical="center" wrapText="1"/>
    </xf>
    <xf borderId="106" fillId="0" fontId="9" numFmtId="0" xfId="0" applyAlignment="1" applyBorder="1" applyFont="1">
      <alignment horizontal="left" shrinkToFit="0" vertical="center" wrapText="0"/>
    </xf>
    <xf borderId="107" fillId="0" fontId="9" numFmtId="0" xfId="0" applyAlignment="1" applyBorder="1" applyFont="1">
      <alignment horizontal="left" shrinkToFit="0" vertical="center" wrapText="0"/>
    </xf>
    <xf borderId="97" fillId="0" fontId="9" numFmtId="14" xfId="0" applyAlignment="1" applyBorder="1" applyFont="1" applyNumberFormat="1">
      <alignment horizontal="left" shrinkToFit="0" vertical="center" wrapText="0"/>
    </xf>
    <xf borderId="73" fillId="0" fontId="50" numFmtId="0" xfId="0" applyAlignment="1" applyBorder="1" applyFont="1">
      <alignment horizontal="center" shrinkToFit="0" vertical="center" wrapText="1"/>
    </xf>
    <xf borderId="108" fillId="0" fontId="5" numFmtId="0" xfId="0" applyBorder="1" applyFont="1"/>
    <xf borderId="101" fillId="0" fontId="9" numFmtId="0" xfId="0" applyAlignment="1" applyBorder="1" applyFont="1">
      <alignment shrinkToFit="0" vertical="center" wrapText="0"/>
    </xf>
    <xf borderId="103" fillId="0" fontId="9" numFmtId="0" xfId="0" applyAlignment="1" applyBorder="1" applyFont="1">
      <alignment shrinkToFit="0" vertical="center" wrapText="0"/>
    </xf>
    <xf borderId="103" fillId="0" fontId="9" numFmtId="1" xfId="0" applyAlignment="1" applyBorder="1" applyFont="1" applyNumberFormat="1">
      <alignment horizontal="left" shrinkToFit="0" vertical="center" wrapText="0"/>
    </xf>
    <xf borderId="103" fillId="0" fontId="9" numFmtId="49" xfId="0" applyAlignment="1" applyBorder="1" applyFont="1" applyNumberFormat="1">
      <alignment horizontal="left" shrinkToFit="0" vertical="center" wrapText="0"/>
    </xf>
    <xf borderId="8" fillId="0" fontId="15" numFmtId="0" xfId="0" applyAlignment="1" applyBorder="1" applyFont="1">
      <alignment horizontal="left" shrinkToFit="1" vertical="center" wrapText="0"/>
    </xf>
    <xf borderId="109" fillId="3" fontId="1" numFmtId="0" xfId="0" applyAlignment="1" applyBorder="1" applyFont="1">
      <alignment horizontal="center" shrinkToFit="0" vertical="center" wrapText="0"/>
    </xf>
    <xf borderId="64" fillId="0" fontId="1" numFmtId="0" xfId="0" applyAlignment="1" applyBorder="1" applyFont="1">
      <alignment horizontal="center" shrinkToFit="0" vertical="center" wrapText="1"/>
    </xf>
    <xf borderId="53" fillId="0" fontId="9" numFmtId="0" xfId="0" applyAlignment="1" applyBorder="1" applyFont="1">
      <alignment horizontal="left" shrinkToFit="0" vertical="center" wrapText="1"/>
    </xf>
    <xf borderId="110" fillId="3" fontId="1" numFmtId="0" xfId="0" applyAlignment="1" applyBorder="1" applyFont="1">
      <alignment horizontal="center" shrinkToFit="0" vertical="center" wrapText="0"/>
    </xf>
    <xf borderId="59" fillId="0" fontId="1" numFmtId="0" xfId="0" applyAlignment="1" applyBorder="1" applyFont="1">
      <alignment horizontal="center" shrinkToFit="0" vertical="center" wrapText="1"/>
    </xf>
    <xf borderId="111" fillId="3" fontId="1" numFmtId="0" xfId="0" applyAlignment="1" applyBorder="1" applyFont="1">
      <alignment horizontal="center" shrinkToFit="0" vertical="center" wrapText="0"/>
    </xf>
    <xf borderId="63" fillId="0" fontId="1" numFmtId="0" xfId="0" applyAlignment="1" applyBorder="1" applyFont="1">
      <alignment horizontal="center" shrinkToFit="0" vertical="center" wrapText="1"/>
    </xf>
    <xf borderId="60" fillId="0" fontId="9" numFmtId="0" xfId="0" applyAlignment="1" applyBorder="1" applyFont="1">
      <alignment horizontal="left" shrinkToFit="0" vertical="center" wrapText="1"/>
    </xf>
    <xf borderId="112" fillId="0" fontId="15" numFmtId="0" xfId="0" applyAlignment="1" applyBorder="1" applyFont="1">
      <alignment horizontal="left" shrinkToFit="1" vertical="center" wrapText="0"/>
    </xf>
    <xf borderId="113" fillId="0" fontId="5" numFmtId="0" xfId="0" applyBorder="1" applyFont="1"/>
    <xf borderId="7" fillId="0" fontId="9" numFmtId="0" xfId="0" applyAlignment="1" applyBorder="1" applyFont="1">
      <alignment horizontal="center" shrinkToFit="0" vertical="center" wrapText="1"/>
    </xf>
    <xf borderId="7" fillId="0" fontId="9" numFmtId="0" xfId="0" applyAlignment="1" applyBorder="1" applyFont="1">
      <alignment horizontal="center" shrinkToFit="0" vertical="center" wrapText="0"/>
    </xf>
    <xf borderId="0" fillId="0" fontId="9" numFmtId="3" xfId="0" applyAlignment="1" applyFont="1" applyNumberFormat="1">
      <alignment shrinkToFit="0" vertical="center" wrapText="0"/>
    </xf>
    <xf borderId="7" fillId="0" fontId="9" numFmtId="0" xfId="0" applyAlignment="1" applyBorder="1" applyFont="1">
      <alignment shrinkToFit="0" vertical="center" wrapText="0"/>
    </xf>
    <xf borderId="0" fillId="0" fontId="9" numFmtId="1" xfId="0" applyAlignment="1" applyFont="1" applyNumberFormat="1">
      <alignment shrinkToFit="0" vertical="center" wrapText="1"/>
    </xf>
    <xf borderId="0" fillId="0" fontId="9" numFmtId="3" xfId="0" applyAlignment="1" applyFont="1" applyNumberFormat="1">
      <alignment shrinkToFit="0" vertical="center" wrapText="1"/>
    </xf>
    <xf borderId="0" fillId="0" fontId="51" numFmtId="0" xfId="0" applyAlignment="1" applyFont="1">
      <alignment shrinkToFit="0" vertical="center" wrapText="0"/>
    </xf>
    <xf borderId="112" fillId="6" fontId="52" numFmtId="0" xfId="0" applyAlignment="1" applyBorder="1" applyFont="1">
      <alignment shrinkToFit="0" vertical="center" wrapText="1"/>
    </xf>
    <xf borderId="64" fillId="0" fontId="9" numFmtId="0" xfId="0" applyAlignment="1" applyBorder="1" applyFont="1">
      <alignment horizontal="center" shrinkToFit="0" vertical="center" wrapText="1"/>
    </xf>
  </cellXfs>
  <cellStyles count="1">
    <cellStyle xfId="0" name="Normal" builtinId="0"/>
  </cellStyles>
  <dxfs count="10">
    <dxf>
      <font>
        <color rgb="FFFF0000"/>
      </font>
      <fill>
        <patternFill patternType="none"/>
      </fill>
      <border/>
    </dxf>
    <dxf>
      <font/>
      <fill>
        <patternFill patternType="none"/>
      </fill>
      <border/>
    </dxf>
    <dxf>
      <font>
        <color rgb="FFFFFFFF"/>
      </font>
      <fill>
        <patternFill patternType="solid">
          <fgColor rgb="FFFF0000"/>
          <bgColor rgb="FFFF0000"/>
        </patternFill>
      </fill>
      <border/>
    </dxf>
    <dxf>
      <font>
        <color rgb="FF0000FF"/>
      </font>
      <fill>
        <patternFill patternType="solid">
          <fgColor rgb="FFCCFFCC"/>
          <bgColor rgb="FFCCFFCC"/>
        </patternFill>
      </fill>
      <border/>
    </dxf>
    <dxf>
      <font>
        <color rgb="FF800000"/>
      </font>
      <fill>
        <patternFill patternType="solid">
          <fgColor rgb="FFCCCCFF"/>
          <bgColor rgb="FFCCCCFF"/>
        </patternFill>
      </fill>
      <border/>
    </dxf>
    <dxf>
      <font>
        <color rgb="FF800000"/>
      </font>
      <fill>
        <patternFill patternType="solid">
          <fgColor rgb="FF00FF00"/>
          <bgColor rgb="FF00FF00"/>
        </patternFill>
      </fill>
      <border/>
    </dxf>
    <dxf>
      <font>
        <color rgb="FFFFFF00"/>
      </font>
      <fill>
        <patternFill patternType="solid">
          <fgColor rgb="FF0000FF"/>
          <bgColor rgb="FF0000FF"/>
        </patternFill>
      </fill>
      <border/>
    </dxf>
    <dxf>
      <font>
        <color rgb="FFFFFFFF"/>
      </font>
      <fill>
        <patternFill patternType="solid">
          <fgColor rgb="FF0000FF"/>
          <bgColor rgb="FF0000FF"/>
        </patternFill>
      </fill>
      <border/>
    </dxf>
    <dxf>
      <font>
        <color rgb="FF800000"/>
      </font>
      <fill>
        <patternFill patternType="none"/>
      </fill>
      <border/>
    </dxf>
    <dxf>
      <font>
        <color rgb="FFFF0000"/>
      </font>
      <fill>
        <patternFill patternType="solid">
          <fgColor rgb="FF00FFFF"/>
          <bgColor rgb="FF00FFFF"/>
        </patternFill>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4"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0</xdr:colOff>
      <xdr:row>14</xdr:row>
      <xdr:rowOff>0</xdr:rowOff>
    </xdr:from>
    <xdr:ext cx="2571750" cy="247650"/>
    <xdr:grpSp>
      <xdr:nvGrpSpPr>
        <xdr:cNvPr id="2" name="Shape 2"/>
        <xdr:cNvGrpSpPr/>
      </xdr:nvGrpSpPr>
      <xdr:grpSpPr>
        <a:xfrm>
          <a:off x="4060125" y="3656175"/>
          <a:ext cx="2571750" cy="247650"/>
          <a:chOff x="4060125" y="3656175"/>
          <a:chExt cx="2571750" cy="247650"/>
        </a:xfrm>
      </xdr:grpSpPr>
      <xdr:grpSp>
        <xdr:nvGrpSpPr>
          <xdr:cNvPr id="3" name="Shape 3"/>
          <xdr:cNvGrpSpPr/>
        </xdr:nvGrpSpPr>
        <xdr:grpSpPr>
          <a:xfrm>
            <a:off x="4060125" y="3656175"/>
            <a:ext cx="2571750" cy="247650"/>
            <a:chOff x="885" y="94"/>
            <a:chExt cx="640" cy="55"/>
          </a:xfrm>
        </xdr:grpSpPr>
        <xdr:sp>
          <xdr:nvSpPr>
            <xdr:cNvPr id="4" name="Shape 4"/>
            <xdr:cNvSpPr/>
          </xdr:nvSpPr>
          <xdr:spPr>
            <a:xfrm>
              <a:off x="885" y="94"/>
              <a:ext cx="625" cy="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sp>
          <xdr:nvSpPr>
            <xdr:cNvPr id="5" name="Shape 5"/>
            <xdr:cNvSpPr/>
          </xdr:nvSpPr>
          <xdr:spPr>
            <a:xfrm>
              <a:off x="885" y="94"/>
              <a:ext cx="64" cy="55"/>
            </a:xfrm>
            <a:custGeom>
              <a:rect b="b" l="l" r="r" t="t"/>
              <a:pathLst>
                <a:path extrusionOk="0" h="55" w="64">
                  <a:moveTo>
                    <a:pt x="0" y="0"/>
                  </a:moveTo>
                  <a:lnTo>
                    <a:pt x="0" y="55"/>
                  </a:lnTo>
                  <a:lnTo>
                    <a:pt x="64" y="55"/>
                  </a:lnTo>
                  <a:lnTo>
                    <a:pt x="64" y="0"/>
                  </a:lnTo>
                </a:path>
              </a:pathLst>
            </a:custGeom>
            <a:noFill/>
            <a:ln cap="flat" cmpd="sng" w="9525">
              <a:solidFill>
                <a:srgbClr val="000000"/>
              </a:solidFill>
              <a:prstDash val="solid"/>
              <a:round/>
              <a:headEnd len="med" w="med" type="none"/>
              <a:tailEnd len="med" w="med" type="none"/>
            </a:ln>
          </xdr:spPr>
        </xdr:sp>
        <xdr:sp>
          <xdr:nvSpPr>
            <xdr:cNvPr id="6" name="Shape 6"/>
            <xdr:cNvSpPr/>
          </xdr:nvSpPr>
          <xdr:spPr>
            <a:xfrm>
              <a:off x="949" y="94"/>
              <a:ext cx="64" cy="55"/>
            </a:xfrm>
            <a:custGeom>
              <a:rect b="b" l="l" r="r" t="t"/>
              <a:pathLst>
                <a:path extrusionOk="0" h="55" w="64">
                  <a:moveTo>
                    <a:pt x="0" y="0"/>
                  </a:moveTo>
                  <a:lnTo>
                    <a:pt x="0" y="55"/>
                  </a:lnTo>
                  <a:lnTo>
                    <a:pt x="64" y="55"/>
                  </a:lnTo>
                  <a:lnTo>
                    <a:pt x="64" y="0"/>
                  </a:lnTo>
                </a:path>
              </a:pathLst>
            </a:custGeom>
            <a:noFill/>
            <a:ln cap="flat" cmpd="sng" w="9525">
              <a:solidFill>
                <a:srgbClr val="000000"/>
              </a:solidFill>
              <a:prstDash val="solid"/>
              <a:round/>
              <a:headEnd len="med" w="med" type="none"/>
              <a:tailEnd len="med" w="med" type="none"/>
            </a:ln>
          </xdr:spPr>
        </xdr:sp>
        <xdr:sp>
          <xdr:nvSpPr>
            <xdr:cNvPr id="7" name="Shape 7"/>
            <xdr:cNvSpPr/>
          </xdr:nvSpPr>
          <xdr:spPr>
            <a:xfrm>
              <a:off x="1013" y="94"/>
              <a:ext cx="64" cy="55"/>
            </a:xfrm>
            <a:custGeom>
              <a:rect b="b" l="l" r="r" t="t"/>
              <a:pathLst>
                <a:path extrusionOk="0" h="55" w="64">
                  <a:moveTo>
                    <a:pt x="0" y="0"/>
                  </a:moveTo>
                  <a:lnTo>
                    <a:pt x="0" y="55"/>
                  </a:lnTo>
                  <a:lnTo>
                    <a:pt x="64" y="55"/>
                  </a:lnTo>
                  <a:lnTo>
                    <a:pt x="64" y="0"/>
                  </a:lnTo>
                </a:path>
              </a:pathLst>
            </a:custGeom>
            <a:noFill/>
            <a:ln cap="flat" cmpd="sng" w="9525">
              <a:solidFill>
                <a:srgbClr val="000000"/>
              </a:solidFill>
              <a:prstDash val="solid"/>
              <a:round/>
              <a:headEnd len="med" w="med" type="none"/>
              <a:tailEnd len="med" w="med" type="none"/>
            </a:ln>
          </xdr:spPr>
        </xdr:sp>
        <xdr:sp>
          <xdr:nvSpPr>
            <xdr:cNvPr id="8" name="Shape 8"/>
            <xdr:cNvSpPr/>
          </xdr:nvSpPr>
          <xdr:spPr>
            <a:xfrm>
              <a:off x="1077" y="94"/>
              <a:ext cx="64" cy="55"/>
            </a:xfrm>
            <a:custGeom>
              <a:rect b="b" l="l" r="r" t="t"/>
              <a:pathLst>
                <a:path extrusionOk="0" h="55" w="64">
                  <a:moveTo>
                    <a:pt x="0" y="0"/>
                  </a:moveTo>
                  <a:lnTo>
                    <a:pt x="0" y="55"/>
                  </a:lnTo>
                  <a:lnTo>
                    <a:pt x="64" y="55"/>
                  </a:lnTo>
                  <a:lnTo>
                    <a:pt x="64" y="0"/>
                  </a:lnTo>
                </a:path>
              </a:pathLst>
            </a:custGeom>
            <a:noFill/>
            <a:ln cap="flat" cmpd="sng" w="9525">
              <a:solidFill>
                <a:srgbClr val="000000"/>
              </a:solidFill>
              <a:prstDash val="solid"/>
              <a:round/>
              <a:headEnd len="med" w="med" type="none"/>
              <a:tailEnd len="med" w="med" type="none"/>
            </a:ln>
          </xdr:spPr>
        </xdr:sp>
        <xdr:sp>
          <xdr:nvSpPr>
            <xdr:cNvPr id="9" name="Shape 9"/>
            <xdr:cNvSpPr/>
          </xdr:nvSpPr>
          <xdr:spPr>
            <a:xfrm>
              <a:off x="1141" y="94"/>
              <a:ext cx="64" cy="55"/>
            </a:xfrm>
            <a:custGeom>
              <a:rect b="b" l="l" r="r" t="t"/>
              <a:pathLst>
                <a:path extrusionOk="0" h="55" w="64">
                  <a:moveTo>
                    <a:pt x="0" y="0"/>
                  </a:moveTo>
                  <a:lnTo>
                    <a:pt x="0" y="55"/>
                  </a:lnTo>
                  <a:lnTo>
                    <a:pt x="64" y="55"/>
                  </a:lnTo>
                  <a:lnTo>
                    <a:pt x="64" y="0"/>
                  </a:lnTo>
                </a:path>
              </a:pathLst>
            </a:custGeom>
            <a:noFill/>
            <a:ln cap="flat" cmpd="sng" w="9525">
              <a:solidFill>
                <a:srgbClr val="000000"/>
              </a:solidFill>
              <a:prstDash val="solid"/>
              <a:round/>
              <a:headEnd len="med" w="med" type="none"/>
              <a:tailEnd len="med" w="med" type="none"/>
            </a:ln>
          </xdr:spPr>
        </xdr:sp>
        <xdr:sp>
          <xdr:nvSpPr>
            <xdr:cNvPr id="10" name="Shape 10"/>
            <xdr:cNvSpPr/>
          </xdr:nvSpPr>
          <xdr:spPr>
            <a:xfrm>
              <a:off x="1205" y="94"/>
              <a:ext cx="64" cy="55"/>
            </a:xfrm>
            <a:custGeom>
              <a:rect b="b" l="l" r="r" t="t"/>
              <a:pathLst>
                <a:path extrusionOk="0" h="55" w="64">
                  <a:moveTo>
                    <a:pt x="0" y="0"/>
                  </a:moveTo>
                  <a:lnTo>
                    <a:pt x="0" y="55"/>
                  </a:lnTo>
                  <a:lnTo>
                    <a:pt x="64" y="55"/>
                  </a:lnTo>
                  <a:lnTo>
                    <a:pt x="64" y="0"/>
                  </a:lnTo>
                </a:path>
              </a:pathLst>
            </a:custGeom>
            <a:noFill/>
            <a:ln cap="flat" cmpd="sng" w="9525">
              <a:solidFill>
                <a:srgbClr val="000000"/>
              </a:solidFill>
              <a:prstDash val="solid"/>
              <a:round/>
              <a:headEnd len="med" w="med" type="none"/>
              <a:tailEnd len="med" w="med" type="none"/>
            </a:ln>
          </xdr:spPr>
        </xdr:sp>
        <xdr:sp>
          <xdr:nvSpPr>
            <xdr:cNvPr id="11" name="Shape 11"/>
            <xdr:cNvSpPr/>
          </xdr:nvSpPr>
          <xdr:spPr>
            <a:xfrm>
              <a:off x="1269" y="94"/>
              <a:ext cx="64" cy="55"/>
            </a:xfrm>
            <a:custGeom>
              <a:rect b="b" l="l" r="r" t="t"/>
              <a:pathLst>
                <a:path extrusionOk="0" h="55" w="64">
                  <a:moveTo>
                    <a:pt x="0" y="0"/>
                  </a:moveTo>
                  <a:lnTo>
                    <a:pt x="0" y="55"/>
                  </a:lnTo>
                  <a:lnTo>
                    <a:pt x="64" y="55"/>
                  </a:lnTo>
                  <a:lnTo>
                    <a:pt x="64" y="0"/>
                  </a:lnTo>
                </a:path>
              </a:pathLst>
            </a:custGeom>
            <a:noFill/>
            <a:ln cap="flat" cmpd="sng" w="9525">
              <a:solidFill>
                <a:srgbClr val="000000"/>
              </a:solidFill>
              <a:prstDash val="solid"/>
              <a:round/>
              <a:headEnd len="med" w="med" type="none"/>
              <a:tailEnd len="med" w="med" type="none"/>
            </a:ln>
          </xdr:spPr>
        </xdr:sp>
        <xdr:sp>
          <xdr:nvSpPr>
            <xdr:cNvPr id="12" name="Shape 12"/>
            <xdr:cNvSpPr/>
          </xdr:nvSpPr>
          <xdr:spPr>
            <a:xfrm>
              <a:off x="1333" y="94"/>
              <a:ext cx="64" cy="55"/>
            </a:xfrm>
            <a:custGeom>
              <a:rect b="b" l="l" r="r" t="t"/>
              <a:pathLst>
                <a:path extrusionOk="0" h="55" w="64">
                  <a:moveTo>
                    <a:pt x="0" y="0"/>
                  </a:moveTo>
                  <a:lnTo>
                    <a:pt x="0" y="55"/>
                  </a:lnTo>
                  <a:lnTo>
                    <a:pt x="64" y="55"/>
                  </a:lnTo>
                  <a:lnTo>
                    <a:pt x="64" y="0"/>
                  </a:lnTo>
                </a:path>
              </a:pathLst>
            </a:custGeom>
            <a:noFill/>
            <a:ln cap="flat" cmpd="sng" w="9525">
              <a:solidFill>
                <a:srgbClr val="000000"/>
              </a:solidFill>
              <a:prstDash val="solid"/>
              <a:round/>
              <a:headEnd len="med" w="med" type="none"/>
              <a:tailEnd len="med" w="med" type="none"/>
            </a:ln>
          </xdr:spPr>
        </xdr:sp>
        <xdr:sp>
          <xdr:nvSpPr>
            <xdr:cNvPr id="13" name="Shape 13"/>
            <xdr:cNvSpPr/>
          </xdr:nvSpPr>
          <xdr:spPr>
            <a:xfrm>
              <a:off x="1397" y="94"/>
              <a:ext cx="64" cy="55"/>
            </a:xfrm>
            <a:custGeom>
              <a:rect b="b" l="l" r="r" t="t"/>
              <a:pathLst>
                <a:path extrusionOk="0" h="55" w="64">
                  <a:moveTo>
                    <a:pt x="0" y="0"/>
                  </a:moveTo>
                  <a:lnTo>
                    <a:pt x="0" y="55"/>
                  </a:lnTo>
                  <a:lnTo>
                    <a:pt x="64" y="55"/>
                  </a:lnTo>
                  <a:lnTo>
                    <a:pt x="64" y="0"/>
                  </a:lnTo>
                </a:path>
              </a:pathLst>
            </a:custGeom>
            <a:noFill/>
            <a:ln cap="flat" cmpd="sng" w="9525">
              <a:solidFill>
                <a:srgbClr val="000000"/>
              </a:solidFill>
              <a:prstDash val="solid"/>
              <a:round/>
              <a:headEnd len="med" w="med" type="none"/>
              <a:tailEnd len="med" w="med" type="none"/>
            </a:ln>
          </xdr:spPr>
        </xdr:sp>
        <xdr:sp>
          <xdr:nvSpPr>
            <xdr:cNvPr id="14" name="Shape 14"/>
            <xdr:cNvSpPr/>
          </xdr:nvSpPr>
          <xdr:spPr>
            <a:xfrm>
              <a:off x="1461" y="94"/>
              <a:ext cx="64" cy="55"/>
            </a:xfrm>
            <a:custGeom>
              <a:rect b="b" l="l" r="r" t="t"/>
              <a:pathLst>
                <a:path extrusionOk="0" h="55" w="64">
                  <a:moveTo>
                    <a:pt x="0" y="0"/>
                  </a:moveTo>
                  <a:lnTo>
                    <a:pt x="0" y="55"/>
                  </a:lnTo>
                  <a:lnTo>
                    <a:pt x="64" y="55"/>
                  </a:lnTo>
                  <a:lnTo>
                    <a:pt x="64" y="0"/>
                  </a:lnTo>
                </a:path>
              </a:pathLst>
            </a:custGeom>
            <a:noFill/>
            <a:ln cap="flat" cmpd="sng" w="9525">
              <a:solidFill>
                <a:srgbClr val="000000"/>
              </a:solidFill>
              <a:prstDash val="solid"/>
              <a:round/>
              <a:headEnd len="med" w="med" type="none"/>
              <a:tailEnd len="med" w="med" type="none"/>
            </a:ln>
          </xdr:spPr>
        </xdr:sp>
      </xdr:grpSp>
    </xdr:grp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hyperlink" Target="http://www.fina.hr/Default.aspx?sec=915"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3.xml"/><Relationship Id="rId3"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4.xml"/><Relationship Id="rId3"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5.xml"/><Relationship Id="rId3"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6.xml"/><Relationship Id="rId3"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7.xml"/><Relationship Id="rId3"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1" Type="http://schemas.openxmlformats.org/officeDocument/2006/relationships/comments" Target="../comments6.xml"/><Relationship Id="rId2" Type="http://schemas.openxmlformats.org/officeDocument/2006/relationships/drawing" Target="../drawings/drawing8.xml"/><Relationship Id="rId3"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0" topLeftCell="A2" activePane="bottomLeft" state="frozen"/>
      <selection activeCell="B3" sqref="B3" pane="bottomLeft"/>
    </sheetView>
  </sheetViews>
  <sheetFormatPr customHeight="1" defaultColWidth="12.63" defaultRowHeight="15.0"/>
  <cols>
    <col customWidth="1" min="1" max="2" width="20.75"/>
    <col customWidth="1" min="3" max="31" width="9.13"/>
  </cols>
  <sheetData>
    <row r="1" ht="12.75" customHeight="1">
      <c r="A1" s="1" t="s">
        <v>0</v>
      </c>
      <c r="B1" s="2" t="s">
        <v>1</v>
      </c>
      <c r="C1" s="1"/>
      <c r="D1" s="1" t="s">
        <v>2</v>
      </c>
      <c r="E1" s="1" t="s">
        <v>3</v>
      </c>
      <c r="F1" s="1" t="s">
        <v>4</v>
      </c>
      <c r="G1" s="1" t="s">
        <v>5</v>
      </c>
      <c r="H1" s="3" t="s">
        <v>6</v>
      </c>
      <c r="I1" s="1" t="s">
        <v>7</v>
      </c>
      <c r="J1" s="4" t="s">
        <v>8</v>
      </c>
      <c r="K1" s="4" t="s">
        <v>9</v>
      </c>
      <c r="L1" s="4" t="s">
        <v>10</v>
      </c>
      <c r="M1" s="4" t="s">
        <v>11</v>
      </c>
      <c r="N1" s="4" t="s">
        <v>12</v>
      </c>
      <c r="O1" s="4" t="s">
        <v>13</v>
      </c>
      <c r="P1" s="4" t="s">
        <v>14</v>
      </c>
      <c r="Q1" s="4" t="s">
        <v>15</v>
      </c>
      <c r="R1" s="4" t="s">
        <v>16</v>
      </c>
      <c r="S1" s="4" t="s">
        <v>17</v>
      </c>
      <c r="T1" s="4" t="s">
        <v>18</v>
      </c>
      <c r="U1" s="4" t="s">
        <v>19</v>
      </c>
      <c r="V1" s="4" t="s">
        <v>20</v>
      </c>
      <c r="W1" s="4" t="s">
        <v>21</v>
      </c>
      <c r="X1" s="4" t="s">
        <v>22</v>
      </c>
      <c r="Y1" s="4" t="s">
        <v>23</v>
      </c>
      <c r="Z1" s="4" t="s">
        <v>24</v>
      </c>
      <c r="AA1" s="4" t="s">
        <v>25</v>
      </c>
      <c r="AB1" s="4" t="s">
        <v>26</v>
      </c>
      <c r="AC1" s="4" t="s">
        <v>27</v>
      </c>
      <c r="AD1" s="4" t="s">
        <v>28</v>
      </c>
      <c r="AE1" s="4" t="s">
        <v>29</v>
      </c>
    </row>
    <row r="2" ht="12.75" customHeight="1">
      <c r="A2" s="5" t="s">
        <v>30</v>
      </c>
      <c r="B2" s="6">
        <f>RefStr!F12</f>
        <v>2025</v>
      </c>
      <c r="C2" s="5"/>
      <c r="D2" s="5" t="s">
        <v>31</v>
      </c>
      <c r="E2" s="5">
        <v>1.0</v>
      </c>
      <c r="F2" s="7">
        <f>Bilanca!G9</f>
        <v>1</v>
      </c>
      <c r="G2" s="5" t="str">
        <f>IF(Bilanca!H9=0,"",Bilanca!H9)</f>
        <v/>
      </c>
      <c r="H2" s="8">
        <f t="shared" ref="H2:H394" si="1">J2/100*F2+2*K2/100*F2</f>
        <v>0</v>
      </c>
      <c r="I2" s="9">
        <v>0.0</v>
      </c>
      <c r="J2" s="10">
        <f>ROUND(Bilanca!I9,2)</f>
        <v>0</v>
      </c>
      <c r="K2" s="10">
        <f>ROUND(Bilanca!J9,2)</f>
        <v>0</v>
      </c>
      <c r="L2" s="10"/>
      <c r="M2" s="10"/>
      <c r="N2" s="10"/>
      <c r="O2" s="10"/>
      <c r="P2" s="10"/>
      <c r="Q2" s="10"/>
      <c r="R2" s="10"/>
      <c r="S2" s="10"/>
      <c r="T2" s="10"/>
      <c r="U2" s="10"/>
      <c r="V2" s="10"/>
      <c r="W2" s="10"/>
      <c r="X2" s="10"/>
      <c r="Y2" s="10"/>
      <c r="Z2" s="10"/>
      <c r="AA2" s="10"/>
      <c r="AB2" s="10"/>
      <c r="AC2" s="10"/>
      <c r="AD2" s="10"/>
      <c r="AE2" s="10"/>
    </row>
    <row r="3" ht="12.75" customHeight="1">
      <c r="A3" s="5" t="s">
        <v>32</v>
      </c>
      <c r="B3" s="6" t="s">
        <v>33</v>
      </c>
      <c r="C3" s="5"/>
      <c r="D3" s="5" t="s">
        <v>31</v>
      </c>
      <c r="E3" s="5">
        <v>1.0</v>
      </c>
      <c r="F3" s="7">
        <f>Bilanca!G10</f>
        <v>2</v>
      </c>
      <c r="G3" s="5" t="str">
        <f>IF(Bilanca!H10=0,"",Bilanca!H10)</f>
        <v/>
      </c>
      <c r="H3" s="8">
        <f t="shared" si="1"/>
        <v>20753.1696</v>
      </c>
      <c r="I3" s="9">
        <v>0.0</v>
      </c>
      <c r="J3" s="10">
        <f>ROUND(Bilanca!I10,2)</f>
        <v>401967.42</v>
      </c>
      <c r="K3" s="10">
        <f>ROUND(Bilanca!J10,2)</f>
        <v>317845.53</v>
      </c>
      <c r="L3" s="10"/>
      <c r="M3" s="10"/>
      <c r="N3" s="10"/>
      <c r="O3" s="10"/>
      <c r="P3" s="10"/>
      <c r="Q3" s="10"/>
      <c r="R3" s="10"/>
      <c r="S3" s="10"/>
      <c r="T3" s="10"/>
      <c r="U3" s="10"/>
      <c r="V3" s="10"/>
      <c r="W3" s="10"/>
      <c r="X3" s="10"/>
      <c r="Y3" s="10"/>
      <c r="Z3" s="10"/>
      <c r="AA3" s="10"/>
      <c r="AB3" s="10"/>
      <c r="AC3" s="10"/>
      <c r="AD3" s="10"/>
      <c r="AE3" s="10"/>
    </row>
    <row r="4" ht="12.75" customHeight="1">
      <c r="A4" s="5" t="s">
        <v>34</v>
      </c>
      <c r="B4" s="6" t="s">
        <v>35</v>
      </c>
      <c r="C4" s="5"/>
      <c r="D4" s="5" t="s">
        <v>31</v>
      </c>
      <c r="E4" s="5">
        <v>1.0</v>
      </c>
      <c r="F4" s="7">
        <f>Bilanca!G11</f>
        <v>3</v>
      </c>
      <c r="G4" s="5" t="str">
        <f>IF(Bilanca!H11=0,"",Bilanca!H11)</f>
        <v/>
      </c>
      <c r="H4" s="8">
        <f t="shared" si="1"/>
        <v>10545.8199</v>
      </c>
      <c r="I4" s="9">
        <v>0.0</v>
      </c>
      <c r="J4" s="10">
        <f>ROUND(Bilanca!I11,2)</f>
        <v>118418.25</v>
      </c>
      <c r="K4" s="10">
        <f>ROUND(Bilanca!J11,2)</f>
        <v>116554.54</v>
      </c>
      <c r="L4" s="10"/>
      <c r="M4" s="10"/>
      <c r="N4" s="10"/>
      <c r="O4" s="10"/>
      <c r="P4" s="10"/>
      <c r="Q4" s="10"/>
      <c r="R4" s="10"/>
      <c r="S4" s="10"/>
      <c r="T4" s="10"/>
      <c r="U4" s="10"/>
      <c r="V4" s="10"/>
      <c r="W4" s="10"/>
      <c r="X4" s="10"/>
      <c r="Y4" s="10"/>
      <c r="Z4" s="10"/>
      <c r="AA4" s="10"/>
      <c r="AB4" s="10"/>
      <c r="AC4" s="10"/>
      <c r="AD4" s="10"/>
      <c r="AE4" s="10"/>
    </row>
    <row r="5" ht="12.75" customHeight="1">
      <c r="A5" s="5" t="s">
        <v>36</v>
      </c>
      <c r="B5" s="6">
        <f>IF(ISNUMBER(RefStr!C17),RefStr!C17,0)</f>
        <v>10</v>
      </c>
      <c r="C5" s="5"/>
      <c r="D5" s="5" t="s">
        <v>31</v>
      </c>
      <c r="E5" s="5">
        <v>1.0</v>
      </c>
      <c r="F5" s="7">
        <f>Bilanca!G12</f>
        <v>4</v>
      </c>
      <c r="G5" s="5" t="str">
        <f>IF(Bilanca!H12=0,"",Bilanca!H12)</f>
        <v/>
      </c>
      <c r="H5" s="8">
        <f t="shared" si="1"/>
        <v>0</v>
      </c>
      <c r="I5" s="9">
        <v>0.0</v>
      </c>
      <c r="J5" s="10">
        <f>ROUND(Bilanca!I12,2)</f>
        <v>0</v>
      </c>
      <c r="K5" s="10">
        <f>ROUND(Bilanca!J12,2)</f>
        <v>0</v>
      </c>
      <c r="L5" s="10"/>
      <c r="M5" s="10"/>
      <c r="N5" s="10"/>
      <c r="O5" s="10"/>
      <c r="P5" s="10"/>
      <c r="Q5" s="10"/>
      <c r="R5" s="10"/>
      <c r="S5" s="10"/>
      <c r="T5" s="10"/>
      <c r="U5" s="10"/>
      <c r="V5" s="10"/>
      <c r="W5" s="10"/>
      <c r="X5" s="10"/>
      <c r="Y5" s="10"/>
      <c r="Z5" s="10"/>
      <c r="AA5" s="10"/>
      <c r="AB5" s="10"/>
      <c r="AC5" s="10"/>
      <c r="AD5" s="10"/>
      <c r="AE5" s="10"/>
    </row>
    <row r="6" ht="12.75" customHeight="1">
      <c r="A6" s="5" t="s">
        <v>37</v>
      </c>
      <c r="B6" s="6" t="str">
        <f>RefStr!H27</f>
        <v>01929119</v>
      </c>
      <c r="C6" s="5"/>
      <c r="D6" s="5" t="s">
        <v>31</v>
      </c>
      <c r="E6" s="5">
        <v>1.0</v>
      </c>
      <c r="F6" s="7">
        <f>Bilanca!G13</f>
        <v>5</v>
      </c>
      <c r="G6" s="5" t="str">
        <f>IF(Bilanca!H13=0,"",Bilanca!H13)</f>
        <v/>
      </c>
      <c r="H6" s="8">
        <f t="shared" si="1"/>
        <v>17576.3665</v>
      </c>
      <c r="I6" s="9">
        <v>0.0</v>
      </c>
      <c r="J6" s="10">
        <f>ROUND(Bilanca!I13,2)</f>
        <v>118418.25</v>
      </c>
      <c r="K6" s="10">
        <f>ROUND(Bilanca!J13,2)</f>
        <v>116554.54</v>
      </c>
      <c r="L6" s="10"/>
      <c r="M6" s="10"/>
      <c r="N6" s="10"/>
      <c r="O6" s="10"/>
      <c r="P6" s="10"/>
      <c r="Q6" s="10"/>
      <c r="R6" s="10"/>
      <c r="S6" s="10"/>
      <c r="T6" s="10"/>
      <c r="U6" s="10"/>
      <c r="V6" s="10"/>
      <c r="W6" s="10"/>
      <c r="X6" s="10"/>
      <c r="Y6" s="10"/>
      <c r="Z6" s="10"/>
      <c r="AA6" s="10"/>
      <c r="AB6" s="10"/>
      <c r="AC6" s="10"/>
      <c r="AD6" s="10"/>
      <c r="AE6" s="10"/>
    </row>
    <row r="7" ht="12.75" customHeight="1">
      <c r="A7" s="5" t="s">
        <v>38</v>
      </c>
      <c r="B7" s="6" t="str">
        <f>RefStr!M27</f>
        <v>040211743</v>
      </c>
      <c r="C7" s="5"/>
      <c r="D7" s="5" t="s">
        <v>31</v>
      </c>
      <c r="E7" s="5">
        <v>1.0</v>
      </c>
      <c r="F7" s="7">
        <f>Bilanca!G14</f>
        <v>6</v>
      </c>
      <c r="G7" s="5" t="str">
        <f>IF(Bilanca!H14=0,"",Bilanca!H14)</f>
        <v/>
      </c>
      <c r="H7" s="8">
        <f t="shared" si="1"/>
        <v>0</v>
      </c>
      <c r="I7" s="9">
        <v>0.0</v>
      </c>
      <c r="J7" s="10">
        <f>ROUND(Bilanca!I14,2)</f>
        <v>0</v>
      </c>
      <c r="K7" s="10">
        <f>ROUND(Bilanca!J14,2)</f>
        <v>0</v>
      </c>
      <c r="L7" s="10"/>
      <c r="M7" s="10"/>
      <c r="N7" s="10"/>
      <c r="O7" s="10"/>
      <c r="P7" s="10"/>
      <c r="Q7" s="10"/>
      <c r="R7" s="10"/>
      <c r="S7" s="10"/>
      <c r="T7" s="10"/>
      <c r="U7" s="10"/>
      <c r="V7" s="10"/>
      <c r="W7" s="10"/>
      <c r="X7" s="10"/>
      <c r="Y7" s="10"/>
      <c r="Z7" s="10"/>
      <c r="AA7" s="10"/>
      <c r="AB7" s="10"/>
      <c r="AC7" s="10"/>
      <c r="AD7" s="10"/>
      <c r="AE7" s="10"/>
    </row>
    <row r="8" ht="12.75" customHeight="1">
      <c r="A8" s="5" t="s">
        <v>39</v>
      </c>
      <c r="B8" s="6" t="str">
        <f>RefStr!C27</f>
        <v>79654853311</v>
      </c>
      <c r="C8" s="5"/>
      <c r="D8" s="5" t="s">
        <v>31</v>
      </c>
      <c r="E8" s="5">
        <v>1.0</v>
      </c>
      <c r="F8" s="7">
        <f>Bilanca!G15</f>
        <v>7</v>
      </c>
      <c r="G8" s="5" t="str">
        <f>IF(Bilanca!H15=0,"",Bilanca!H15)</f>
        <v/>
      </c>
      <c r="H8" s="8">
        <f t="shared" si="1"/>
        <v>0</v>
      </c>
      <c r="I8" s="9">
        <v>0.0</v>
      </c>
      <c r="J8" s="10">
        <f>ROUND(Bilanca!I15,2)</f>
        <v>0</v>
      </c>
      <c r="K8" s="10">
        <f>ROUND(Bilanca!J15,2)</f>
        <v>0</v>
      </c>
      <c r="L8" s="10"/>
      <c r="M8" s="10"/>
      <c r="N8" s="10"/>
      <c r="O8" s="10"/>
      <c r="P8" s="10"/>
      <c r="Q8" s="10"/>
      <c r="R8" s="10"/>
      <c r="S8" s="10"/>
      <c r="T8" s="10"/>
      <c r="U8" s="10"/>
      <c r="V8" s="10"/>
      <c r="W8" s="10"/>
      <c r="X8" s="10"/>
      <c r="Y8" s="10"/>
      <c r="Z8" s="10"/>
      <c r="AA8" s="10"/>
      <c r="AB8" s="10"/>
      <c r="AC8" s="10"/>
      <c r="AD8" s="10"/>
      <c r="AE8" s="10"/>
    </row>
    <row r="9" ht="12.75" customHeight="1">
      <c r="A9" s="5" t="s">
        <v>40</v>
      </c>
      <c r="B9" s="6" t="str">
        <f>TRIM(RefStr!C29)</f>
        <v>BUŽA D.O.O.</v>
      </c>
      <c r="C9" s="5"/>
      <c r="D9" s="5" t="s">
        <v>31</v>
      </c>
      <c r="E9" s="5">
        <v>1.0</v>
      </c>
      <c r="F9" s="7">
        <f>Bilanca!G16</f>
        <v>8</v>
      </c>
      <c r="G9" s="5" t="str">
        <f>IF(Bilanca!H16=0,"",Bilanca!H16)</f>
        <v/>
      </c>
      <c r="H9" s="8">
        <f t="shared" si="1"/>
        <v>0</v>
      </c>
      <c r="I9" s="9">
        <v>0.0</v>
      </c>
      <c r="J9" s="10">
        <f>ROUND(Bilanca!I16,2)</f>
        <v>0</v>
      </c>
      <c r="K9" s="10">
        <f>ROUND(Bilanca!J16,2)</f>
        <v>0</v>
      </c>
      <c r="L9" s="10"/>
      <c r="M9" s="10"/>
      <c r="N9" s="10"/>
      <c r="O9" s="10"/>
      <c r="P9" s="10"/>
      <c r="Q9" s="10"/>
      <c r="R9" s="10"/>
      <c r="S9" s="10"/>
      <c r="T9" s="10"/>
      <c r="U9" s="10"/>
      <c r="V9" s="10"/>
      <c r="W9" s="10"/>
      <c r="X9" s="10"/>
      <c r="Y9" s="10"/>
      <c r="Z9" s="10"/>
      <c r="AA9" s="10"/>
      <c r="AB9" s="10"/>
      <c r="AC9" s="10"/>
      <c r="AD9" s="10"/>
      <c r="AE9" s="10"/>
    </row>
    <row r="10" ht="12.75" customHeight="1">
      <c r="A10" s="5" t="s">
        <v>41</v>
      </c>
      <c r="B10" s="6" t="str">
        <f>TEXT(RefStr!C31,"00000")</f>
        <v>52203</v>
      </c>
      <c r="C10" s="5"/>
      <c r="D10" s="5" t="s">
        <v>31</v>
      </c>
      <c r="E10" s="5">
        <v>1.0</v>
      </c>
      <c r="F10" s="7">
        <f>Bilanca!G17</f>
        <v>9</v>
      </c>
      <c r="G10" s="5" t="str">
        <f>IF(Bilanca!H17=0,"",Bilanca!H17)</f>
        <v/>
      </c>
      <c r="H10" s="8">
        <f t="shared" si="1"/>
        <v>0</v>
      </c>
      <c r="I10" s="9">
        <v>0.0</v>
      </c>
      <c r="J10" s="10">
        <f>ROUND(Bilanca!I17,2)</f>
        <v>0</v>
      </c>
      <c r="K10" s="10">
        <f>ROUND(Bilanca!J17,2)</f>
        <v>0</v>
      </c>
      <c r="L10" s="10"/>
      <c r="M10" s="10"/>
      <c r="N10" s="10"/>
      <c r="O10" s="10"/>
      <c r="P10" s="10"/>
      <c r="Q10" s="10"/>
      <c r="R10" s="10"/>
      <c r="S10" s="10"/>
      <c r="T10" s="10"/>
      <c r="U10" s="10"/>
      <c r="V10" s="10"/>
      <c r="W10" s="10"/>
      <c r="X10" s="10"/>
      <c r="Y10" s="10"/>
      <c r="Z10" s="10"/>
      <c r="AA10" s="10"/>
      <c r="AB10" s="10"/>
      <c r="AC10" s="10"/>
      <c r="AD10" s="10"/>
      <c r="AE10" s="10"/>
    </row>
    <row r="11" ht="12.75" customHeight="1">
      <c r="A11" s="5" t="s">
        <v>42</v>
      </c>
      <c r="B11" s="6" t="str">
        <f>TRIM(RefStr!F31)</f>
        <v>MEDULIN</v>
      </c>
      <c r="C11" s="5"/>
      <c r="D11" s="5" t="s">
        <v>31</v>
      </c>
      <c r="E11" s="5">
        <v>1.0</v>
      </c>
      <c r="F11" s="7">
        <f>Bilanca!G18</f>
        <v>10</v>
      </c>
      <c r="G11" s="5" t="str">
        <f>IF(Bilanca!H18=0,"",Bilanca!H18)</f>
        <v/>
      </c>
      <c r="H11" s="8">
        <f t="shared" si="1"/>
        <v>68613.115</v>
      </c>
      <c r="I11" s="9">
        <v>0.0</v>
      </c>
      <c r="J11" s="10">
        <f>ROUND(Bilanca!I18,2)</f>
        <v>283549.17</v>
      </c>
      <c r="K11" s="10">
        <f>ROUND(Bilanca!J18,2)</f>
        <v>201290.99</v>
      </c>
      <c r="L11" s="10"/>
      <c r="M11" s="10"/>
      <c r="N11" s="10"/>
      <c r="O11" s="10"/>
      <c r="P11" s="10"/>
      <c r="Q11" s="10"/>
      <c r="R11" s="10"/>
      <c r="S11" s="10"/>
      <c r="T11" s="10"/>
      <c r="U11" s="10"/>
      <c r="V11" s="10"/>
      <c r="W11" s="10"/>
      <c r="X11" s="10"/>
      <c r="Y11" s="10"/>
      <c r="Z11" s="10"/>
      <c r="AA11" s="10"/>
      <c r="AB11" s="10"/>
      <c r="AC11" s="10"/>
      <c r="AD11" s="10"/>
      <c r="AE11" s="10"/>
    </row>
    <row r="12" ht="12.75" customHeight="1">
      <c r="A12" s="5" t="s">
        <v>43</v>
      </c>
      <c r="B12" s="6" t="str">
        <f>TRIM(RefStr!C33)</f>
        <v>Centar 223</v>
      </c>
      <c r="C12" s="5"/>
      <c r="D12" s="5" t="s">
        <v>31</v>
      </c>
      <c r="E12" s="5">
        <v>1.0</v>
      </c>
      <c r="F12" s="7">
        <f>Bilanca!G19</f>
        <v>11</v>
      </c>
      <c r="G12" s="5" t="str">
        <f>IF(Bilanca!H19=0,"",Bilanca!H19)</f>
        <v/>
      </c>
      <c r="H12" s="8">
        <f t="shared" si="1"/>
        <v>0</v>
      </c>
      <c r="I12" s="9">
        <v>0.0</v>
      </c>
      <c r="J12" s="10">
        <f>ROUND(Bilanca!I19,2)</f>
        <v>0</v>
      </c>
      <c r="K12" s="10">
        <f>ROUND(Bilanca!J19,2)</f>
        <v>0</v>
      </c>
      <c r="L12" s="10"/>
      <c r="M12" s="10"/>
      <c r="N12" s="10"/>
      <c r="O12" s="10"/>
      <c r="P12" s="10"/>
      <c r="Q12" s="10"/>
      <c r="R12" s="10"/>
      <c r="S12" s="10"/>
      <c r="T12" s="10"/>
      <c r="U12" s="10"/>
      <c r="V12" s="10"/>
      <c r="W12" s="10"/>
      <c r="X12" s="10"/>
      <c r="Y12" s="10"/>
      <c r="Z12" s="10"/>
      <c r="AA12" s="10"/>
      <c r="AB12" s="10"/>
      <c r="AC12" s="10"/>
      <c r="AD12" s="10"/>
      <c r="AE12" s="10"/>
    </row>
    <row r="13" ht="12.75" customHeight="1">
      <c r="A13" s="5" t="s">
        <v>44</v>
      </c>
      <c r="B13" s="6" t="str">
        <f>TRIM(RefStr!C35)</f>
        <v>buza@buza.hr</v>
      </c>
      <c r="C13" s="5"/>
      <c r="D13" s="5" t="s">
        <v>31</v>
      </c>
      <c r="E13" s="5">
        <v>1.0</v>
      </c>
      <c r="F13" s="7">
        <f>Bilanca!G20</f>
        <v>12</v>
      </c>
      <c r="G13" s="5" t="str">
        <f>IF(Bilanca!H20=0,"",Bilanca!H20)</f>
        <v/>
      </c>
      <c r="H13" s="8">
        <f t="shared" si="1"/>
        <v>34474.278</v>
      </c>
      <c r="I13" s="9">
        <v>0.0</v>
      </c>
      <c r="J13" s="10">
        <f>ROUND(Bilanca!I20,2)</f>
        <v>78942.43</v>
      </c>
      <c r="K13" s="10">
        <f>ROUND(Bilanca!J20,2)</f>
        <v>104171.61</v>
      </c>
      <c r="L13" s="10"/>
      <c r="M13" s="10"/>
      <c r="N13" s="10"/>
      <c r="O13" s="10"/>
      <c r="P13" s="10"/>
      <c r="Q13" s="10"/>
      <c r="R13" s="10"/>
      <c r="S13" s="10"/>
      <c r="T13" s="10"/>
      <c r="U13" s="10"/>
      <c r="V13" s="10"/>
      <c r="W13" s="10"/>
      <c r="X13" s="10"/>
      <c r="Y13" s="10"/>
      <c r="Z13" s="10"/>
      <c r="AA13" s="10"/>
      <c r="AB13" s="10"/>
      <c r="AC13" s="10"/>
      <c r="AD13" s="10"/>
      <c r="AE13" s="10"/>
    </row>
    <row r="14" ht="12.75" customHeight="1">
      <c r="A14" s="5" t="s">
        <v>45</v>
      </c>
      <c r="B14" s="6" t="str">
        <f>TRIM(RefStr!C37)</f>
        <v>https:\\www.buza.hr</v>
      </c>
      <c r="C14" s="5"/>
      <c r="D14" s="5" t="s">
        <v>31</v>
      </c>
      <c r="E14" s="5">
        <v>1.0</v>
      </c>
      <c r="F14" s="7">
        <f>Bilanca!G21</f>
        <v>13</v>
      </c>
      <c r="G14" s="5" t="str">
        <f>IF(Bilanca!H21=0,"",Bilanca!H21)</f>
        <v/>
      </c>
      <c r="H14" s="8">
        <f t="shared" si="1"/>
        <v>42229.8188</v>
      </c>
      <c r="I14" s="9">
        <v>0.0</v>
      </c>
      <c r="J14" s="10">
        <f>ROUND(Bilanca!I21,2)</f>
        <v>183976.3</v>
      </c>
      <c r="K14" s="10">
        <f>ROUND(Bilanca!J21,2)</f>
        <v>70434.23</v>
      </c>
      <c r="L14" s="10"/>
      <c r="M14" s="10"/>
      <c r="N14" s="10"/>
      <c r="O14" s="10"/>
      <c r="P14" s="10"/>
      <c r="Q14" s="10"/>
      <c r="R14" s="10"/>
      <c r="S14" s="10"/>
      <c r="T14" s="10"/>
      <c r="U14" s="10"/>
      <c r="V14" s="10"/>
      <c r="W14" s="10"/>
      <c r="X14" s="10"/>
      <c r="Y14" s="10"/>
      <c r="Z14" s="10"/>
      <c r="AA14" s="10"/>
      <c r="AB14" s="10"/>
      <c r="AC14" s="10"/>
      <c r="AD14" s="10"/>
      <c r="AE14" s="10"/>
    </row>
    <row r="15" ht="12.75" customHeight="1">
      <c r="A15" s="5" t="s">
        <v>46</v>
      </c>
      <c r="B15" s="6" t="str">
        <f>TEXT(RefStr!J39,"00")</f>
        <v>18</v>
      </c>
      <c r="C15" s="5"/>
      <c r="D15" s="5" t="s">
        <v>31</v>
      </c>
      <c r="E15" s="5">
        <v>1.0</v>
      </c>
      <c r="F15" s="7">
        <f>Bilanca!G22</f>
        <v>14</v>
      </c>
      <c r="G15" s="5" t="str">
        <f>IF(Bilanca!H22=0,"",Bilanca!H22)</f>
        <v/>
      </c>
      <c r="H15" s="8">
        <f t="shared" si="1"/>
        <v>3846.1836</v>
      </c>
      <c r="I15" s="9">
        <v>0.0</v>
      </c>
      <c r="J15" s="10">
        <f>ROUND(Bilanca!I22,2)</f>
        <v>20630.44</v>
      </c>
      <c r="K15" s="10">
        <f>ROUND(Bilanca!J22,2)</f>
        <v>3421.15</v>
      </c>
      <c r="L15" s="10"/>
      <c r="M15" s="10"/>
      <c r="N15" s="10"/>
      <c r="O15" s="10"/>
      <c r="P15" s="10"/>
      <c r="Q15" s="10"/>
      <c r="R15" s="10"/>
      <c r="S15" s="10"/>
      <c r="T15" s="10"/>
      <c r="U15" s="10"/>
      <c r="V15" s="10"/>
      <c r="W15" s="10"/>
      <c r="X15" s="10"/>
      <c r="Y15" s="10"/>
      <c r="Z15" s="10"/>
      <c r="AA15" s="10"/>
      <c r="AB15" s="10"/>
      <c r="AC15" s="10"/>
      <c r="AD15" s="10"/>
      <c r="AE15" s="10"/>
    </row>
    <row r="16" ht="12.75" customHeight="1">
      <c r="A16" s="5" t="s">
        <v>47</v>
      </c>
      <c r="B16" s="6" t="str">
        <f>TEXT(RefStr!C39,"000")</f>
        <v>263</v>
      </c>
      <c r="C16" s="5"/>
      <c r="D16" s="5" t="s">
        <v>31</v>
      </c>
      <c r="E16" s="5">
        <v>1.0</v>
      </c>
      <c r="F16" s="7">
        <f>Bilanca!G23</f>
        <v>15</v>
      </c>
      <c r="G16" s="5" t="str">
        <f>IF(Bilanca!H23=0,"",Bilanca!H23)</f>
        <v/>
      </c>
      <c r="H16" s="8">
        <f t="shared" si="1"/>
        <v>0</v>
      </c>
      <c r="I16" s="9">
        <v>0.0</v>
      </c>
      <c r="J16" s="10">
        <f>ROUND(Bilanca!I23,2)</f>
        <v>0</v>
      </c>
      <c r="K16" s="10">
        <f>ROUND(Bilanca!J23,2)</f>
        <v>0</v>
      </c>
      <c r="L16" s="10"/>
      <c r="M16" s="10"/>
      <c r="N16" s="10"/>
      <c r="O16" s="10"/>
      <c r="P16" s="10"/>
      <c r="Q16" s="10"/>
      <c r="R16" s="10"/>
      <c r="S16" s="10"/>
      <c r="T16" s="10"/>
      <c r="U16" s="10"/>
      <c r="V16" s="10"/>
      <c r="W16" s="10"/>
      <c r="X16" s="10"/>
      <c r="Y16" s="10"/>
      <c r="Z16" s="10"/>
      <c r="AA16" s="10"/>
      <c r="AB16" s="10"/>
      <c r="AC16" s="10"/>
      <c r="AD16" s="10"/>
      <c r="AE16" s="10"/>
    </row>
    <row r="17" ht="12.75" customHeight="1">
      <c r="A17" s="5" t="s">
        <v>48</v>
      </c>
      <c r="B17" s="6" t="str">
        <f>RefStr!C42</f>
        <v>01250</v>
      </c>
      <c r="C17" s="5"/>
      <c r="D17" s="5" t="s">
        <v>31</v>
      </c>
      <c r="E17" s="5">
        <v>1.0</v>
      </c>
      <c r="F17" s="7">
        <f>Bilanca!G24</f>
        <v>16</v>
      </c>
      <c r="G17" s="5" t="str">
        <f>IF(Bilanca!H24=0,"",Bilanca!H24)</f>
        <v/>
      </c>
      <c r="H17" s="8">
        <f t="shared" si="1"/>
        <v>0</v>
      </c>
      <c r="I17" s="9">
        <v>0.0</v>
      </c>
      <c r="J17" s="10">
        <f>ROUND(Bilanca!I24,2)</f>
        <v>0</v>
      </c>
      <c r="K17" s="10">
        <f>ROUND(Bilanca!J24,2)</f>
        <v>0</v>
      </c>
      <c r="L17" s="10"/>
      <c r="M17" s="10"/>
      <c r="N17" s="10"/>
      <c r="O17" s="10"/>
      <c r="P17" s="10"/>
      <c r="Q17" s="10"/>
      <c r="R17" s="10"/>
      <c r="S17" s="10"/>
      <c r="T17" s="10"/>
      <c r="U17" s="10"/>
      <c r="V17" s="10"/>
      <c r="W17" s="10"/>
      <c r="X17" s="10"/>
      <c r="Y17" s="10"/>
      <c r="Z17" s="10"/>
      <c r="AA17" s="10"/>
      <c r="AB17" s="10"/>
      <c r="AC17" s="10"/>
      <c r="AD17" s="10"/>
      <c r="AE17" s="10"/>
    </row>
    <row r="18" ht="12.75" customHeight="1">
      <c r="A18" s="5" t="s">
        <v>49</v>
      </c>
      <c r="B18" s="6" t="str">
        <f>IF(RefStr!C21&lt;&gt;"",RefStr!C21,"")</f>
        <v>NE</v>
      </c>
      <c r="C18" s="5"/>
      <c r="D18" s="5" t="s">
        <v>31</v>
      </c>
      <c r="E18" s="5">
        <v>1.0</v>
      </c>
      <c r="F18" s="7">
        <f>Bilanca!G25</f>
        <v>17</v>
      </c>
      <c r="G18" s="5" t="str">
        <f>IF(Bilanca!H25=0,"",Bilanca!H25)</f>
        <v/>
      </c>
      <c r="H18" s="8">
        <f t="shared" si="1"/>
        <v>7909.76</v>
      </c>
      <c r="I18" s="9">
        <v>0.0</v>
      </c>
      <c r="J18" s="10">
        <f>ROUND(Bilanca!I25,2)</f>
        <v>0</v>
      </c>
      <c r="K18" s="10">
        <f>ROUND(Bilanca!J25,2)</f>
        <v>23264</v>
      </c>
      <c r="L18" s="10"/>
      <c r="M18" s="10"/>
      <c r="N18" s="10"/>
      <c r="O18" s="10"/>
      <c r="P18" s="10"/>
      <c r="Q18" s="10"/>
      <c r="R18" s="10"/>
      <c r="S18" s="10"/>
      <c r="T18" s="10"/>
      <c r="U18" s="10"/>
      <c r="V18" s="10"/>
      <c r="W18" s="10"/>
      <c r="X18" s="10"/>
      <c r="Y18" s="10"/>
      <c r="Z18" s="10"/>
      <c r="AA18" s="10"/>
      <c r="AB18" s="10"/>
      <c r="AC18" s="10"/>
      <c r="AD18" s="10"/>
      <c r="AE18" s="10"/>
    </row>
    <row r="19" ht="12.75" customHeight="1">
      <c r="A19" s="5" t="s">
        <v>50</v>
      </c>
      <c r="B19" s="6" t="str">
        <f>IF(RefStr!I21&lt;&gt;"",RefStr!I21,"")</f>
        <v>NE</v>
      </c>
      <c r="C19" s="5"/>
      <c r="D19" s="5" t="s">
        <v>31</v>
      </c>
      <c r="E19" s="5">
        <v>1.0</v>
      </c>
      <c r="F19" s="7">
        <f>Bilanca!G26</f>
        <v>18</v>
      </c>
      <c r="G19" s="5" t="str">
        <f>IF(Bilanca!H26=0,"",Bilanca!H26)</f>
        <v/>
      </c>
      <c r="H19" s="8">
        <f t="shared" si="1"/>
        <v>0</v>
      </c>
      <c r="I19" s="9">
        <v>0.0</v>
      </c>
      <c r="J19" s="10">
        <f>ROUND(Bilanca!I26,2)</f>
        <v>0</v>
      </c>
      <c r="K19" s="10">
        <f>ROUND(Bilanca!J26,2)</f>
        <v>0</v>
      </c>
      <c r="L19" s="10"/>
      <c r="M19" s="10"/>
      <c r="N19" s="10"/>
      <c r="O19" s="10"/>
      <c r="P19" s="10"/>
      <c r="Q19" s="10"/>
      <c r="R19" s="10"/>
      <c r="S19" s="10"/>
      <c r="T19" s="10"/>
      <c r="U19" s="10"/>
      <c r="V19" s="10"/>
      <c r="W19" s="10"/>
      <c r="X19" s="10"/>
      <c r="Y19" s="10"/>
      <c r="Z19" s="10"/>
      <c r="AA19" s="10"/>
      <c r="AB19" s="10"/>
      <c r="AC19" s="10"/>
      <c r="AD19" s="10"/>
      <c r="AE19" s="10"/>
    </row>
    <row r="20" ht="12.75" customHeight="1">
      <c r="A20" s="5" t="s">
        <v>51</v>
      </c>
      <c r="B20" s="6">
        <f>RefStr!C19</f>
        <v>1</v>
      </c>
      <c r="C20" s="5"/>
      <c r="D20" s="5" t="s">
        <v>31</v>
      </c>
      <c r="E20" s="5">
        <v>1.0</v>
      </c>
      <c r="F20" s="7">
        <f>Bilanca!G27</f>
        <v>19</v>
      </c>
      <c r="G20" s="5" t="str">
        <f>IF(Bilanca!H27=0,"",Bilanca!H27)</f>
        <v/>
      </c>
      <c r="H20" s="8">
        <f t="shared" si="1"/>
        <v>0</v>
      </c>
      <c r="I20" s="9">
        <v>0.0</v>
      </c>
      <c r="J20" s="10">
        <f>ROUND(Bilanca!I27,2)</f>
        <v>0</v>
      </c>
      <c r="K20" s="10">
        <f>ROUND(Bilanca!J27,2)</f>
        <v>0</v>
      </c>
      <c r="L20" s="10"/>
      <c r="M20" s="10"/>
      <c r="N20" s="10"/>
      <c r="O20" s="10"/>
      <c r="P20" s="10"/>
      <c r="Q20" s="10"/>
      <c r="R20" s="10"/>
      <c r="S20" s="10"/>
      <c r="T20" s="10"/>
      <c r="U20" s="10"/>
      <c r="V20" s="10"/>
      <c r="W20" s="10"/>
      <c r="X20" s="10"/>
      <c r="Y20" s="10"/>
      <c r="Z20" s="10"/>
      <c r="AA20" s="10"/>
      <c r="AB20" s="10"/>
      <c r="AC20" s="10"/>
      <c r="AD20" s="10"/>
      <c r="AE20" s="10"/>
    </row>
    <row r="21" ht="12.75" customHeight="1">
      <c r="A21" s="5" t="s">
        <v>52</v>
      </c>
      <c r="B21" s="6">
        <f>IF(RefStr!C50&gt;0,IF(RefStr!C50=1,4,RefStr!C50-1),RefStr!C50)</f>
        <v>1</v>
      </c>
      <c r="C21" s="5"/>
      <c r="D21" s="5" t="s">
        <v>31</v>
      </c>
      <c r="E21" s="5">
        <v>1.0</v>
      </c>
      <c r="F21" s="7">
        <f>Bilanca!G28</f>
        <v>20</v>
      </c>
      <c r="G21" s="5" t="str">
        <f>IF(Bilanca!H28=0,"",Bilanca!H28)</f>
        <v/>
      </c>
      <c r="H21" s="8">
        <f t="shared" si="1"/>
        <v>0</v>
      </c>
      <c r="I21" s="9">
        <v>0.0</v>
      </c>
      <c r="J21" s="10">
        <f>ROUND(Bilanca!I28,2)</f>
        <v>0</v>
      </c>
      <c r="K21" s="10">
        <f>ROUND(Bilanca!J28,2)</f>
        <v>0</v>
      </c>
      <c r="L21" s="10"/>
      <c r="M21" s="10"/>
      <c r="N21" s="10"/>
      <c r="O21" s="10"/>
      <c r="P21" s="10"/>
      <c r="Q21" s="10"/>
      <c r="R21" s="10"/>
      <c r="S21" s="10"/>
      <c r="T21" s="10"/>
      <c r="U21" s="10"/>
      <c r="V21" s="10"/>
      <c r="W21" s="10"/>
      <c r="X21" s="10"/>
      <c r="Y21" s="10"/>
      <c r="Z21" s="10"/>
      <c r="AA21" s="10"/>
      <c r="AB21" s="10"/>
      <c r="AC21" s="10"/>
      <c r="AD21" s="10"/>
      <c r="AE21" s="10"/>
    </row>
    <row r="22" ht="12.75" customHeight="1">
      <c r="A22" s="5" t="s">
        <v>53</v>
      </c>
      <c r="B22" s="6">
        <f>RefStr!C52</f>
        <v>11</v>
      </c>
      <c r="C22" s="5"/>
      <c r="D22" s="5" t="s">
        <v>31</v>
      </c>
      <c r="E22" s="5">
        <v>1.0</v>
      </c>
      <c r="F22" s="7">
        <f>Bilanca!G29</f>
        <v>21</v>
      </c>
      <c r="G22" s="5" t="str">
        <f>IF(Bilanca!H29=0,"",Bilanca!H29)</f>
        <v/>
      </c>
      <c r="H22" s="8">
        <f t="shared" si="1"/>
        <v>0</v>
      </c>
      <c r="I22" s="9">
        <v>0.0</v>
      </c>
      <c r="J22" s="10">
        <f>ROUND(Bilanca!I29,2)</f>
        <v>0</v>
      </c>
      <c r="K22" s="10">
        <f>ROUND(Bilanca!J29,2)</f>
        <v>0</v>
      </c>
      <c r="L22" s="10"/>
      <c r="M22" s="10"/>
      <c r="N22" s="10"/>
      <c r="O22" s="10"/>
      <c r="P22" s="10"/>
      <c r="Q22" s="10"/>
      <c r="R22" s="10"/>
      <c r="S22" s="10"/>
      <c r="T22" s="10"/>
      <c r="U22" s="10"/>
      <c r="V22" s="10"/>
      <c r="W22" s="10"/>
      <c r="X22" s="10"/>
      <c r="Y22" s="10"/>
      <c r="Z22" s="10"/>
      <c r="AA22" s="10"/>
      <c r="AB22" s="10"/>
      <c r="AC22" s="10"/>
      <c r="AD22" s="10"/>
      <c r="AE22" s="10"/>
    </row>
    <row r="23" ht="12.75" customHeight="1">
      <c r="A23" s="5" t="s">
        <v>54</v>
      </c>
      <c r="B23" s="6">
        <f>RefStr!C54</f>
        <v>100</v>
      </c>
      <c r="C23" s="5"/>
      <c r="D23" s="5" t="s">
        <v>31</v>
      </c>
      <c r="E23" s="5">
        <v>1.0</v>
      </c>
      <c r="F23" s="7">
        <f>Bilanca!G30</f>
        <v>22</v>
      </c>
      <c r="G23" s="5" t="str">
        <f>IF(Bilanca!H30=0,"",Bilanca!H30)</f>
        <v/>
      </c>
      <c r="H23" s="8">
        <f t="shared" si="1"/>
        <v>0</v>
      </c>
      <c r="I23" s="9">
        <v>0.0</v>
      </c>
      <c r="J23" s="10">
        <f>ROUND(Bilanca!I30,2)</f>
        <v>0</v>
      </c>
      <c r="K23" s="10">
        <f>ROUND(Bilanca!J30,2)</f>
        <v>0</v>
      </c>
      <c r="L23" s="10"/>
      <c r="M23" s="10"/>
      <c r="N23" s="10"/>
      <c r="O23" s="10"/>
      <c r="P23" s="10"/>
      <c r="Q23" s="10"/>
      <c r="R23" s="10"/>
      <c r="S23" s="10"/>
      <c r="T23" s="10"/>
      <c r="U23" s="10"/>
      <c r="V23" s="10"/>
      <c r="W23" s="10"/>
      <c r="X23" s="10"/>
      <c r="Y23" s="10"/>
      <c r="Z23" s="10"/>
      <c r="AA23" s="10"/>
      <c r="AB23" s="10"/>
      <c r="AC23" s="10"/>
      <c r="AD23" s="10"/>
      <c r="AE23" s="10"/>
    </row>
    <row r="24" ht="12.75" customHeight="1">
      <c r="A24" s="5" t="s">
        <v>55</v>
      </c>
      <c r="B24" s="6">
        <f>RefStr!F54</f>
        <v>0</v>
      </c>
      <c r="C24" s="5"/>
      <c r="D24" s="5" t="s">
        <v>31</v>
      </c>
      <c r="E24" s="5">
        <v>1.0</v>
      </c>
      <c r="F24" s="7">
        <f>Bilanca!G31</f>
        <v>23</v>
      </c>
      <c r="G24" s="5" t="str">
        <f>IF(Bilanca!H31=0,"",Bilanca!H31)</f>
        <v/>
      </c>
      <c r="H24" s="8">
        <f t="shared" si="1"/>
        <v>0</v>
      </c>
      <c r="I24" s="9">
        <v>0.0</v>
      </c>
      <c r="J24" s="10">
        <f>ROUND(Bilanca!I31,2)</f>
        <v>0</v>
      </c>
      <c r="K24" s="10">
        <f>ROUND(Bilanca!J31,2)</f>
        <v>0</v>
      </c>
      <c r="L24" s="10"/>
      <c r="M24" s="10"/>
      <c r="N24" s="10"/>
      <c r="O24" s="10"/>
      <c r="P24" s="10"/>
      <c r="Q24" s="10"/>
      <c r="R24" s="10"/>
      <c r="S24" s="10"/>
      <c r="T24" s="10"/>
      <c r="U24" s="10"/>
      <c r="V24" s="10"/>
      <c r="W24" s="10"/>
      <c r="X24" s="10"/>
      <c r="Y24" s="10"/>
      <c r="Z24" s="10"/>
      <c r="AA24" s="10"/>
      <c r="AB24" s="10"/>
      <c r="AC24" s="10"/>
      <c r="AD24" s="10"/>
      <c r="AE24" s="10"/>
    </row>
    <row r="25" ht="12.75" customHeight="1">
      <c r="A25" s="5" t="s">
        <v>56</v>
      </c>
      <c r="B25" s="6">
        <f>RefStr!C56</f>
        <v>17</v>
      </c>
      <c r="C25" s="5"/>
      <c r="D25" s="5" t="s">
        <v>31</v>
      </c>
      <c r="E25" s="5">
        <v>1.0</v>
      </c>
      <c r="F25" s="7">
        <f>Bilanca!G32</f>
        <v>24</v>
      </c>
      <c r="G25" s="5" t="str">
        <f>IF(Bilanca!H32=0,"",Bilanca!H32)</f>
        <v/>
      </c>
      <c r="H25" s="8">
        <f t="shared" si="1"/>
        <v>0</v>
      </c>
      <c r="I25" s="9">
        <v>0.0</v>
      </c>
      <c r="J25" s="10">
        <f>ROUND(Bilanca!I32,2)</f>
        <v>0</v>
      </c>
      <c r="K25" s="10">
        <f>ROUND(Bilanca!J32,2)</f>
        <v>0</v>
      </c>
      <c r="L25" s="10"/>
      <c r="M25" s="10"/>
      <c r="N25" s="10"/>
      <c r="O25" s="10"/>
      <c r="P25" s="10"/>
      <c r="Q25" s="10"/>
      <c r="R25" s="10"/>
      <c r="S25" s="10"/>
      <c r="T25" s="10"/>
      <c r="U25" s="10"/>
      <c r="V25" s="10"/>
      <c r="W25" s="10"/>
      <c r="X25" s="10"/>
      <c r="Y25" s="10"/>
      <c r="Z25" s="10"/>
      <c r="AA25" s="10"/>
      <c r="AB25" s="10"/>
      <c r="AC25" s="10"/>
      <c r="AD25" s="10"/>
      <c r="AE25" s="10"/>
    </row>
    <row r="26" ht="12.75" customHeight="1">
      <c r="A26" s="5" t="s">
        <v>57</v>
      </c>
      <c r="B26" s="6">
        <f>RefStr!F56</f>
        <v>12</v>
      </c>
      <c r="C26" s="5"/>
      <c r="D26" s="5" t="s">
        <v>31</v>
      </c>
      <c r="E26" s="5">
        <v>1.0</v>
      </c>
      <c r="F26" s="7">
        <f>Bilanca!G33</f>
        <v>25</v>
      </c>
      <c r="G26" s="5" t="str">
        <f>IF(Bilanca!H33=0,"",Bilanca!H33)</f>
        <v/>
      </c>
      <c r="H26" s="8">
        <f t="shared" si="1"/>
        <v>0</v>
      </c>
      <c r="I26" s="9">
        <v>0.0</v>
      </c>
      <c r="J26" s="10">
        <f>ROUND(Bilanca!I33,2)</f>
        <v>0</v>
      </c>
      <c r="K26" s="10">
        <f>ROUND(Bilanca!J33,2)</f>
        <v>0</v>
      </c>
      <c r="L26" s="10"/>
      <c r="M26" s="10"/>
      <c r="N26" s="10"/>
      <c r="O26" s="10"/>
      <c r="P26" s="10"/>
      <c r="Q26" s="10"/>
      <c r="R26" s="10"/>
      <c r="S26" s="10"/>
      <c r="T26" s="10"/>
      <c r="U26" s="10"/>
      <c r="V26" s="10"/>
      <c r="W26" s="10"/>
      <c r="X26" s="10"/>
      <c r="Y26" s="10"/>
      <c r="Z26" s="10"/>
      <c r="AA26" s="10"/>
      <c r="AB26" s="10"/>
      <c r="AC26" s="10"/>
      <c r="AD26" s="10"/>
      <c r="AE26" s="10"/>
    </row>
    <row r="27" ht="12.75" customHeight="1">
      <c r="A27" s="5" t="s">
        <v>58</v>
      </c>
      <c r="B27" s="6">
        <f>RefStr!C58</f>
        <v>17</v>
      </c>
      <c r="C27" s="5"/>
      <c r="D27" s="5" t="s">
        <v>31</v>
      </c>
      <c r="E27" s="5">
        <v>1.0</v>
      </c>
      <c r="F27" s="7">
        <f>Bilanca!G34</f>
        <v>26</v>
      </c>
      <c r="G27" s="5" t="str">
        <f>IF(Bilanca!H34=0,"",Bilanca!H34)</f>
        <v/>
      </c>
      <c r="H27" s="8">
        <f t="shared" si="1"/>
        <v>0</v>
      </c>
      <c r="I27" s="9">
        <v>0.0</v>
      </c>
      <c r="J27" s="10">
        <f>ROUND(Bilanca!I34,2)</f>
        <v>0</v>
      </c>
      <c r="K27" s="10">
        <f>ROUND(Bilanca!J34,2)</f>
        <v>0</v>
      </c>
      <c r="L27" s="10"/>
      <c r="M27" s="10"/>
      <c r="N27" s="10"/>
      <c r="O27" s="10"/>
      <c r="P27" s="10"/>
      <c r="Q27" s="10"/>
      <c r="R27" s="10"/>
      <c r="S27" s="10"/>
      <c r="T27" s="10"/>
      <c r="U27" s="10"/>
      <c r="V27" s="10"/>
      <c r="W27" s="10"/>
      <c r="X27" s="10"/>
      <c r="Y27" s="10"/>
      <c r="Z27" s="10"/>
      <c r="AA27" s="10"/>
      <c r="AB27" s="10"/>
      <c r="AC27" s="10"/>
      <c r="AD27" s="10"/>
      <c r="AE27" s="10"/>
    </row>
    <row r="28" ht="12.75" customHeight="1">
      <c r="A28" s="5" t="s">
        <v>59</v>
      </c>
      <c r="B28" s="6">
        <f>RefStr!F58</f>
        <v>12</v>
      </c>
      <c r="C28" s="5"/>
      <c r="D28" s="5" t="s">
        <v>31</v>
      </c>
      <c r="E28" s="5">
        <v>1.0</v>
      </c>
      <c r="F28" s="7">
        <f>Bilanca!G35</f>
        <v>27</v>
      </c>
      <c r="G28" s="5" t="str">
        <f>IF(Bilanca!H35=0,"",Bilanca!H35)</f>
        <v/>
      </c>
      <c r="H28" s="8">
        <f t="shared" si="1"/>
        <v>0</v>
      </c>
      <c r="I28" s="9">
        <v>0.0</v>
      </c>
      <c r="J28" s="10">
        <f>ROUND(Bilanca!I35,2)</f>
        <v>0</v>
      </c>
      <c r="K28" s="10">
        <f>ROUND(Bilanca!J35,2)</f>
        <v>0</v>
      </c>
      <c r="L28" s="10"/>
      <c r="M28" s="10"/>
      <c r="N28" s="10"/>
      <c r="O28" s="10"/>
      <c r="P28" s="10"/>
      <c r="Q28" s="10"/>
      <c r="R28" s="10"/>
      <c r="S28" s="10"/>
      <c r="T28" s="10"/>
      <c r="U28" s="10"/>
      <c r="V28" s="10"/>
      <c r="W28" s="10"/>
      <c r="X28" s="10"/>
      <c r="Y28" s="10"/>
      <c r="Z28" s="10"/>
      <c r="AA28" s="10"/>
      <c r="AB28" s="10"/>
      <c r="AC28" s="10"/>
      <c r="AD28" s="10"/>
      <c r="AE28" s="10"/>
    </row>
    <row r="29" ht="12.75" customHeight="1">
      <c r="A29" s="5" t="s">
        <v>60</v>
      </c>
      <c r="B29" s="6">
        <f>RefStr!C60</f>
        <v>12</v>
      </c>
      <c r="C29" s="5"/>
      <c r="D29" s="5" t="s">
        <v>31</v>
      </c>
      <c r="E29" s="5">
        <v>1.0</v>
      </c>
      <c r="F29" s="7">
        <f>Bilanca!G36</f>
        <v>28</v>
      </c>
      <c r="G29" s="5" t="str">
        <f>IF(Bilanca!H36=0,"",Bilanca!H36)</f>
        <v/>
      </c>
      <c r="H29" s="8">
        <f t="shared" si="1"/>
        <v>0</v>
      </c>
      <c r="I29" s="9">
        <v>0.0</v>
      </c>
      <c r="J29" s="10">
        <f>ROUND(Bilanca!I36,2)</f>
        <v>0</v>
      </c>
      <c r="K29" s="10">
        <f>ROUND(Bilanca!J36,2)</f>
        <v>0</v>
      </c>
      <c r="L29" s="10"/>
      <c r="M29" s="10"/>
      <c r="N29" s="10"/>
      <c r="O29" s="10"/>
      <c r="P29" s="10"/>
      <c r="Q29" s="10"/>
      <c r="R29" s="10"/>
      <c r="S29" s="10"/>
      <c r="T29" s="10"/>
      <c r="U29" s="10"/>
      <c r="V29" s="10"/>
      <c r="W29" s="10"/>
      <c r="X29" s="10"/>
      <c r="Y29" s="10"/>
      <c r="Z29" s="10"/>
      <c r="AA29" s="10"/>
      <c r="AB29" s="10"/>
      <c r="AC29" s="10"/>
      <c r="AD29" s="10"/>
      <c r="AE29" s="10"/>
    </row>
    <row r="30" ht="12.75" customHeight="1">
      <c r="A30" s="5" t="s">
        <v>61</v>
      </c>
      <c r="B30" s="6">
        <f>RefStr!F60</f>
        <v>12</v>
      </c>
      <c r="C30" s="5"/>
      <c r="D30" s="5" t="s">
        <v>31</v>
      </c>
      <c r="E30" s="5">
        <v>1.0</v>
      </c>
      <c r="F30" s="7">
        <f>Bilanca!G37</f>
        <v>29</v>
      </c>
      <c r="G30" s="5" t="str">
        <f>IF(Bilanca!H37=0,"",Bilanca!H37)</f>
        <v/>
      </c>
      <c r="H30" s="8">
        <f t="shared" si="1"/>
        <v>0</v>
      </c>
      <c r="I30" s="9">
        <v>0.0</v>
      </c>
      <c r="J30" s="10">
        <f>ROUND(Bilanca!I37,2)</f>
        <v>0</v>
      </c>
      <c r="K30" s="10">
        <f>ROUND(Bilanca!J37,2)</f>
        <v>0</v>
      </c>
      <c r="L30" s="10"/>
      <c r="M30" s="10"/>
      <c r="N30" s="10"/>
      <c r="O30" s="10"/>
      <c r="P30" s="10"/>
      <c r="Q30" s="10"/>
      <c r="R30" s="10"/>
      <c r="S30" s="10"/>
      <c r="T30" s="10"/>
      <c r="U30" s="10"/>
      <c r="V30" s="10"/>
      <c r="W30" s="10"/>
      <c r="X30" s="10"/>
      <c r="Y30" s="10"/>
      <c r="Z30" s="10"/>
      <c r="AA30" s="10"/>
      <c r="AB30" s="10"/>
      <c r="AC30" s="10"/>
      <c r="AD30" s="10"/>
      <c r="AE30" s="10"/>
    </row>
    <row r="31" ht="12.75" customHeight="1">
      <c r="A31" s="5" t="s">
        <v>62</v>
      </c>
      <c r="B31" s="6" t="s">
        <v>63</v>
      </c>
      <c r="C31" s="5"/>
      <c r="D31" s="5" t="s">
        <v>31</v>
      </c>
      <c r="E31" s="5">
        <v>1.0</v>
      </c>
      <c r="F31" s="7">
        <f>Bilanca!G38</f>
        <v>30</v>
      </c>
      <c r="G31" s="5" t="str">
        <f>IF(Bilanca!H38=0,"",Bilanca!H38)</f>
        <v/>
      </c>
      <c r="H31" s="8">
        <f t="shared" si="1"/>
        <v>0</v>
      </c>
      <c r="I31" s="9">
        <v>0.0</v>
      </c>
      <c r="J31" s="10">
        <f>ROUND(Bilanca!I38,2)</f>
        <v>0</v>
      </c>
      <c r="K31" s="10">
        <f>ROUND(Bilanca!J38,2)</f>
        <v>0</v>
      </c>
      <c r="L31" s="10"/>
      <c r="M31" s="10"/>
      <c r="N31" s="10"/>
      <c r="O31" s="10"/>
      <c r="P31" s="10"/>
      <c r="Q31" s="10"/>
      <c r="R31" s="10"/>
      <c r="S31" s="10"/>
      <c r="T31" s="10"/>
      <c r="U31" s="10"/>
      <c r="V31" s="10"/>
      <c r="W31" s="10"/>
      <c r="X31" s="10"/>
      <c r="Y31" s="10"/>
      <c r="Z31" s="10"/>
      <c r="AA31" s="10"/>
      <c r="AB31" s="10"/>
      <c r="AC31" s="10"/>
      <c r="AD31" s="10"/>
      <c r="AE31" s="10"/>
    </row>
    <row r="32" ht="12.75" customHeight="1">
      <c r="A32" s="5" t="s">
        <v>64</v>
      </c>
      <c r="B32" s="6" t="s">
        <v>63</v>
      </c>
      <c r="C32" s="5"/>
      <c r="D32" s="5" t="s">
        <v>31</v>
      </c>
      <c r="E32" s="5">
        <v>1.0</v>
      </c>
      <c r="F32" s="7">
        <f>Bilanca!G39</f>
        <v>31</v>
      </c>
      <c r="G32" s="5" t="str">
        <f>IF(Bilanca!H39=0,"",Bilanca!H39)</f>
        <v/>
      </c>
      <c r="H32" s="8">
        <f t="shared" si="1"/>
        <v>0</v>
      </c>
      <c r="I32" s="9">
        <v>0.0</v>
      </c>
      <c r="J32" s="10">
        <f>ROUND(Bilanca!I39,2)</f>
        <v>0</v>
      </c>
      <c r="K32" s="10">
        <f>ROUND(Bilanca!J39,2)</f>
        <v>0</v>
      </c>
      <c r="L32" s="10"/>
      <c r="M32" s="10"/>
      <c r="N32" s="10"/>
      <c r="O32" s="10"/>
      <c r="P32" s="10"/>
      <c r="Q32" s="10"/>
      <c r="R32" s="10"/>
      <c r="S32" s="10"/>
      <c r="T32" s="10"/>
      <c r="U32" s="10"/>
      <c r="V32" s="10"/>
      <c r="W32" s="10"/>
      <c r="X32" s="10"/>
      <c r="Y32" s="10"/>
      <c r="Z32" s="10"/>
      <c r="AA32" s="10"/>
      <c r="AB32" s="10"/>
      <c r="AC32" s="10"/>
      <c r="AD32" s="10"/>
      <c r="AE32" s="10"/>
    </row>
    <row r="33" ht="12.75" customHeight="1">
      <c r="A33" s="5" t="s">
        <v>65</v>
      </c>
      <c r="B33" s="6" t="s">
        <v>63</v>
      </c>
      <c r="C33" s="5"/>
      <c r="D33" s="5" t="s">
        <v>31</v>
      </c>
      <c r="E33" s="5">
        <v>1.0</v>
      </c>
      <c r="F33" s="7">
        <f>Bilanca!G40</f>
        <v>32</v>
      </c>
      <c r="G33" s="5" t="str">
        <f>IF(Bilanca!H40=0,"",Bilanca!H40)</f>
        <v/>
      </c>
      <c r="H33" s="8">
        <f t="shared" si="1"/>
        <v>0</v>
      </c>
      <c r="I33" s="9">
        <v>0.0</v>
      </c>
      <c r="J33" s="10">
        <f>ROUND(Bilanca!I40,2)</f>
        <v>0</v>
      </c>
      <c r="K33" s="10">
        <f>ROUND(Bilanca!J40,2)</f>
        <v>0</v>
      </c>
      <c r="L33" s="10"/>
      <c r="M33" s="10"/>
      <c r="N33" s="10"/>
      <c r="O33" s="10"/>
      <c r="P33" s="10"/>
      <c r="Q33" s="10"/>
      <c r="R33" s="10"/>
      <c r="S33" s="10"/>
      <c r="T33" s="10"/>
      <c r="U33" s="10"/>
      <c r="V33" s="10"/>
      <c r="W33" s="10"/>
      <c r="X33" s="10"/>
      <c r="Y33" s="10"/>
      <c r="Z33" s="10"/>
      <c r="AA33" s="10"/>
      <c r="AB33" s="10"/>
      <c r="AC33" s="10"/>
      <c r="AD33" s="10"/>
      <c r="AE33" s="10"/>
    </row>
    <row r="34" ht="12.75" customHeight="1">
      <c r="A34" s="5" t="s">
        <v>66</v>
      </c>
      <c r="B34" s="6" t="s">
        <v>63</v>
      </c>
      <c r="C34" s="5"/>
      <c r="D34" s="5" t="s">
        <v>31</v>
      </c>
      <c r="E34" s="5">
        <v>1.0</v>
      </c>
      <c r="F34" s="7">
        <f>Bilanca!G41</f>
        <v>33</v>
      </c>
      <c r="G34" s="5" t="str">
        <f>IF(Bilanca!H41=0,"",Bilanca!H41)</f>
        <v/>
      </c>
      <c r="H34" s="8">
        <f t="shared" si="1"/>
        <v>0</v>
      </c>
      <c r="I34" s="9">
        <v>0.0</v>
      </c>
      <c r="J34" s="10">
        <f>ROUND(Bilanca!I41,2)</f>
        <v>0</v>
      </c>
      <c r="K34" s="10">
        <f>ROUND(Bilanca!J41,2)</f>
        <v>0</v>
      </c>
      <c r="L34" s="10"/>
      <c r="M34" s="10"/>
      <c r="N34" s="10"/>
      <c r="O34" s="10"/>
      <c r="P34" s="10"/>
      <c r="Q34" s="10"/>
      <c r="R34" s="10"/>
      <c r="S34" s="10"/>
      <c r="T34" s="10"/>
      <c r="U34" s="10"/>
      <c r="V34" s="10"/>
      <c r="W34" s="10"/>
      <c r="X34" s="10"/>
      <c r="Y34" s="10"/>
      <c r="Z34" s="10"/>
      <c r="AA34" s="10"/>
      <c r="AB34" s="10"/>
      <c r="AC34" s="10"/>
      <c r="AD34" s="10"/>
      <c r="AE34" s="10"/>
    </row>
    <row r="35" ht="12.75" customHeight="1">
      <c r="A35" s="5" t="s">
        <v>67</v>
      </c>
      <c r="B35" s="6" t="s">
        <v>63</v>
      </c>
      <c r="C35" s="5"/>
      <c r="D35" s="5" t="s">
        <v>31</v>
      </c>
      <c r="E35" s="5">
        <v>1.0</v>
      </c>
      <c r="F35" s="7">
        <f>Bilanca!G42</f>
        <v>34</v>
      </c>
      <c r="G35" s="5" t="str">
        <f>IF(Bilanca!H42=0,"",Bilanca!H42)</f>
        <v/>
      </c>
      <c r="H35" s="8">
        <f t="shared" si="1"/>
        <v>0</v>
      </c>
      <c r="I35" s="9">
        <v>0.0</v>
      </c>
      <c r="J35" s="10">
        <f>ROUND(Bilanca!I42,2)</f>
        <v>0</v>
      </c>
      <c r="K35" s="10">
        <f>ROUND(Bilanca!J42,2)</f>
        <v>0</v>
      </c>
      <c r="L35" s="10"/>
      <c r="M35" s="10"/>
      <c r="N35" s="10"/>
      <c r="O35" s="10"/>
      <c r="P35" s="10"/>
      <c r="Q35" s="10"/>
      <c r="R35" s="10"/>
      <c r="S35" s="10"/>
      <c r="T35" s="10"/>
      <c r="U35" s="10"/>
      <c r="V35" s="10"/>
      <c r="W35" s="10"/>
      <c r="X35" s="10"/>
      <c r="Y35" s="10"/>
      <c r="Z35" s="10"/>
      <c r="AA35" s="10"/>
      <c r="AB35" s="10"/>
      <c r="AC35" s="10"/>
      <c r="AD35" s="10"/>
      <c r="AE35" s="10"/>
    </row>
    <row r="36" ht="12.75" customHeight="1">
      <c r="A36" s="5" t="s">
        <v>68</v>
      </c>
      <c r="B36" s="6" t="s">
        <v>63</v>
      </c>
      <c r="C36" s="5"/>
      <c r="D36" s="5" t="s">
        <v>31</v>
      </c>
      <c r="E36" s="5">
        <v>1.0</v>
      </c>
      <c r="F36" s="7">
        <f>Bilanca!G43</f>
        <v>35</v>
      </c>
      <c r="G36" s="5" t="str">
        <f>IF(Bilanca!H43=0,"",Bilanca!H43)</f>
        <v/>
      </c>
      <c r="H36" s="8">
        <f t="shared" si="1"/>
        <v>0</v>
      </c>
      <c r="I36" s="9">
        <v>0.0</v>
      </c>
      <c r="J36" s="10">
        <f>ROUND(Bilanca!I43,2)</f>
        <v>0</v>
      </c>
      <c r="K36" s="10">
        <f>ROUND(Bilanca!J43,2)</f>
        <v>0</v>
      </c>
      <c r="L36" s="10"/>
      <c r="M36" s="10"/>
      <c r="N36" s="10"/>
      <c r="O36" s="10"/>
      <c r="P36" s="10"/>
      <c r="Q36" s="10"/>
      <c r="R36" s="10"/>
      <c r="S36" s="10"/>
      <c r="T36" s="10"/>
      <c r="U36" s="10"/>
      <c r="V36" s="10"/>
      <c r="W36" s="10"/>
      <c r="X36" s="10"/>
      <c r="Y36" s="10"/>
      <c r="Z36" s="10"/>
      <c r="AA36" s="10"/>
      <c r="AB36" s="10"/>
      <c r="AC36" s="10"/>
      <c r="AD36" s="10"/>
      <c r="AE36" s="10"/>
    </row>
    <row r="37" ht="12.75" customHeight="1">
      <c r="A37" s="5" t="s">
        <v>69</v>
      </c>
      <c r="B37" s="6" t="str">
        <f>RefStr!B64</f>
        <v>00384992</v>
      </c>
      <c r="C37" s="5"/>
      <c r="D37" s="5" t="s">
        <v>31</v>
      </c>
      <c r="E37" s="5">
        <v>1.0</v>
      </c>
      <c r="F37" s="7">
        <f>Bilanca!G44</f>
        <v>36</v>
      </c>
      <c r="G37" s="5" t="str">
        <f>IF(Bilanca!H44=0,"",Bilanca!H44)</f>
        <v/>
      </c>
      <c r="H37" s="8">
        <f t="shared" si="1"/>
        <v>0</v>
      </c>
      <c r="I37" s="9">
        <v>0.0</v>
      </c>
      <c r="J37" s="10">
        <f>ROUND(Bilanca!I44,2)</f>
        <v>0</v>
      </c>
      <c r="K37" s="10">
        <f>ROUND(Bilanca!J44,2)</f>
        <v>0</v>
      </c>
      <c r="L37" s="10"/>
      <c r="M37" s="10"/>
      <c r="N37" s="10"/>
      <c r="O37" s="10"/>
      <c r="P37" s="10"/>
      <c r="Q37" s="10"/>
      <c r="R37" s="10"/>
      <c r="S37" s="10"/>
      <c r="T37" s="10"/>
      <c r="U37" s="10"/>
      <c r="V37" s="10"/>
      <c r="W37" s="10"/>
      <c r="X37" s="10"/>
      <c r="Y37" s="10"/>
      <c r="Z37" s="10"/>
      <c r="AA37" s="10"/>
      <c r="AB37" s="10"/>
      <c r="AC37" s="10"/>
      <c r="AD37" s="10"/>
      <c r="AE37" s="10"/>
    </row>
    <row r="38" ht="12.75" customHeight="1">
      <c r="A38" s="5" t="s">
        <v>70</v>
      </c>
      <c r="B38" s="6" t="str">
        <f>RefStr!B66</f>
        <v>GENIA D.O.O.</v>
      </c>
      <c r="C38" s="5"/>
      <c r="D38" s="5" t="s">
        <v>31</v>
      </c>
      <c r="E38" s="5">
        <v>1.0</v>
      </c>
      <c r="F38" s="7">
        <f>Bilanca!G45</f>
        <v>37</v>
      </c>
      <c r="G38" s="5" t="str">
        <f>IF(Bilanca!H45=0,"",Bilanca!H45)</f>
        <v/>
      </c>
      <c r="H38" s="8">
        <f t="shared" si="1"/>
        <v>720739.1061</v>
      </c>
      <c r="I38" s="9">
        <v>0.0</v>
      </c>
      <c r="J38" s="10">
        <f>ROUND(Bilanca!I45,2)</f>
        <v>312209.41</v>
      </c>
      <c r="K38" s="10">
        <f>ROUND(Bilanca!J45,2)</f>
        <v>817867.06</v>
      </c>
      <c r="L38" s="10"/>
      <c r="M38" s="10"/>
      <c r="N38" s="10"/>
      <c r="O38" s="10"/>
      <c r="P38" s="10"/>
      <c r="Q38" s="10"/>
      <c r="R38" s="10"/>
      <c r="S38" s="10"/>
      <c r="T38" s="10"/>
      <c r="U38" s="10"/>
      <c r="V38" s="10"/>
      <c r="W38" s="10"/>
      <c r="X38" s="10"/>
      <c r="Y38" s="10"/>
      <c r="Z38" s="10"/>
      <c r="AA38" s="10"/>
      <c r="AB38" s="10"/>
      <c r="AC38" s="10"/>
      <c r="AD38" s="10"/>
      <c r="AE38" s="10"/>
    </row>
    <row r="39" ht="12.75" customHeight="1">
      <c r="A39" s="5" t="s">
        <v>71</v>
      </c>
      <c r="B39" s="6" t="str">
        <f>RefStr!C68</f>
        <v>DUNJA PERCAN</v>
      </c>
      <c r="C39" s="5"/>
      <c r="D39" s="5" t="s">
        <v>31</v>
      </c>
      <c r="E39" s="5">
        <v>1.0</v>
      </c>
      <c r="F39" s="7">
        <f>Bilanca!G46</f>
        <v>38</v>
      </c>
      <c r="G39" s="5" t="str">
        <f>IF(Bilanca!H46=0,"",Bilanca!H46)</f>
        <v/>
      </c>
      <c r="H39" s="8">
        <f t="shared" si="1"/>
        <v>23968.6482</v>
      </c>
      <c r="I39" s="9">
        <v>0.0</v>
      </c>
      <c r="J39" s="10">
        <f>ROUND(Bilanca!I46,2)</f>
        <v>19754.23</v>
      </c>
      <c r="K39" s="10">
        <f>ROUND(Bilanca!J46,2)</f>
        <v>21660.58</v>
      </c>
      <c r="L39" s="10"/>
      <c r="M39" s="10"/>
      <c r="N39" s="10"/>
      <c r="O39" s="10"/>
      <c r="P39" s="10"/>
      <c r="Q39" s="10"/>
      <c r="R39" s="10"/>
      <c r="S39" s="10"/>
      <c r="T39" s="10"/>
      <c r="U39" s="10"/>
      <c r="V39" s="10"/>
      <c r="W39" s="10"/>
      <c r="X39" s="10"/>
      <c r="Y39" s="10"/>
      <c r="Z39" s="10"/>
      <c r="AA39" s="10"/>
      <c r="AB39" s="10"/>
      <c r="AC39" s="10"/>
      <c r="AD39" s="10"/>
      <c r="AE39" s="10"/>
    </row>
    <row r="40" ht="12.75" customHeight="1">
      <c r="A40" s="5" t="s">
        <v>72</v>
      </c>
      <c r="B40" s="6" t="str">
        <f>TRIM(RefStr!C70)</f>
        <v>052217663</v>
      </c>
      <c r="C40" s="5"/>
      <c r="D40" s="5" t="s">
        <v>31</v>
      </c>
      <c r="E40" s="5">
        <v>1.0</v>
      </c>
      <c r="F40" s="7">
        <f>Bilanca!G47</f>
        <v>39</v>
      </c>
      <c r="G40" s="5" t="str">
        <f>IF(Bilanca!H47=0,"",Bilanca!H47)</f>
        <v/>
      </c>
      <c r="H40" s="8">
        <f t="shared" si="1"/>
        <v>22582.3455</v>
      </c>
      <c r="I40" s="9">
        <v>0.0</v>
      </c>
      <c r="J40" s="10">
        <f>ROUND(Bilanca!I47,2)</f>
        <v>18188.33</v>
      </c>
      <c r="K40" s="10">
        <f>ROUND(Bilanca!J47,2)</f>
        <v>19857.56</v>
      </c>
      <c r="L40" s="10"/>
      <c r="M40" s="10"/>
      <c r="N40" s="10"/>
      <c r="O40" s="10"/>
      <c r="P40" s="10"/>
      <c r="Q40" s="10"/>
      <c r="R40" s="10"/>
      <c r="S40" s="10"/>
      <c r="T40" s="10"/>
      <c r="U40" s="10"/>
      <c r="V40" s="10"/>
      <c r="W40" s="10"/>
      <c r="X40" s="10"/>
      <c r="Y40" s="10"/>
      <c r="Z40" s="10"/>
      <c r="AA40" s="10"/>
      <c r="AB40" s="10"/>
      <c r="AC40" s="10"/>
      <c r="AD40" s="10"/>
      <c r="AE40" s="10"/>
    </row>
    <row r="41" ht="12.75" customHeight="1">
      <c r="A41" s="5" t="s">
        <v>73</v>
      </c>
      <c r="B41" s="6" t="s">
        <v>74</v>
      </c>
      <c r="C41" s="5"/>
      <c r="D41" s="5" t="s">
        <v>31</v>
      </c>
      <c r="E41" s="5">
        <v>1.0</v>
      </c>
      <c r="F41" s="7">
        <f>Bilanca!G48</f>
        <v>40</v>
      </c>
      <c r="G41" s="5" t="str">
        <f>IF(Bilanca!H48=0,"",Bilanca!H48)</f>
        <v/>
      </c>
      <c r="H41" s="8">
        <f t="shared" si="1"/>
        <v>0</v>
      </c>
      <c r="I41" s="9">
        <v>0.0</v>
      </c>
      <c r="J41" s="10">
        <f>ROUND(Bilanca!I48,2)</f>
        <v>0</v>
      </c>
      <c r="K41" s="10">
        <f>ROUND(Bilanca!J48,2)</f>
        <v>0</v>
      </c>
      <c r="L41" s="10"/>
      <c r="M41" s="10"/>
      <c r="N41" s="10"/>
      <c r="O41" s="10"/>
      <c r="P41" s="10"/>
      <c r="Q41" s="10"/>
      <c r="R41" s="10"/>
      <c r="S41" s="10"/>
      <c r="T41" s="10"/>
      <c r="U41" s="10"/>
      <c r="V41" s="10"/>
      <c r="W41" s="10"/>
      <c r="X41" s="10"/>
      <c r="Y41" s="10"/>
      <c r="Z41" s="10"/>
      <c r="AA41" s="10"/>
      <c r="AB41" s="10"/>
      <c r="AC41" s="10"/>
      <c r="AD41" s="10"/>
      <c r="AE41" s="10"/>
    </row>
    <row r="42" ht="12.75" customHeight="1">
      <c r="A42" s="5" t="s">
        <v>75</v>
      </c>
      <c r="B42" s="6" t="str">
        <f>TRIM(RefStr!C72)</f>
        <v>dunja.percan@genia.hr</v>
      </c>
      <c r="C42" s="5"/>
      <c r="D42" s="5" t="s">
        <v>31</v>
      </c>
      <c r="E42" s="5">
        <v>1.0</v>
      </c>
      <c r="F42" s="7">
        <f>Bilanca!G49</f>
        <v>41</v>
      </c>
      <c r="G42" s="5" t="str">
        <f>IF(Bilanca!H49=0,"",Bilanca!H49)</f>
        <v/>
      </c>
      <c r="H42" s="8">
        <f t="shared" si="1"/>
        <v>0</v>
      </c>
      <c r="I42" s="9">
        <v>0.0</v>
      </c>
      <c r="J42" s="10">
        <f>ROUND(Bilanca!I49,2)</f>
        <v>0</v>
      </c>
      <c r="K42" s="10">
        <f>ROUND(Bilanca!J49,2)</f>
        <v>0</v>
      </c>
      <c r="L42" s="10"/>
      <c r="M42" s="10"/>
      <c r="N42" s="10"/>
      <c r="O42" s="10"/>
      <c r="P42" s="10"/>
      <c r="Q42" s="10"/>
      <c r="R42" s="10"/>
      <c r="S42" s="10"/>
      <c r="T42" s="10"/>
      <c r="U42" s="10"/>
      <c r="V42" s="10"/>
      <c r="W42" s="10"/>
      <c r="X42" s="10"/>
      <c r="Y42" s="10"/>
      <c r="Z42" s="10"/>
      <c r="AA42" s="10"/>
      <c r="AB42" s="10"/>
      <c r="AC42" s="10"/>
      <c r="AD42" s="10"/>
      <c r="AE42" s="10"/>
    </row>
    <row r="43" ht="12.75" customHeight="1">
      <c r="A43" s="5" t="s">
        <v>76</v>
      </c>
      <c r="B43" s="6" t="str">
        <f>TRIM(RefStr!A75)</f>
        <v>ALEKSANDAR VOJAK</v>
      </c>
      <c r="C43" s="5"/>
      <c r="D43" s="5" t="s">
        <v>31</v>
      </c>
      <c r="E43" s="5">
        <v>1.0</v>
      </c>
      <c r="F43" s="7">
        <f>Bilanca!G50</f>
        <v>42</v>
      </c>
      <c r="G43" s="5" t="str">
        <f>IF(Bilanca!H50=0,"",Bilanca!H50)</f>
        <v/>
      </c>
      <c r="H43" s="8">
        <f t="shared" si="1"/>
        <v>2172.2148</v>
      </c>
      <c r="I43" s="9">
        <v>0.0</v>
      </c>
      <c r="J43" s="10">
        <f>ROUND(Bilanca!I50,2)</f>
        <v>1565.9</v>
      </c>
      <c r="K43" s="10">
        <f>ROUND(Bilanca!J50,2)</f>
        <v>1803.02</v>
      </c>
      <c r="L43" s="10"/>
      <c r="M43" s="10"/>
      <c r="N43" s="10"/>
      <c r="O43" s="10"/>
      <c r="P43" s="10"/>
      <c r="Q43" s="10"/>
      <c r="R43" s="10"/>
      <c r="S43" s="10"/>
      <c r="T43" s="10"/>
      <c r="U43" s="10"/>
      <c r="V43" s="10"/>
      <c r="W43" s="10"/>
      <c r="X43" s="10"/>
      <c r="Y43" s="10"/>
      <c r="Z43" s="10"/>
      <c r="AA43" s="10"/>
      <c r="AB43" s="10"/>
      <c r="AC43" s="10"/>
      <c r="AD43" s="10"/>
      <c r="AE43" s="10"/>
    </row>
    <row r="44" ht="12.75" customHeight="1">
      <c r="A44" s="5" t="s">
        <v>77</v>
      </c>
      <c r="B44" s="6" t="str">
        <f>IF(RefStr!C4&lt;&gt;"",TEXT(RefStr!C4,"YYYYMMDD"),"")</f>
        <v>20250101</v>
      </c>
      <c r="C44" s="5"/>
      <c r="D44" s="5" t="s">
        <v>31</v>
      </c>
      <c r="E44" s="5">
        <v>1.0</v>
      </c>
      <c r="F44" s="7">
        <f>Bilanca!G51</f>
        <v>43</v>
      </c>
      <c r="G44" s="5" t="str">
        <f>IF(Bilanca!H51=0,"",Bilanca!H51)</f>
        <v/>
      </c>
      <c r="H44" s="8">
        <f t="shared" si="1"/>
        <v>0</v>
      </c>
      <c r="I44" s="9">
        <v>0.0</v>
      </c>
      <c r="J44" s="10">
        <f>ROUND(Bilanca!I51,2)</f>
        <v>0</v>
      </c>
      <c r="K44" s="10">
        <f>ROUND(Bilanca!J51,2)</f>
        <v>0</v>
      </c>
      <c r="L44" s="10"/>
      <c r="M44" s="10"/>
      <c r="N44" s="10"/>
      <c r="O44" s="10"/>
      <c r="P44" s="10"/>
      <c r="Q44" s="10"/>
      <c r="R44" s="10"/>
      <c r="S44" s="10"/>
      <c r="T44" s="10"/>
      <c r="U44" s="10"/>
      <c r="V44" s="10"/>
      <c r="W44" s="10"/>
      <c r="X44" s="10"/>
      <c r="Y44" s="10"/>
      <c r="Z44" s="10"/>
      <c r="AA44" s="10"/>
      <c r="AB44" s="10"/>
      <c r="AC44" s="10"/>
      <c r="AD44" s="10"/>
      <c r="AE44" s="10"/>
    </row>
    <row r="45" ht="12.75" customHeight="1">
      <c r="A45" s="5" t="s">
        <v>78</v>
      </c>
      <c r="B45" s="6" t="str">
        <f>IF(RefStr!F4&lt;&gt;"",TEXT(RefStr!F4,"YYYYMMDD"),"")</f>
        <v>20251231</v>
      </c>
      <c r="C45" s="5"/>
      <c r="D45" s="5" t="s">
        <v>31</v>
      </c>
      <c r="E45" s="5">
        <v>1.0</v>
      </c>
      <c r="F45" s="7">
        <f>Bilanca!G52</f>
        <v>44</v>
      </c>
      <c r="G45" s="5" t="str">
        <f>IF(Bilanca!H52=0,"",Bilanca!H52)</f>
        <v/>
      </c>
      <c r="H45" s="8">
        <f t="shared" si="1"/>
        <v>0</v>
      </c>
      <c r="I45" s="9">
        <v>0.0</v>
      </c>
      <c r="J45" s="10">
        <f>ROUND(Bilanca!I52,2)</f>
        <v>0</v>
      </c>
      <c r="K45" s="10">
        <f>ROUND(Bilanca!J52,2)</f>
        <v>0</v>
      </c>
      <c r="L45" s="10"/>
      <c r="M45" s="10"/>
      <c r="N45" s="10"/>
      <c r="O45" s="10"/>
      <c r="P45" s="10"/>
      <c r="Q45" s="10"/>
      <c r="R45" s="10"/>
      <c r="S45" s="10"/>
      <c r="T45" s="10"/>
      <c r="U45" s="10"/>
      <c r="V45" s="10"/>
      <c r="W45" s="10"/>
      <c r="X45" s="10"/>
      <c r="Y45" s="10"/>
      <c r="Z45" s="10"/>
      <c r="AA45" s="10"/>
      <c r="AB45" s="10"/>
      <c r="AC45" s="10"/>
      <c r="AD45" s="10"/>
      <c r="AE45" s="10"/>
    </row>
    <row r="46" ht="12.75" customHeight="1">
      <c r="A46" s="5" t="s">
        <v>79</v>
      </c>
      <c r="B46" s="6" t="str">
        <f>IF(Bilanca!Q1&lt;&gt;0,"DA","NE")</f>
        <v>DA</v>
      </c>
      <c r="C46" s="5"/>
      <c r="D46" s="5" t="s">
        <v>31</v>
      </c>
      <c r="E46" s="5">
        <v>1.0</v>
      </c>
      <c r="F46" s="7">
        <f>Bilanca!G53</f>
        <v>45</v>
      </c>
      <c r="G46" s="5" t="str">
        <f>IF(Bilanca!H53=0,"",Bilanca!H53)</f>
        <v/>
      </c>
      <c r="H46" s="8">
        <f t="shared" si="1"/>
        <v>0</v>
      </c>
      <c r="I46" s="9">
        <v>0.0</v>
      </c>
      <c r="J46" s="10">
        <f>ROUND(Bilanca!I53,2)</f>
        <v>0</v>
      </c>
      <c r="K46" s="10">
        <f>ROUND(Bilanca!J53,2)</f>
        <v>0</v>
      </c>
      <c r="L46" s="10"/>
      <c r="M46" s="10"/>
      <c r="N46" s="10"/>
      <c r="O46" s="10"/>
      <c r="P46" s="10"/>
      <c r="Q46" s="10"/>
      <c r="R46" s="10"/>
      <c r="S46" s="10"/>
      <c r="T46" s="10"/>
      <c r="U46" s="10"/>
      <c r="V46" s="10"/>
      <c r="W46" s="10"/>
      <c r="X46" s="10"/>
      <c r="Y46" s="10"/>
      <c r="Z46" s="10"/>
      <c r="AA46" s="10"/>
      <c r="AB46" s="10"/>
      <c r="AC46" s="10"/>
      <c r="AD46" s="10"/>
      <c r="AE46" s="10"/>
    </row>
    <row r="47" ht="12.75" customHeight="1">
      <c r="A47" s="5" t="s">
        <v>80</v>
      </c>
      <c r="B47" s="6" t="str">
        <f>IF(RDG!Q1&lt;&gt;0,"DA","NE")</f>
        <v>DA</v>
      </c>
      <c r="C47" s="5"/>
      <c r="D47" s="5" t="s">
        <v>31</v>
      </c>
      <c r="E47" s="5">
        <v>1.0</v>
      </c>
      <c r="F47" s="7">
        <f>Bilanca!G54</f>
        <v>46</v>
      </c>
      <c r="G47" s="5" t="str">
        <f>IF(Bilanca!H54=0,"",Bilanca!H54)</f>
        <v/>
      </c>
      <c r="H47" s="8">
        <f t="shared" si="1"/>
        <v>113084.077</v>
      </c>
      <c r="I47" s="9">
        <v>0.0</v>
      </c>
      <c r="J47" s="10">
        <f>ROUND(Bilanca!I54,2)</f>
        <v>138393.91</v>
      </c>
      <c r="K47" s="10">
        <f>ROUND(Bilanca!J54,2)</f>
        <v>53720.52</v>
      </c>
      <c r="L47" s="10"/>
      <c r="M47" s="10"/>
      <c r="N47" s="10"/>
      <c r="O47" s="10"/>
      <c r="P47" s="10"/>
      <c r="Q47" s="10"/>
      <c r="R47" s="10"/>
      <c r="S47" s="10"/>
      <c r="T47" s="10"/>
      <c r="U47" s="10"/>
      <c r="V47" s="10"/>
      <c r="W47" s="10"/>
      <c r="X47" s="10"/>
      <c r="Y47" s="10"/>
      <c r="Z47" s="10"/>
      <c r="AA47" s="10"/>
      <c r="AB47" s="10"/>
      <c r="AC47" s="10"/>
      <c r="AD47" s="10"/>
      <c r="AE47" s="10"/>
    </row>
    <row r="48" ht="12.75" customHeight="1">
      <c r="A48" s="5" t="s">
        <v>81</v>
      </c>
      <c r="B48" s="6" t="str">
        <f>RefStr!I54</f>
        <v>DA</v>
      </c>
      <c r="C48" s="5"/>
      <c r="D48" s="5" t="s">
        <v>31</v>
      </c>
      <c r="E48" s="5">
        <v>1.0</v>
      </c>
      <c r="F48" s="7">
        <f>Bilanca!G55</f>
        <v>47</v>
      </c>
      <c r="G48" s="5" t="str">
        <f>IF(Bilanca!H55=0,"",Bilanca!H55)</f>
        <v/>
      </c>
      <c r="H48" s="8">
        <f t="shared" si="1"/>
        <v>0</v>
      </c>
      <c r="I48" s="9">
        <v>0.0</v>
      </c>
      <c r="J48" s="10">
        <f>ROUND(Bilanca!I55,2)</f>
        <v>0</v>
      </c>
      <c r="K48" s="10">
        <f>ROUND(Bilanca!J55,2)</f>
        <v>0</v>
      </c>
      <c r="L48" s="10"/>
      <c r="M48" s="10"/>
      <c r="N48" s="10"/>
      <c r="O48" s="10"/>
      <c r="P48" s="10"/>
      <c r="Q48" s="10"/>
      <c r="R48" s="10"/>
      <c r="S48" s="10"/>
      <c r="T48" s="10"/>
      <c r="U48" s="10"/>
      <c r="V48" s="10"/>
      <c r="W48" s="10"/>
      <c r="X48" s="10"/>
      <c r="Y48" s="10"/>
      <c r="Z48" s="10"/>
      <c r="AA48" s="10"/>
      <c r="AB48" s="10"/>
      <c r="AC48" s="10"/>
      <c r="AD48" s="10"/>
      <c r="AE48" s="10"/>
    </row>
    <row r="49" ht="12.75" customHeight="1">
      <c r="A49" s="5" t="s">
        <v>82</v>
      </c>
      <c r="B49" s="6" t="str">
        <f>IF(NT_I!Q1&lt;&gt;0,"DA","NE")</f>
        <v>NE</v>
      </c>
      <c r="C49" s="5"/>
      <c r="D49" s="5" t="s">
        <v>31</v>
      </c>
      <c r="E49" s="5">
        <v>1.0</v>
      </c>
      <c r="F49" s="7">
        <f>Bilanca!G56</f>
        <v>48</v>
      </c>
      <c r="G49" s="5" t="str">
        <f>IF(Bilanca!H56=0,"",Bilanca!H56)</f>
        <v/>
      </c>
      <c r="H49" s="8">
        <f t="shared" si="1"/>
        <v>0</v>
      </c>
      <c r="I49" s="9">
        <v>0.0</v>
      </c>
      <c r="J49" s="10">
        <f>ROUND(Bilanca!I56,2)</f>
        <v>0</v>
      </c>
      <c r="K49" s="10">
        <f>ROUND(Bilanca!J56,2)</f>
        <v>0</v>
      </c>
      <c r="L49" s="10"/>
      <c r="M49" s="10"/>
      <c r="N49" s="10"/>
      <c r="O49" s="10"/>
      <c r="P49" s="10"/>
      <c r="Q49" s="10"/>
      <c r="R49" s="10"/>
      <c r="S49" s="10"/>
      <c r="T49" s="10"/>
      <c r="U49" s="10"/>
      <c r="V49" s="10"/>
      <c r="W49" s="10"/>
      <c r="X49" s="10"/>
      <c r="Y49" s="10"/>
      <c r="Z49" s="10"/>
      <c r="AA49" s="10"/>
      <c r="AB49" s="10"/>
      <c r="AC49" s="10"/>
      <c r="AD49" s="10"/>
      <c r="AE49" s="10"/>
    </row>
    <row r="50" ht="12.75" customHeight="1">
      <c r="A50" s="5" t="s">
        <v>83</v>
      </c>
      <c r="B50" s="6" t="str">
        <f>IF(NT_D!Q1&lt;&gt;0,"DA","NE")</f>
        <v>NE</v>
      </c>
      <c r="C50" s="5"/>
      <c r="D50" s="5" t="s">
        <v>31</v>
      </c>
      <c r="E50" s="5">
        <v>1.0</v>
      </c>
      <c r="F50" s="7">
        <f>Bilanca!G57</f>
        <v>49</v>
      </c>
      <c r="G50" s="5" t="str">
        <f>IF(Bilanca!H57=0,"",Bilanca!H57)</f>
        <v/>
      </c>
      <c r="H50" s="8">
        <f t="shared" si="1"/>
        <v>76220.1958</v>
      </c>
      <c r="I50" s="9">
        <v>0.0</v>
      </c>
      <c r="J50" s="10">
        <f>ROUND(Bilanca!I57,2)</f>
        <v>94002.86</v>
      </c>
      <c r="K50" s="10">
        <f>ROUND(Bilanca!J57,2)</f>
        <v>30774.28</v>
      </c>
      <c r="L50" s="10"/>
      <c r="M50" s="10"/>
      <c r="N50" s="10"/>
      <c r="O50" s="10"/>
      <c r="P50" s="10"/>
      <c r="Q50" s="10"/>
      <c r="R50" s="10"/>
      <c r="S50" s="10"/>
      <c r="T50" s="10"/>
      <c r="U50" s="10"/>
      <c r="V50" s="10"/>
      <c r="W50" s="10"/>
      <c r="X50" s="10"/>
      <c r="Y50" s="10"/>
      <c r="Z50" s="10"/>
      <c r="AA50" s="10"/>
      <c r="AB50" s="10"/>
      <c r="AC50" s="10"/>
      <c r="AD50" s="10"/>
      <c r="AE50" s="10"/>
    </row>
    <row r="51" ht="12.75" customHeight="1">
      <c r="A51" s="5" t="s">
        <v>84</v>
      </c>
      <c r="B51" s="6" t="str">
        <f>RefStr!I60</f>
        <v>NE</v>
      </c>
      <c r="C51" s="5"/>
      <c r="D51" s="5" t="s">
        <v>31</v>
      </c>
      <c r="E51" s="5">
        <v>1.0</v>
      </c>
      <c r="F51" s="7">
        <f>Bilanca!G58</f>
        <v>50</v>
      </c>
      <c r="G51" s="5" t="str">
        <f>IF(Bilanca!H58=0,"",Bilanca!H58)</f>
        <v/>
      </c>
      <c r="H51" s="8">
        <f t="shared" si="1"/>
        <v>0</v>
      </c>
      <c r="I51" s="9">
        <v>0.0</v>
      </c>
      <c r="J51" s="10">
        <f>ROUND(Bilanca!I58,2)</f>
        <v>0</v>
      </c>
      <c r="K51" s="10">
        <f>ROUND(Bilanca!J58,2)</f>
        <v>0</v>
      </c>
      <c r="L51" s="10"/>
      <c r="M51" s="10"/>
      <c r="N51" s="10"/>
      <c r="O51" s="10"/>
      <c r="P51" s="10"/>
      <c r="Q51" s="10"/>
      <c r="R51" s="10"/>
      <c r="S51" s="10"/>
      <c r="T51" s="10"/>
      <c r="U51" s="10"/>
      <c r="V51" s="10"/>
      <c r="W51" s="10"/>
      <c r="X51" s="10"/>
      <c r="Y51" s="10"/>
      <c r="Z51" s="10"/>
      <c r="AA51" s="10"/>
      <c r="AB51" s="10"/>
      <c r="AC51" s="10"/>
      <c r="AD51" s="10"/>
      <c r="AE51" s="10"/>
    </row>
    <row r="52" ht="12.75" customHeight="1">
      <c r="A52" s="5" t="s">
        <v>85</v>
      </c>
      <c r="B52" s="6" t="s">
        <v>86</v>
      </c>
      <c r="C52" s="5"/>
      <c r="D52" s="5" t="s">
        <v>31</v>
      </c>
      <c r="E52" s="5">
        <v>1.0</v>
      </c>
      <c r="F52" s="7">
        <f>Bilanca!G59</f>
        <v>51</v>
      </c>
      <c r="G52" s="5" t="str">
        <f>IF(Bilanca!H59=0,"",Bilanca!H59)</f>
        <v/>
      </c>
      <c r="H52" s="8">
        <f t="shared" si="1"/>
        <v>31798.4031</v>
      </c>
      <c r="I52" s="9">
        <v>0.0</v>
      </c>
      <c r="J52" s="10">
        <f>ROUND(Bilanca!I59,2)</f>
        <v>28481.93</v>
      </c>
      <c r="K52" s="10">
        <f>ROUND(Bilanca!J59,2)</f>
        <v>16933.94</v>
      </c>
      <c r="L52" s="10"/>
      <c r="M52" s="10"/>
      <c r="N52" s="10"/>
      <c r="O52" s="10"/>
      <c r="P52" s="10"/>
      <c r="Q52" s="10"/>
      <c r="R52" s="10"/>
      <c r="S52" s="10"/>
      <c r="T52" s="10"/>
      <c r="U52" s="10"/>
      <c r="V52" s="10"/>
      <c r="W52" s="10"/>
      <c r="X52" s="10"/>
      <c r="Y52" s="10"/>
      <c r="Z52" s="10"/>
      <c r="AA52" s="10"/>
      <c r="AB52" s="10"/>
      <c r="AC52" s="10"/>
      <c r="AD52" s="10"/>
      <c r="AE52" s="10"/>
    </row>
    <row r="53" ht="12.75" customHeight="1">
      <c r="A53" s="5" t="s">
        <v>87</v>
      </c>
      <c r="B53" s="6" t="str">
        <f>RefStr!I56</f>
        <v>NE</v>
      </c>
      <c r="C53" s="5"/>
      <c r="D53" s="5" t="s">
        <v>31</v>
      </c>
      <c r="E53" s="5">
        <v>1.0</v>
      </c>
      <c r="F53" s="7">
        <f>Bilanca!G60</f>
        <v>52</v>
      </c>
      <c r="G53" s="5" t="str">
        <f>IF(Bilanca!H60=0,"",Bilanca!H60)</f>
        <v/>
      </c>
      <c r="H53" s="8">
        <f t="shared" si="1"/>
        <v>14525.5344</v>
      </c>
      <c r="I53" s="9">
        <v>0.0</v>
      </c>
      <c r="J53" s="10">
        <f>ROUND(Bilanca!I60,2)</f>
        <v>15909.12</v>
      </c>
      <c r="K53" s="10">
        <f>ROUND(Bilanca!J60,2)</f>
        <v>6012.3</v>
      </c>
      <c r="L53" s="10"/>
      <c r="M53" s="10"/>
      <c r="N53" s="10"/>
      <c r="O53" s="10"/>
      <c r="P53" s="10"/>
      <c r="Q53" s="10"/>
      <c r="R53" s="10"/>
      <c r="S53" s="10"/>
      <c r="T53" s="10"/>
      <c r="U53" s="10"/>
      <c r="V53" s="10"/>
      <c r="W53" s="10"/>
      <c r="X53" s="10"/>
      <c r="Y53" s="10"/>
      <c r="Z53" s="10"/>
      <c r="AA53" s="10"/>
      <c r="AB53" s="10"/>
      <c r="AC53" s="10"/>
      <c r="AD53" s="10"/>
      <c r="AE53" s="10"/>
    </row>
    <row r="54" ht="12.75" customHeight="1">
      <c r="A54" s="5" t="s">
        <v>88</v>
      </c>
      <c r="B54" s="6" t="str">
        <f>RefStr!I62</f>
        <v>NE</v>
      </c>
      <c r="C54" s="5"/>
      <c r="D54" s="5" t="s">
        <v>31</v>
      </c>
      <c r="E54" s="5">
        <v>1.0</v>
      </c>
      <c r="F54" s="7">
        <f>Bilanca!G61</f>
        <v>53</v>
      </c>
      <c r="G54" s="5" t="str">
        <f>IF(Bilanca!H61=0,"",Bilanca!H61)</f>
        <v/>
      </c>
      <c r="H54" s="8">
        <f t="shared" si="1"/>
        <v>0</v>
      </c>
      <c r="I54" s="9">
        <v>0.0</v>
      </c>
      <c r="J54" s="10">
        <f>ROUND(Bilanca!I61,2)</f>
        <v>0</v>
      </c>
      <c r="K54" s="10">
        <f>ROUND(Bilanca!J61,2)</f>
        <v>0</v>
      </c>
      <c r="L54" s="10"/>
      <c r="M54" s="10"/>
      <c r="N54" s="10"/>
      <c r="O54" s="10"/>
      <c r="P54" s="10"/>
      <c r="Q54" s="10"/>
      <c r="R54" s="10"/>
      <c r="S54" s="10"/>
      <c r="T54" s="10"/>
      <c r="U54" s="10"/>
      <c r="V54" s="10"/>
      <c r="W54" s="10"/>
      <c r="X54" s="10"/>
      <c r="Y54" s="10"/>
      <c r="Z54" s="10"/>
      <c r="AA54" s="10"/>
      <c r="AB54" s="10"/>
      <c r="AC54" s="10"/>
      <c r="AD54" s="10"/>
      <c r="AE54" s="10"/>
    </row>
    <row r="55" ht="12.75" customHeight="1">
      <c r="A55" s="5" t="s">
        <v>89</v>
      </c>
      <c r="B55" s="6" t="str">
        <f>RefStr!I64</f>
        <v>NE</v>
      </c>
      <c r="C55" s="5"/>
      <c r="D55" s="5" t="s">
        <v>31</v>
      </c>
      <c r="E55" s="5">
        <v>1.0</v>
      </c>
      <c r="F55" s="7">
        <f>Bilanca!G62</f>
        <v>54</v>
      </c>
      <c r="G55" s="5" t="str">
        <f>IF(Bilanca!H62=0,"",Bilanca!H62)</f>
        <v/>
      </c>
      <c r="H55" s="8">
        <f t="shared" si="1"/>
        <v>0</v>
      </c>
      <c r="I55" s="9">
        <v>0.0</v>
      </c>
      <c r="J55" s="10">
        <f>ROUND(Bilanca!I62,2)</f>
        <v>0</v>
      </c>
      <c r="K55" s="10">
        <f>ROUND(Bilanca!J62,2)</f>
        <v>0</v>
      </c>
      <c r="L55" s="10"/>
      <c r="M55" s="10"/>
      <c r="N55" s="10"/>
      <c r="O55" s="10"/>
      <c r="P55" s="10"/>
      <c r="Q55" s="10"/>
      <c r="R55" s="10"/>
      <c r="S55" s="10"/>
      <c r="T55" s="10"/>
      <c r="U55" s="10"/>
      <c r="V55" s="10"/>
      <c r="W55" s="10"/>
      <c r="X55" s="10"/>
      <c r="Y55" s="10"/>
      <c r="Z55" s="10"/>
      <c r="AA55" s="10"/>
      <c r="AB55" s="10"/>
      <c r="AC55" s="10"/>
      <c r="AD55" s="10"/>
      <c r="AE55" s="10"/>
    </row>
    <row r="56" ht="12.75" customHeight="1">
      <c r="A56" s="5" t="s">
        <v>90</v>
      </c>
      <c r="B56" s="6" t="str">
        <f>RefStr!I66</f>
        <v>NE</v>
      </c>
      <c r="C56" s="5"/>
      <c r="D56" s="5" t="s">
        <v>31</v>
      </c>
      <c r="E56" s="5">
        <v>1.0</v>
      </c>
      <c r="F56" s="7">
        <f>Bilanca!G63</f>
        <v>55</v>
      </c>
      <c r="G56" s="5" t="str">
        <f>IF(Bilanca!H63=0,"",Bilanca!H63)</f>
        <v/>
      </c>
      <c r="H56" s="8">
        <f t="shared" si="1"/>
        <v>0</v>
      </c>
      <c r="I56" s="9">
        <v>0.0</v>
      </c>
      <c r="J56" s="10">
        <f>ROUND(Bilanca!I63,2)</f>
        <v>0</v>
      </c>
      <c r="K56" s="10">
        <f>ROUND(Bilanca!J63,2)</f>
        <v>0</v>
      </c>
      <c r="L56" s="10"/>
      <c r="M56" s="10"/>
      <c r="N56" s="10"/>
      <c r="O56" s="10"/>
      <c r="P56" s="10"/>
      <c r="Q56" s="10"/>
      <c r="R56" s="10"/>
      <c r="S56" s="10"/>
      <c r="T56" s="10"/>
      <c r="U56" s="10"/>
      <c r="V56" s="10"/>
      <c r="W56" s="10"/>
      <c r="X56" s="10"/>
      <c r="Y56" s="10"/>
      <c r="Z56" s="10"/>
      <c r="AA56" s="10"/>
      <c r="AB56" s="10"/>
      <c r="AC56" s="10"/>
      <c r="AD56" s="10"/>
      <c r="AE56" s="10"/>
    </row>
    <row r="57" ht="12.75" customHeight="1">
      <c r="A57" s="5" t="s">
        <v>91</v>
      </c>
      <c r="B57" s="6" t="str">
        <f>RefStr!I68</f>
        <v>NE</v>
      </c>
      <c r="C57" s="5"/>
      <c r="D57" s="5" t="s">
        <v>31</v>
      </c>
      <c r="E57" s="5">
        <v>1.0</v>
      </c>
      <c r="F57" s="7">
        <f>Bilanca!G64</f>
        <v>56</v>
      </c>
      <c r="G57" s="5" t="str">
        <f>IF(Bilanca!H64=0,"",Bilanca!H64)</f>
        <v/>
      </c>
      <c r="H57" s="8">
        <f t="shared" si="1"/>
        <v>0</v>
      </c>
      <c r="I57" s="9">
        <v>0.0</v>
      </c>
      <c r="J57" s="10">
        <f>ROUND(Bilanca!I64,2)</f>
        <v>0</v>
      </c>
      <c r="K57" s="10">
        <f>ROUND(Bilanca!J64,2)</f>
        <v>0</v>
      </c>
      <c r="L57" s="10"/>
      <c r="M57" s="10"/>
      <c r="N57" s="10"/>
      <c r="O57" s="10"/>
      <c r="P57" s="10"/>
      <c r="Q57" s="10"/>
      <c r="R57" s="10"/>
      <c r="S57" s="10"/>
      <c r="T57" s="10"/>
      <c r="U57" s="10"/>
      <c r="V57" s="10"/>
      <c r="W57" s="10"/>
      <c r="X57" s="10"/>
      <c r="Y57" s="10"/>
      <c r="Z57" s="10"/>
      <c r="AA57" s="10"/>
      <c r="AB57" s="10"/>
      <c r="AC57" s="10"/>
      <c r="AD57" s="10"/>
      <c r="AE57" s="10"/>
    </row>
    <row r="58" ht="12.75" customHeight="1">
      <c r="A58" s="5" t="s">
        <v>92</v>
      </c>
      <c r="B58" s="6" t="str">
        <f>IF(Kont!J4&gt;0,"NE","DA")</f>
        <v>DA</v>
      </c>
      <c r="C58" s="5"/>
      <c r="D58" s="5" t="s">
        <v>31</v>
      </c>
      <c r="E58" s="5">
        <v>1.0</v>
      </c>
      <c r="F58" s="7">
        <f>Bilanca!G65</f>
        <v>57</v>
      </c>
      <c r="G58" s="5" t="str">
        <f>IF(Bilanca!H65=0,"",Bilanca!H65)</f>
        <v/>
      </c>
      <c r="H58" s="8">
        <f t="shared" si="1"/>
        <v>0</v>
      </c>
      <c r="I58" s="9">
        <v>0.0</v>
      </c>
      <c r="J58" s="10">
        <f>ROUND(Bilanca!I65,2)</f>
        <v>0</v>
      </c>
      <c r="K58" s="10">
        <f>ROUND(Bilanca!J65,2)</f>
        <v>0</v>
      </c>
      <c r="L58" s="10"/>
      <c r="M58" s="10"/>
      <c r="N58" s="10"/>
      <c r="O58" s="10"/>
      <c r="P58" s="10"/>
      <c r="Q58" s="10"/>
      <c r="R58" s="10"/>
      <c r="S58" s="10"/>
      <c r="T58" s="10"/>
      <c r="U58" s="10"/>
      <c r="V58" s="10"/>
      <c r="W58" s="10"/>
      <c r="X58" s="10"/>
      <c r="Y58" s="10"/>
      <c r="Z58" s="10"/>
      <c r="AA58" s="10"/>
      <c r="AB58" s="10"/>
      <c r="AC58" s="10"/>
      <c r="AD58" s="10"/>
      <c r="AE58" s="10"/>
    </row>
    <row r="59" ht="12.75" customHeight="1">
      <c r="A59" s="5" t="s">
        <v>93</v>
      </c>
      <c r="B59" s="10">
        <f>ROUND(SUM(H2:H448)+SUM(RefStr!Q9:Q65),2)</f>
        <v>870751685.1</v>
      </c>
      <c r="C59" s="5"/>
      <c r="D59" s="5" t="s">
        <v>31</v>
      </c>
      <c r="E59" s="5">
        <v>1.0</v>
      </c>
      <c r="F59" s="7">
        <f>Bilanca!G66</f>
        <v>58</v>
      </c>
      <c r="G59" s="5" t="str">
        <f>IF(Bilanca!H66=0,"",Bilanca!H66)</f>
        <v/>
      </c>
      <c r="H59" s="8">
        <f t="shared" si="1"/>
        <v>0</v>
      </c>
      <c r="I59" s="9">
        <v>0.0</v>
      </c>
      <c r="J59" s="10">
        <f>ROUND(Bilanca!I66,2)</f>
        <v>0</v>
      </c>
      <c r="K59" s="10">
        <f>ROUND(Bilanca!J66,2)</f>
        <v>0</v>
      </c>
      <c r="L59" s="10"/>
      <c r="M59" s="10"/>
      <c r="N59" s="10"/>
      <c r="O59" s="10"/>
      <c r="P59" s="10"/>
      <c r="Q59" s="10"/>
      <c r="R59" s="10"/>
      <c r="S59" s="10"/>
      <c r="T59" s="10"/>
      <c r="U59" s="10"/>
      <c r="V59" s="10"/>
      <c r="W59" s="10"/>
      <c r="X59" s="10"/>
      <c r="Y59" s="10"/>
      <c r="Z59" s="10"/>
      <c r="AA59" s="10"/>
      <c r="AB59" s="10"/>
      <c r="AC59" s="10"/>
      <c r="AD59" s="10"/>
      <c r="AE59" s="10"/>
    </row>
    <row r="60" ht="12.75" customHeight="1">
      <c r="A60" s="5" t="s">
        <v>94</v>
      </c>
      <c r="B60" s="6" t="s">
        <v>63</v>
      </c>
      <c r="C60" s="5"/>
      <c r="D60" s="5" t="s">
        <v>31</v>
      </c>
      <c r="E60" s="5">
        <v>1.0</v>
      </c>
      <c r="F60" s="7">
        <f>Bilanca!G67</f>
        <v>59</v>
      </c>
      <c r="G60" s="5" t="str">
        <f>IF(Bilanca!H67=0,"",Bilanca!H67)</f>
        <v/>
      </c>
      <c r="H60" s="8">
        <f t="shared" si="1"/>
        <v>0</v>
      </c>
      <c r="I60" s="9">
        <v>0.0</v>
      </c>
      <c r="J60" s="10">
        <f>ROUND(Bilanca!I67,2)</f>
        <v>0</v>
      </c>
      <c r="K60" s="10">
        <f>ROUND(Bilanca!J67,2)</f>
        <v>0</v>
      </c>
      <c r="L60" s="10"/>
      <c r="M60" s="10"/>
      <c r="N60" s="10"/>
      <c r="O60" s="10"/>
      <c r="P60" s="10"/>
      <c r="Q60" s="10"/>
      <c r="R60" s="10"/>
      <c r="S60" s="10"/>
      <c r="T60" s="10"/>
      <c r="U60" s="10"/>
      <c r="V60" s="10"/>
      <c r="W60" s="10"/>
      <c r="X60" s="10"/>
      <c r="Y60" s="10"/>
      <c r="Z60" s="10"/>
      <c r="AA60" s="10"/>
      <c r="AB60" s="10"/>
      <c r="AC60" s="10"/>
      <c r="AD60" s="10"/>
      <c r="AE60" s="10"/>
    </row>
    <row r="61" ht="12.75" customHeight="1">
      <c r="A61" s="5" t="s">
        <v>95</v>
      </c>
      <c r="B61" s="10">
        <v>0.0</v>
      </c>
      <c r="C61" s="5"/>
      <c r="D61" s="5" t="s">
        <v>31</v>
      </c>
      <c r="E61" s="5">
        <v>1.0</v>
      </c>
      <c r="F61" s="7">
        <f>Bilanca!G68</f>
        <v>60</v>
      </c>
      <c r="G61" s="5" t="str">
        <f>IF(Bilanca!H68=0,"",Bilanca!H68)</f>
        <v/>
      </c>
      <c r="H61" s="8">
        <f t="shared" si="1"/>
        <v>0</v>
      </c>
      <c r="I61" s="9">
        <v>0.0</v>
      </c>
      <c r="J61" s="10">
        <f>ROUND(Bilanca!I68,2)</f>
        <v>0</v>
      </c>
      <c r="K61" s="10">
        <f>ROUND(Bilanca!J68,2)</f>
        <v>0</v>
      </c>
      <c r="L61" s="10"/>
      <c r="M61" s="10"/>
      <c r="N61" s="10"/>
      <c r="O61" s="10"/>
      <c r="P61" s="10"/>
      <c r="Q61" s="10"/>
      <c r="R61" s="10"/>
      <c r="S61" s="10"/>
      <c r="T61" s="10"/>
      <c r="U61" s="10"/>
      <c r="V61" s="10"/>
      <c r="W61" s="10"/>
      <c r="X61" s="10"/>
      <c r="Y61" s="10"/>
      <c r="Z61" s="10"/>
      <c r="AA61" s="10"/>
      <c r="AB61" s="10"/>
      <c r="AC61" s="10"/>
      <c r="AD61" s="10"/>
      <c r="AE61" s="10"/>
    </row>
    <row r="62" ht="12.75" customHeight="1">
      <c r="A62" s="5" t="s">
        <v>96</v>
      </c>
      <c r="B62" s="6" t="str">
        <f>RefStr!I70</f>
        <v/>
      </c>
      <c r="C62" s="5"/>
      <c r="D62" s="5" t="s">
        <v>31</v>
      </c>
      <c r="E62" s="5">
        <v>1.0</v>
      </c>
      <c r="F62" s="7">
        <f>Bilanca!G69</f>
        <v>61</v>
      </c>
      <c r="G62" s="5" t="str">
        <f>IF(Bilanca!H69=0,"",Bilanca!H69)</f>
        <v/>
      </c>
      <c r="H62" s="8">
        <f t="shared" si="1"/>
        <v>0</v>
      </c>
      <c r="I62" s="9">
        <v>0.0</v>
      </c>
      <c r="J62" s="10">
        <f>ROUND(Bilanca!I69,2)</f>
        <v>0</v>
      </c>
      <c r="K62" s="10">
        <f>ROUND(Bilanca!J69,2)</f>
        <v>0</v>
      </c>
      <c r="L62" s="10"/>
      <c r="M62" s="10"/>
      <c r="N62" s="10"/>
      <c r="O62" s="10"/>
      <c r="P62" s="10"/>
      <c r="Q62" s="10"/>
      <c r="R62" s="10"/>
      <c r="S62" s="10"/>
      <c r="T62" s="10"/>
      <c r="U62" s="10"/>
      <c r="V62" s="10"/>
      <c r="W62" s="10"/>
      <c r="X62" s="10"/>
      <c r="Y62" s="10"/>
      <c r="Z62" s="10"/>
      <c r="AA62" s="10"/>
      <c r="AB62" s="10"/>
      <c r="AC62" s="10"/>
      <c r="AD62" s="10"/>
      <c r="AE62" s="10"/>
    </row>
    <row r="63" ht="12.75" customHeight="1">
      <c r="A63" s="5" t="s">
        <v>97</v>
      </c>
      <c r="B63" s="6" t="str">
        <f>IF(ISNUMBER(VALUE(RefStr!L21)),TEXT(INT(VALUE(RefStr!L21)),"00000000000"),"")</f>
        <v>00000000000</v>
      </c>
      <c r="C63" s="5"/>
      <c r="D63" s="5" t="s">
        <v>31</v>
      </c>
      <c r="E63" s="5">
        <v>1.0</v>
      </c>
      <c r="F63" s="7">
        <f>Bilanca!G70</f>
        <v>62</v>
      </c>
      <c r="G63" s="5" t="str">
        <f>IF(Bilanca!H70=0,"",Bilanca!H70)</f>
        <v/>
      </c>
      <c r="H63" s="8">
        <f t="shared" si="1"/>
        <v>0</v>
      </c>
      <c r="I63" s="9">
        <v>0.0</v>
      </c>
      <c r="J63" s="10">
        <f>ROUND(Bilanca!I70,2)</f>
        <v>0</v>
      </c>
      <c r="K63" s="10">
        <f>ROUND(Bilanca!J70,2)</f>
        <v>0</v>
      </c>
      <c r="L63" s="10"/>
      <c r="M63" s="10"/>
      <c r="N63" s="10"/>
      <c r="O63" s="10"/>
      <c r="P63" s="10"/>
      <c r="Q63" s="10"/>
      <c r="R63" s="10"/>
      <c r="S63" s="10"/>
      <c r="T63" s="10"/>
      <c r="U63" s="10"/>
      <c r="V63" s="10"/>
      <c r="W63" s="10"/>
      <c r="X63" s="10"/>
      <c r="Y63" s="10"/>
      <c r="Z63" s="10"/>
      <c r="AA63" s="10"/>
      <c r="AB63" s="10"/>
      <c r="AC63" s="10"/>
      <c r="AD63" s="10"/>
      <c r="AE63" s="10"/>
    </row>
    <row r="64" ht="12.75" customHeight="1">
      <c r="A64" s="5" t="s">
        <v>98</v>
      </c>
      <c r="B64" s="6" t="str">
        <f>RefStr!N6</f>
        <v>DA</v>
      </c>
      <c r="C64" s="5"/>
      <c r="D64" s="5" t="s">
        <v>31</v>
      </c>
      <c r="E64" s="5">
        <v>1.0</v>
      </c>
      <c r="F64" s="7">
        <f>Bilanca!G71</f>
        <v>63</v>
      </c>
      <c r="G64" s="5" t="str">
        <f>IF(Bilanca!H71=0,"",Bilanca!H71)</f>
        <v/>
      </c>
      <c r="H64" s="8">
        <f t="shared" si="1"/>
        <v>1032590.91</v>
      </c>
      <c r="I64" s="9">
        <v>0.0</v>
      </c>
      <c r="J64" s="10">
        <f>ROUND(Bilanca!I71,2)</f>
        <v>154061.27</v>
      </c>
      <c r="K64" s="10">
        <f>ROUND(Bilanca!J71,2)</f>
        <v>742485.96</v>
      </c>
      <c r="L64" s="10"/>
      <c r="M64" s="10"/>
      <c r="N64" s="10"/>
      <c r="O64" s="10"/>
      <c r="P64" s="10"/>
      <c r="Q64" s="10"/>
      <c r="R64" s="10"/>
      <c r="S64" s="10"/>
      <c r="T64" s="10"/>
      <c r="U64" s="10"/>
      <c r="V64" s="10"/>
      <c r="W64" s="10"/>
      <c r="X64" s="10"/>
      <c r="Y64" s="10"/>
      <c r="Z64" s="10"/>
      <c r="AA64" s="10"/>
      <c r="AB64" s="10"/>
      <c r="AC64" s="10"/>
      <c r="AD64" s="10"/>
      <c r="AE64" s="10"/>
    </row>
    <row r="65" ht="12.75" customHeight="1">
      <c r="A65" s="5" t="s">
        <v>99</v>
      </c>
      <c r="B65" s="6" t="str">
        <f>TRIM(RefStr!N19)</f>
        <v>HSFI</v>
      </c>
      <c r="C65" s="5"/>
      <c r="D65" s="5" t="s">
        <v>31</v>
      </c>
      <c r="E65" s="5">
        <v>1.0</v>
      </c>
      <c r="F65" s="7">
        <f>Bilanca!G72</f>
        <v>64</v>
      </c>
      <c r="G65" s="5" t="str">
        <f>IF(Bilanca!H72=0,"",Bilanca!H72)</f>
        <v/>
      </c>
      <c r="H65" s="8">
        <f t="shared" si="1"/>
        <v>4852.5824</v>
      </c>
      <c r="I65" s="9">
        <v>0.0</v>
      </c>
      <c r="J65" s="10">
        <f>ROUND(Bilanca!I72,2)</f>
        <v>333.36</v>
      </c>
      <c r="K65" s="10">
        <f>ROUND(Bilanca!J72,2)</f>
        <v>3624.4</v>
      </c>
      <c r="L65" s="10"/>
      <c r="M65" s="10"/>
      <c r="N65" s="10"/>
      <c r="O65" s="10"/>
      <c r="P65" s="10"/>
      <c r="Q65" s="10"/>
      <c r="R65" s="10"/>
      <c r="S65" s="10"/>
      <c r="T65" s="10"/>
      <c r="U65" s="10"/>
      <c r="V65" s="10"/>
      <c r="W65" s="10"/>
      <c r="X65" s="10"/>
      <c r="Y65" s="10"/>
      <c r="Z65" s="10"/>
      <c r="AA65" s="10"/>
      <c r="AB65" s="10"/>
      <c r="AC65" s="10"/>
      <c r="AD65" s="10"/>
      <c r="AE65" s="10"/>
    </row>
    <row r="66" ht="12.75" customHeight="1">
      <c r="A66" s="5" t="s">
        <v>100</v>
      </c>
      <c r="B66" s="6" t="s">
        <v>101</v>
      </c>
      <c r="C66" s="5"/>
      <c r="D66" s="5" t="s">
        <v>31</v>
      </c>
      <c r="E66" s="5">
        <v>1.0</v>
      </c>
      <c r="F66" s="7">
        <f>Bilanca!G73</f>
        <v>65</v>
      </c>
      <c r="G66" s="5" t="str">
        <f>IF(Bilanca!H73=0,"",Bilanca!H73)</f>
        <v/>
      </c>
      <c r="H66" s="8">
        <f t="shared" si="1"/>
        <v>1945569.711</v>
      </c>
      <c r="I66" s="9">
        <v>0.0</v>
      </c>
      <c r="J66" s="10">
        <f>ROUND(Bilanca!I73,2)</f>
        <v>714510.19</v>
      </c>
      <c r="K66" s="10">
        <f>ROUND(Bilanca!J73,2)</f>
        <v>1139336.99</v>
      </c>
      <c r="L66" s="10"/>
      <c r="M66" s="10"/>
      <c r="N66" s="10"/>
      <c r="O66" s="10"/>
      <c r="P66" s="10"/>
      <c r="Q66" s="10"/>
      <c r="R66" s="10"/>
      <c r="S66" s="10"/>
      <c r="T66" s="10"/>
      <c r="U66" s="10"/>
      <c r="V66" s="10"/>
      <c r="W66" s="10"/>
      <c r="X66" s="10"/>
      <c r="Y66" s="10"/>
      <c r="Z66" s="10"/>
      <c r="AA66" s="10"/>
      <c r="AB66" s="10"/>
      <c r="AC66" s="10"/>
      <c r="AD66" s="10"/>
      <c r="AE66" s="10"/>
    </row>
    <row r="67" ht="12.75" customHeight="1">
      <c r="A67" s="5" t="s">
        <v>102</v>
      </c>
      <c r="B67" s="6" t="str">
        <f>TRIM(RefStr!L35)</f>
        <v>052217663</v>
      </c>
      <c r="C67" s="5"/>
      <c r="D67" s="5" t="s">
        <v>31</v>
      </c>
      <c r="E67" s="5">
        <v>1.0</v>
      </c>
      <c r="F67" s="7">
        <f>Bilanca!G74</f>
        <v>66</v>
      </c>
      <c r="G67" s="5" t="str">
        <f>IF(Bilanca!H74=0,"",Bilanca!H74)</f>
        <v/>
      </c>
      <c r="H67" s="8">
        <f t="shared" si="1"/>
        <v>0</v>
      </c>
      <c r="I67" s="9">
        <v>0.0</v>
      </c>
      <c r="J67" s="10">
        <f>ROUND(Bilanca!I74,2)</f>
        <v>0</v>
      </c>
      <c r="K67" s="10">
        <f>ROUND(Bilanca!J74,2)</f>
        <v>0</v>
      </c>
      <c r="L67" s="10"/>
      <c r="M67" s="10"/>
      <c r="N67" s="10"/>
      <c r="O67" s="10"/>
      <c r="P67" s="10"/>
      <c r="Q67" s="10"/>
      <c r="R67" s="10"/>
      <c r="S67" s="10"/>
      <c r="T67" s="10"/>
      <c r="U67" s="10"/>
      <c r="V67" s="10"/>
      <c r="W67" s="10"/>
      <c r="X67" s="10"/>
      <c r="Y67" s="10"/>
      <c r="Z67" s="10"/>
      <c r="AA67" s="10"/>
      <c r="AB67" s="10"/>
      <c r="AC67" s="10"/>
      <c r="AD67" s="10"/>
      <c r="AE67" s="10"/>
    </row>
    <row r="68" ht="12.75" customHeight="1">
      <c r="A68" s="5" t="s">
        <v>103</v>
      </c>
      <c r="B68" s="6">
        <f>RefStr!C44</f>
        <v>1</v>
      </c>
      <c r="C68" s="5"/>
      <c r="D68" s="5" t="s">
        <v>31</v>
      </c>
      <c r="E68" s="5">
        <v>1.0</v>
      </c>
      <c r="F68" s="7">
        <f>Bilanca!G76</f>
        <v>67</v>
      </c>
      <c r="G68" s="5" t="str">
        <f>IF(Bilanca!H76=0,"",Bilanca!H76)</f>
        <v/>
      </c>
      <c r="H68" s="8">
        <f t="shared" si="1"/>
        <v>1200240.318</v>
      </c>
      <c r="I68" s="9">
        <v>0.0</v>
      </c>
      <c r="J68" s="10">
        <f>ROUND(Bilanca!I76,2)</f>
        <v>400482.14</v>
      </c>
      <c r="K68" s="10">
        <f>ROUND(Bilanca!J76,2)</f>
        <v>695460.66</v>
      </c>
      <c r="L68" s="10"/>
      <c r="M68" s="10"/>
      <c r="N68" s="10"/>
      <c r="O68" s="10"/>
      <c r="P68" s="10"/>
      <c r="Q68" s="10"/>
      <c r="R68" s="10"/>
      <c r="S68" s="10"/>
      <c r="T68" s="10"/>
      <c r="U68" s="10"/>
      <c r="V68" s="10"/>
      <c r="W68" s="10"/>
      <c r="X68" s="10"/>
      <c r="Y68" s="10"/>
      <c r="Z68" s="10"/>
      <c r="AA68" s="10"/>
      <c r="AB68" s="10"/>
      <c r="AC68" s="10"/>
      <c r="AD68" s="10"/>
      <c r="AE68" s="10"/>
    </row>
    <row r="69" ht="12.75" customHeight="1">
      <c r="A69" s="5" t="s">
        <v>104</v>
      </c>
      <c r="B69" s="6" t="str">
        <f>TRIM(RefStr!M46)</f>
        <v/>
      </c>
      <c r="C69" s="5"/>
      <c r="D69" s="5" t="s">
        <v>31</v>
      </c>
      <c r="E69" s="5">
        <v>1.0</v>
      </c>
      <c r="F69" s="7">
        <f>Bilanca!G77</f>
        <v>68</v>
      </c>
      <c r="G69" s="5" t="str">
        <f>IF(Bilanca!H77=0,"",Bilanca!H77)</f>
        <v/>
      </c>
      <c r="H69" s="8">
        <f t="shared" si="1"/>
        <v>5406</v>
      </c>
      <c r="I69" s="9">
        <v>0.0</v>
      </c>
      <c r="J69" s="10">
        <f>ROUND(Bilanca!I77,2)</f>
        <v>2650</v>
      </c>
      <c r="K69" s="10">
        <f>ROUND(Bilanca!J77,2)</f>
        <v>2650</v>
      </c>
      <c r="L69" s="10"/>
      <c r="M69" s="10"/>
      <c r="N69" s="10"/>
      <c r="O69" s="10"/>
      <c r="P69" s="10"/>
      <c r="Q69" s="10"/>
      <c r="R69" s="10"/>
      <c r="S69" s="10"/>
      <c r="T69" s="10"/>
      <c r="U69" s="10"/>
      <c r="V69" s="10"/>
      <c r="W69" s="10"/>
      <c r="X69" s="10"/>
      <c r="Y69" s="10"/>
      <c r="Z69" s="10"/>
      <c r="AA69" s="10"/>
      <c r="AB69" s="10"/>
      <c r="AC69" s="10"/>
      <c r="AD69" s="10"/>
      <c r="AE69" s="10"/>
    </row>
    <row r="70" ht="12.75" customHeight="1">
      <c r="A70" s="5" t="s">
        <v>105</v>
      </c>
      <c r="B70" s="6" t="str">
        <f>RefStr!C46</f>
        <v/>
      </c>
      <c r="C70" s="5"/>
      <c r="D70" s="5" t="s">
        <v>31</v>
      </c>
      <c r="E70" s="5">
        <v>1.0</v>
      </c>
      <c r="F70" s="7">
        <f>Bilanca!G78</f>
        <v>69</v>
      </c>
      <c r="G70" s="5" t="str">
        <f>IF(Bilanca!H78=0,"",Bilanca!H78)</f>
        <v/>
      </c>
      <c r="H70" s="8">
        <f t="shared" si="1"/>
        <v>9.2322</v>
      </c>
      <c r="I70" s="9">
        <v>0.0</v>
      </c>
      <c r="J70" s="10">
        <f>ROUND(Bilanca!I78,2)</f>
        <v>4.46</v>
      </c>
      <c r="K70" s="10">
        <f>ROUND(Bilanca!J78,2)</f>
        <v>4.46</v>
      </c>
      <c r="L70" s="10"/>
      <c r="M70" s="10"/>
      <c r="N70" s="10"/>
      <c r="O70" s="10"/>
      <c r="P70" s="10"/>
      <c r="Q70" s="10"/>
      <c r="R70" s="10"/>
      <c r="S70" s="10"/>
      <c r="T70" s="10"/>
      <c r="U70" s="10"/>
      <c r="V70" s="10"/>
      <c r="W70" s="10"/>
      <c r="X70" s="10"/>
      <c r="Y70" s="10"/>
      <c r="Z70" s="10"/>
      <c r="AA70" s="10"/>
      <c r="AB70" s="10"/>
      <c r="AC70" s="10"/>
      <c r="AD70" s="10"/>
      <c r="AE70" s="10"/>
    </row>
    <row r="71" ht="12.75" customHeight="1">
      <c r="A71" s="5" t="s">
        <v>106</v>
      </c>
      <c r="B71" s="6" t="str">
        <f>IF(YEAR(RefStr!F4)&gt;2022,"EUR","HRK")</f>
        <v>EUR</v>
      </c>
      <c r="C71" s="5"/>
      <c r="D71" s="5" t="s">
        <v>31</v>
      </c>
      <c r="E71" s="5">
        <v>1.0</v>
      </c>
      <c r="F71" s="7">
        <f>Bilanca!G79</f>
        <v>70</v>
      </c>
      <c r="G71" s="5" t="str">
        <f>IF(Bilanca!H79=0,"",Bilanca!H79)</f>
        <v/>
      </c>
      <c r="H71" s="8">
        <f t="shared" si="1"/>
        <v>0</v>
      </c>
      <c r="I71" s="9">
        <v>0.0</v>
      </c>
      <c r="J71" s="10">
        <f>ROUND(Bilanca!I79,2)</f>
        <v>0</v>
      </c>
      <c r="K71" s="10">
        <f>ROUND(Bilanca!J79,2)</f>
        <v>0</v>
      </c>
      <c r="L71" s="10"/>
      <c r="M71" s="10"/>
      <c r="N71" s="10"/>
      <c r="O71" s="10"/>
      <c r="P71" s="10"/>
      <c r="Q71" s="10"/>
      <c r="R71" s="10"/>
      <c r="S71" s="10"/>
      <c r="T71" s="10"/>
      <c r="U71" s="10"/>
      <c r="V71" s="10"/>
      <c r="W71" s="10"/>
      <c r="X71" s="10"/>
      <c r="Y71" s="10"/>
      <c r="Z71" s="10"/>
      <c r="AA71" s="10"/>
      <c r="AB71" s="10"/>
      <c r="AC71" s="10"/>
      <c r="AD71" s="10"/>
      <c r="AE71" s="10"/>
    </row>
    <row r="72" ht="12.75" customHeight="1">
      <c r="A72" s="5" t="s">
        <v>107</v>
      </c>
      <c r="B72" s="6" t="str">
        <f>RefStr!N7</f>
        <v>DA</v>
      </c>
      <c r="C72" s="5"/>
      <c r="D72" s="5" t="s">
        <v>31</v>
      </c>
      <c r="E72" s="5">
        <v>1.0</v>
      </c>
      <c r="F72" s="7">
        <f>Bilanca!G80</f>
        <v>71</v>
      </c>
      <c r="G72" s="5" t="str">
        <f>IF(Bilanca!H80=0,"",Bilanca!H80)</f>
        <v/>
      </c>
      <c r="H72" s="8">
        <f t="shared" si="1"/>
        <v>0</v>
      </c>
      <c r="I72" s="9">
        <v>0.0</v>
      </c>
      <c r="J72" s="10">
        <f>ROUND(Bilanca!I80,2)</f>
        <v>0</v>
      </c>
      <c r="K72" s="10">
        <f>ROUND(Bilanca!J80,2)</f>
        <v>0</v>
      </c>
      <c r="L72" s="10"/>
      <c r="M72" s="10"/>
      <c r="N72" s="10"/>
      <c r="O72" s="10"/>
      <c r="P72" s="10"/>
      <c r="Q72" s="10"/>
      <c r="R72" s="10"/>
      <c r="S72" s="10"/>
      <c r="T72" s="10"/>
      <c r="U72" s="10"/>
      <c r="V72" s="10"/>
      <c r="W72" s="10"/>
      <c r="X72" s="10"/>
      <c r="Y72" s="10"/>
      <c r="Z72" s="10"/>
      <c r="AA72" s="10"/>
      <c r="AB72" s="10"/>
      <c r="AC72" s="10"/>
      <c r="AD72" s="10"/>
      <c r="AE72" s="10"/>
    </row>
    <row r="73" ht="12.75" customHeight="1">
      <c r="A73" s="5" t="s">
        <v>108</v>
      </c>
      <c r="B73" s="6" t="str">
        <f>RefStr!G6</f>
        <v>NE</v>
      </c>
      <c r="C73" s="5"/>
      <c r="D73" s="5" t="s">
        <v>31</v>
      </c>
      <c r="E73" s="5">
        <v>1.0</v>
      </c>
      <c r="F73" s="7">
        <f>Bilanca!G81</f>
        <v>72</v>
      </c>
      <c r="G73" s="5" t="str">
        <f>IF(Bilanca!H81=0,"",Bilanca!H81)</f>
        <v/>
      </c>
      <c r="H73" s="8">
        <f t="shared" si="1"/>
        <v>0</v>
      </c>
      <c r="I73" s="9">
        <v>0.0</v>
      </c>
      <c r="J73" s="10">
        <f>ROUND(Bilanca!I81,2)</f>
        <v>0</v>
      </c>
      <c r="K73" s="10">
        <f>ROUND(Bilanca!J81,2)</f>
        <v>0</v>
      </c>
      <c r="L73" s="10"/>
      <c r="M73" s="10"/>
      <c r="N73" s="10"/>
      <c r="O73" s="10"/>
      <c r="P73" s="10"/>
      <c r="Q73" s="10"/>
      <c r="R73" s="10"/>
      <c r="S73" s="10"/>
      <c r="T73" s="10"/>
      <c r="U73" s="10"/>
      <c r="V73" s="10"/>
      <c r="W73" s="10"/>
      <c r="X73" s="10"/>
      <c r="Y73" s="10"/>
      <c r="Z73" s="10"/>
      <c r="AA73" s="10"/>
      <c r="AB73" s="10"/>
      <c r="AC73" s="10"/>
      <c r="AD73" s="10"/>
      <c r="AE73" s="10"/>
    </row>
    <row r="74" ht="12.75" customHeight="1">
      <c r="A74" s="5" t="s">
        <v>109</v>
      </c>
      <c r="B74" s="6">
        <f>RefStr!C23</f>
        <v>1</v>
      </c>
      <c r="C74" s="5"/>
      <c r="D74" s="5" t="s">
        <v>31</v>
      </c>
      <c r="E74" s="5">
        <v>1.0</v>
      </c>
      <c r="F74" s="7">
        <f>Bilanca!G82</f>
        <v>73</v>
      </c>
      <c r="G74" s="5" t="str">
        <f>IF(Bilanca!H82=0,"",Bilanca!H82)</f>
        <v/>
      </c>
      <c r="H74" s="8">
        <f t="shared" si="1"/>
        <v>0</v>
      </c>
      <c r="I74" s="9">
        <v>0.0</v>
      </c>
      <c r="J74" s="10">
        <f>ROUND(Bilanca!I82,2)</f>
        <v>0</v>
      </c>
      <c r="K74" s="10">
        <f>ROUND(Bilanca!J82,2)</f>
        <v>0</v>
      </c>
      <c r="L74" s="10"/>
      <c r="M74" s="10"/>
      <c r="N74" s="10"/>
      <c r="O74" s="10"/>
      <c r="P74" s="10"/>
      <c r="Q74" s="10"/>
      <c r="R74" s="10"/>
      <c r="S74" s="10"/>
      <c r="T74" s="10"/>
      <c r="U74" s="10"/>
      <c r="V74" s="10"/>
      <c r="W74" s="10"/>
      <c r="X74" s="10"/>
      <c r="Y74" s="10"/>
      <c r="Z74" s="10"/>
      <c r="AA74" s="10"/>
      <c r="AB74" s="10"/>
      <c r="AC74" s="10"/>
      <c r="AD74" s="10"/>
      <c r="AE74" s="10"/>
    </row>
    <row r="75" ht="12.75" customHeight="1">
      <c r="A75" s="5"/>
      <c r="B75" s="6"/>
      <c r="C75" s="5"/>
      <c r="D75" s="5" t="s">
        <v>31</v>
      </c>
      <c r="E75" s="5">
        <v>1.0</v>
      </c>
      <c r="F75" s="7">
        <f>Bilanca!G83</f>
        <v>74</v>
      </c>
      <c r="G75" s="5" t="str">
        <f>IF(Bilanca!H83=0,"",Bilanca!H83)</f>
        <v/>
      </c>
      <c r="H75" s="8">
        <f t="shared" si="1"/>
        <v>0</v>
      </c>
      <c r="I75" s="9">
        <v>0.0</v>
      </c>
      <c r="J75" s="10">
        <f>ROUND(Bilanca!I83,2)</f>
        <v>0</v>
      </c>
      <c r="K75" s="10">
        <f>ROUND(Bilanca!J83,2)</f>
        <v>0</v>
      </c>
      <c r="L75" s="10"/>
      <c r="M75" s="10"/>
      <c r="N75" s="10"/>
      <c r="O75" s="10"/>
      <c r="P75" s="10"/>
      <c r="Q75" s="10"/>
      <c r="R75" s="10"/>
      <c r="S75" s="10"/>
      <c r="T75" s="10"/>
      <c r="U75" s="10"/>
      <c r="V75" s="10"/>
      <c r="W75" s="10"/>
      <c r="X75" s="10"/>
      <c r="Y75" s="10"/>
      <c r="Z75" s="10"/>
      <c r="AA75" s="10"/>
      <c r="AB75" s="10"/>
      <c r="AC75" s="10"/>
      <c r="AD75" s="10"/>
      <c r="AE75" s="10"/>
    </row>
    <row r="76" ht="12.75" customHeight="1">
      <c r="A76" s="5"/>
      <c r="B76" s="6"/>
      <c r="C76" s="5"/>
      <c r="D76" s="5" t="s">
        <v>31</v>
      </c>
      <c r="E76" s="5">
        <v>1.0</v>
      </c>
      <c r="F76" s="7">
        <f>Bilanca!G84</f>
        <v>75</v>
      </c>
      <c r="G76" s="5" t="str">
        <f>IF(Bilanca!H84=0,"",Bilanca!H84)</f>
        <v/>
      </c>
      <c r="H76" s="8">
        <f t="shared" si="1"/>
        <v>0</v>
      </c>
      <c r="I76" s="9">
        <v>0.0</v>
      </c>
      <c r="J76" s="10">
        <f>ROUND(Bilanca!I84,2)</f>
        <v>0</v>
      </c>
      <c r="K76" s="10">
        <f>ROUND(Bilanca!J84,2)</f>
        <v>0</v>
      </c>
      <c r="L76" s="10"/>
      <c r="M76" s="10"/>
      <c r="N76" s="10"/>
      <c r="O76" s="10"/>
      <c r="P76" s="10"/>
      <c r="Q76" s="10"/>
      <c r="R76" s="10"/>
      <c r="S76" s="10"/>
      <c r="T76" s="10"/>
      <c r="U76" s="10"/>
      <c r="V76" s="10"/>
      <c r="W76" s="10"/>
      <c r="X76" s="10"/>
      <c r="Y76" s="10"/>
      <c r="Z76" s="10"/>
      <c r="AA76" s="10"/>
      <c r="AB76" s="10"/>
      <c r="AC76" s="10"/>
      <c r="AD76" s="10"/>
      <c r="AE76" s="10"/>
    </row>
    <row r="77" ht="12.75" customHeight="1">
      <c r="A77" s="5"/>
      <c r="B77" s="6"/>
      <c r="C77" s="5"/>
      <c r="D77" s="5" t="s">
        <v>31</v>
      </c>
      <c r="E77" s="5">
        <v>1.0</v>
      </c>
      <c r="F77" s="7">
        <f>Bilanca!G85</f>
        <v>76</v>
      </c>
      <c r="G77" s="5" t="str">
        <f>IF(Bilanca!H85=0,"",Bilanca!H85)</f>
        <v/>
      </c>
      <c r="H77" s="8">
        <f t="shared" si="1"/>
        <v>0</v>
      </c>
      <c r="I77" s="9">
        <v>0.0</v>
      </c>
      <c r="J77" s="10">
        <f>ROUND(Bilanca!I85,2)</f>
        <v>0</v>
      </c>
      <c r="K77" s="10">
        <f>ROUND(Bilanca!J85,2)</f>
        <v>0</v>
      </c>
      <c r="L77" s="10"/>
      <c r="M77" s="10"/>
      <c r="N77" s="10"/>
      <c r="O77" s="10"/>
      <c r="P77" s="10"/>
      <c r="Q77" s="10"/>
      <c r="R77" s="10"/>
      <c r="S77" s="10"/>
      <c r="T77" s="10"/>
      <c r="U77" s="10"/>
      <c r="V77" s="10"/>
      <c r="W77" s="10"/>
      <c r="X77" s="10"/>
      <c r="Y77" s="10"/>
      <c r="Z77" s="10"/>
      <c r="AA77" s="10"/>
      <c r="AB77" s="10"/>
      <c r="AC77" s="10"/>
      <c r="AD77" s="10"/>
      <c r="AE77" s="10"/>
    </row>
    <row r="78" ht="12.75" customHeight="1">
      <c r="A78" s="5"/>
      <c r="B78" s="6"/>
      <c r="C78" s="5"/>
      <c r="D78" s="5" t="s">
        <v>31</v>
      </c>
      <c r="E78" s="5">
        <v>1.0</v>
      </c>
      <c r="F78" s="7">
        <f>Bilanca!G86</f>
        <v>77</v>
      </c>
      <c r="G78" s="5" t="str">
        <f>IF(Bilanca!H86=0,"",Bilanca!H86)</f>
        <v/>
      </c>
      <c r="H78" s="8">
        <f t="shared" si="1"/>
        <v>0</v>
      </c>
      <c r="I78" s="9">
        <v>0.0</v>
      </c>
      <c r="J78" s="10">
        <f>ROUND(Bilanca!I86,2)</f>
        <v>0</v>
      </c>
      <c r="K78" s="10">
        <f>ROUND(Bilanca!J86,2)</f>
        <v>0</v>
      </c>
      <c r="L78" s="10"/>
      <c r="M78" s="10"/>
      <c r="N78" s="10"/>
      <c r="O78" s="10"/>
      <c r="P78" s="10"/>
      <c r="Q78" s="10"/>
      <c r="R78" s="10"/>
      <c r="S78" s="10"/>
      <c r="T78" s="10"/>
      <c r="U78" s="10"/>
      <c r="V78" s="10"/>
      <c r="W78" s="10"/>
      <c r="X78" s="10"/>
      <c r="Y78" s="10"/>
      <c r="Z78" s="10"/>
      <c r="AA78" s="10"/>
      <c r="AB78" s="10"/>
      <c r="AC78" s="10"/>
      <c r="AD78" s="10"/>
      <c r="AE78" s="10"/>
    </row>
    <row r="79" ht="12.75" customHeight="1">
      <c r="A79" s="5"/>
      <c r="B79" s="6"/>
      <c r="C79" s="5"/>
      <c r="D79" s="5" t="s">
        <v>31</v>
      </c>
      <c r="E79" s="5">
        <v>1.0</v>
      </c>
      <c r="F79" s="7">
        <f>Bilanca!G87</f>
        <v>78</v>
      </c>
      <c r="G79" s="5" t="str">
        <f>IF(Bilanca!H87=0,"",Bilanca!H87)</f>
        <v/>
      </c>
      <c r="H79" s="8">
        <f t="shared" si="1"/>
        <v>0</v>
      </c>
      <c r="I79" s="9">
        <v>0.0</v>
      </c>
      <c r="J79" s="10">
        <f>ROUND(Bilanca!I87,2)</f>
        <v>0</v>
      </c>
      <c r="K79" s="10">
        <f>ROUND(Bilanca!J87,2)</f>
        <v>0</v>
      </c>
      <c r="L79" s="10"/>
      <c r="M79" s="10"/>
      <c r="N79" s="10"/>
      <c r="O79" s="10"/>
      <c r="P79" s="10"/>
      <c r="Q79" s="10"/>
      <c r="R79" s="10"/>
      <c r="S79" s="10"/>
      <c r="T79" s="10"/>
      <c r="U79" s="10"/>
      <c r="V79" s="10"/>
      <c r="W79" s="10"/>
      <c r="X79" s="10"/>
      <c r="Y79" s="10"/>
      <c r="Z79" s="10"/>
      <c r="AA79" s="10"/>
      <c r="AB79" s="10"/>
      <c r="AC79" s="10"/>
      <c r="AD79" s="10"/>
      <c r="AE79" s="10"/>
    </row>
    <row r="80" ht="12.75" customHeight="1">
      <c r="A80" s="5"/>
      <c r="B80" s="6"/>
      <c r="C80" s="5"/>
      <c r="D80" s="5" t="s">
        <v>31</v>
      </c>
      <c r="E80" s="5">
        <v>1.0</v>
      </c>
      <c r="F80" s="7">
        <f>Bilanca!G88</f>
        <v>79</v>
      </c>
      <c r="G80" s="5" t="str">
        <f>IF(Bilanca!H88=0,"",Bilanca!H88)</f>
        <v/>
      </c>
      <c r="H80" s="8">
        <f t="shared" si="1"/>
        <v>0</v>
      </c>
      <c r="I80" s="9">
        <v>0.0</v>
      </c>
      <c r="J80" s="10">
        <f>ROUND(Bilanca!I88,2)</f>
        <v>0</v>
      </c>
      <c r="K80" s="10">
        <f>ROUND(Bilanca!J88,2)</f>
        <v>0</v>
      </c>
      <c r="L80" s="10"/>
      <c r="M80" s="10"/>
      <c r="N80" s="10"/>
      <c r="O80" s="10"/>
      <c r="P80" s="10"/>
      <c r="Q80" s="10"/>
      <c r="R80" s="10"/>
      <c r="S80" s="10"/>
      <c r="T80" s="10"/>
      <c r="U80" s="10"/>
      <c r="V80" s="10"/>
      <c r="W80" s="10"/>
      <c r="X80" s="10"/>
      <c r="Y80" s="10"/>
      <c r="Z80" s="10"/>
      <c r="AA80" s="10"/>
      <c r="AB80" s="10"/>
      <c r="AC80" s="10"/>
      <c r="AD80" s="10"/>
      <c r="AE80" s="10"/>
    </row>
    <row r="81" ht="12.75" customHeight="1">
      <c r="A81" s="5"/>
      <c r="B81" s="6"/>
      <c r="C81" s="5"/>
      <c r="D81" s="5" t="s">
        <v>31</v>
      </c>
      <c r="E81" s="5">
        <v>1.0</v>
      </c>
      <c r="F81" s="7">
        <f>Bilanca!G89</f>
        <v>80</v>
      </c>
      <c r="G81" s="5" t="str">
        <f>IF(Bilanca!H89=0,"",Bilanca!H89)</f>
        <v/>
      </c>
      <c r="H81" s="8">
        <f t="shared" si="1"/>
        <v>0</v>
      </c>
      <c r="I81" s="9">
        <v>0.0</v>
      </c>
      <c r="J81" s="10">
        <f>ROUND(Bilanca!I89,2)</f>
        <v>0</v>
      </c>
      <c r="K81" s="10">
        <f>ROUND(Bilanca!J89,2)</f>
        <v>0</v>
      </c>
      <c r="L81" s="10"/>
      <c r="M81" s="10"/>
      <c r="N81" s="10"/>
      <c r="O81" s="10"/>
      <c r="P81" s="10"/>
      <c r="Q81" s="10"/>
      <c r="R81" s="10"/>
      <c r="S81" s="10"/>
      <c r="T81" s="10"/>
      <c r="U81" s="10"/>
      <c r="V81" s="10"/>
      <c r="W81" s="10"/>
      <c r="X81" s="10"/>
      <c r="Y81" s="10"/>
      <c r="Z81" s="10"/>
      <c r="AA81" s="10"/>
      <c r="AB81" s="10"/>
      <c r="AC81" s="10"/>
      <c r="AD81" s="10"/>
      <c r="AE81" s="10"/>
    </row>
    <row r="82" ht="12.75" customHeight="1">
      <c r="A82" s="5"/>
      <c r="B82" s="6"/>
      <c r="C82" s="5"/>
      <c r="D82" s="5" t="s">
        <v>31</v>
      </c>
      <c r="E82" s="5">
        <v>1.0</v>
      </c>
      <c r="F82" s="7">
        <f>Bilanca!G90</f>
        <v>81</v>
      </c>
      <c r="G82" s="5" t="str">
        <f>IF(Bilanca!H90=0,"",Bilanca!H90)</f>
        <v/>
      </c>
      <c r="H82" s="8">
        <f t="shared" si="1"/>
        <v>0</v>
      </c>
      <c r="I82" s="9">
        <v>0.0</v>
      </c>
      <c r="J82" s="10">
        <f>ROUND(Bilanca!I90,2)</f>
        <v>0</v>
      </c>
      <c r="K82" s="10">
        <f>ROUND(Bilanca!J90,2)</f>
        <v>0</v>
      </c>
      <c r="L82" s="10"/>
      <c r="M82" s="10"/>
      <c r="N82" s="10"/>
      <c r="O82" s="10"/>
      <c r="P82" s="10"/>
      <c r="Q82" s="10"/>
      <c r="R82" s="10"/>
      <c r="S82" s="10"/>
      <c r="T82" s="10"/>
      <c r="U82" s="10"/>
      <c r="V82" s="10"/>
      <c r="W82" s="10"/>
      <c r="X82" s="10"/>
      <c r="Y82" s="10"/>
      <c r="Z82" s="10"/>
      <c r="AA82" s="10"/>
      <c r="AB82" s="10"/>
      <c r="AC82" s="10"/>
      <c r="AD82" s="10"/>
      <c r="AE82" s="10"/>
    </row>
    <row r="83" ht="12.75" customHeight="1">
      <c r="A83" s="5"/>
      <c r="B83" s="6"/>
      <c r="C83" s="5"/>
      <c r="D83" s="5" t="s">
        <v>31</v>
      </c>
      <c r="E83" s="5">
        <v>1.0</v>
      </c>
      <c r="F83" s="7">
        <f>Bilanca!G91</f>
        <v>82</v>
      </c>
      <c r="G83" s="5" t="str">
        <f>IF(Bilanca!H91=0,"",Bilanca!H91)</f>
        <v/>
      </c>
      <c r="H83" s="8">
        <f t="shared" si="1"/>
        <v>0</v>
      </c>
      <c r="I83" s="9">
        <v>0.0</v>
      </c>
      <c r="J83" s="10">
        <f>ROUND(Bilanca!I91,2)</f>
        <v>0</v>
      </c>
      <c r="K83" s="10">
        <f>ROUND(Bilanca!J91,2)</f>
        <v>0</v>
      </c>
      <c r="L83" s="10"/>
      <c r="M83" s="10"/>
      <c r="N83" s="10"/>
      <c r="O83" s="10"/>
      <c r="P83" s="10"/>
      <c r="Q83" s="10"/>
      <c r="R83" s="10"/>
      <c r="S83" s="10"/>
      <c r="T83" s="10"/>
      <c r="U83" s="10"/>
      <c r="V83" s="10"/>
      <c r="W83" s="10"/>
      <c r="X83" s="10"/>
      <c r="Y83" s="10"/>
      <c r="Z83" s="10"/>
      <c r="AA83" s="10"/>
      <c r="AB83" s="10"/>
      <c r="AC83" s="10"/>
      <c r="AD83" s="10"/>
      <c r="AE83" s="10"/>
    </row>
    <row r="84" ht="12.75" customHeight="1">
      <c r="A84" s="5"/>
      <c r="B84" s="6"/>
      <c r="C84" s="5"/>
      <c r="D84" s="5" t="s">
        <v>31</v>
      </c>
      <c r="E84" s="5">
        <v>1.0</v>
      </c>
      <c r="F84" s="7">
        <f>Bilanca!G92</f>
        <v>83</v>
      </c>
      <c r="G84" s="5" t="str">
        <f>IF(Bilanca!H92=0,"",Bilanca!H92)</f>
        <v/>
      </c>
      <c r="H84" s="8">
        <f t="shared" si="1"/>
        <v>0</v>
      </c>
      <c r="I84" s="9">
        <v>0.0</v>
      </c>
      <c r="J84" s="10">
        <f>ROUND(Bilanca!I92,2)</f>
        <v>0</v>
      </c>
      <c r="K84" s="10">
        <f>ROUND(Bilanca!J92,2)</f>
        <v>0</v>
      </c>
      <c r="L84" s="10"/>
      <c r="M84" s="10"/>
      <c r="N84" s="10"/>
      <c r="O84" s="10"/>
      <c r="P84" s="10"/>
      <c r="Q84" s="10"/>
      <c r="R84" s="10"/>
      <c r="S84" s="10"/>
      <c r="T84" s="10"/>
      <c r="U84" s="10"/>
      <c r="V84" s="10"/>
      <c r="W84" s="10"/>
      <c r="X84" s="10"/>
      <c r="Y84" s="10"/>
      <c r="Z84" s="10"/>
      <c r="AA84" s="10"/>
      <c r="AB84" s="10"/>
      <c r="AC84" s="10"/>
      <c r="AD84" s="10"/>
      <c r="AE84" s="10"/>
    </row>
    <row r="85" ht="12.75" customHeight="1">
      <c r="A85" s="5"/>
      <c r="B85" s="6"/>
      <c r="C85" s="5"/>
      <c r="D85" s="5" t="s">
        <v>31</v>
      </c>
      <c r="E85" s="5">
        <v>1.0</v>
      </c>
      <c r="F85" s="7">
        <f>Bilanca!G93</f>
        <v>84</v>
      </c>
      <c r="G85" s="5" t="str">
        <f>IF(Bilanca!H93=0,"",Bilanca!H93)</f>
        <v/>
      </c>
      <c r="H85" s="8">
        <f t="shared" si="1"/>
        <v>577428.6</v>
      </c>
      <c r="I85" s="9">
        <v>0.0</v>
      </c>
      <c r="J85" s="10">
        <f>ROUND(Bilanca!I93,2)</f>
        <v>336431.54</v>
      </c>
      <c r="K85" s="10">
        <f>ROUND(Bilanca!J93,2)</f>
        <v>175491.73</v>
      </c>
      <c r="L85" s="10"/>
      <c r="M85" s="10"/>
      <c r="N85" s="10"/>
      <c r="O85" s="10"/>
      <c r="P85" s="10"/>
      <c r="Q85" s="10"/>
      <c r="R85" s="10"/>
      <c r="S85" s="10"/>
      <c r="T85" s="10"/>
      <c r="U85" s="10"/>
      <c r="V85" s="10"/>
      <c r="W85" s="10"/>
      <c r="X85" s="10"/>
      <c r="Y85" s="10"/>
      <c r="Z85" s="10"/>
      <c r="AA85" s="10"/>
      <c r="AB85" s="10"/>
      <c r="AC85" s="10"/>
      <c r="AD85" s="10"/>
      <c r="AE85" s="10"/>
    </row>
    <row r="86" ht="12.75" customHeight="1">
      <c r="A86" s="5"/>
      <c r="B86" s="6"/>
      <c r="C86" s="5"/>
      <c r="D86" s="5" t="s">
        <v>31</v>
      </c>
      <c r="E86" s="5">
        <v>1.0</v>
      </c>
      <c r="F86" s="7">
        <f>Bilanca!G94</f>
        <v>85</v>
      </c>
      <c r="G86" s="5" t="str">
        <f>IF(Bilanca!H94=0,"",Bilanca!H94)</f>
        <v/>
      </c>
      <c r="H86" s="8">
        <f t="shared" si="1"/>
        <v>584302.75</v>
      </c>
      <c r="I86" s="9">
        <v>0.0</v>
      </c>
      <c r="J86" s="10">
        <f>ROUND(Bilanca!I94,2)</f>
        <v>336431.54</v>
      </c>
      <c r="K86" s="10">
        <f>ROUND(Bilanca!J94,2)</f>
        <v>175491.73</v>
      </c>
      <c r="L86" s="10"/>
      <c r="M86" s="10"/>
      <c r="N86" s="10"/>
      <c r="O86" s="10"/>
      <c r="P86" s="10"/>
      <c r="Q86" s="10"/>
      <c r="R86" s="10"/>
      <c r="S86" s="10"/>
      <c r="T86" s="10"/>
      <c r="U86" s="10"/>
      <c r="V86" s="10"/>
      <c r="W86" s="10"/>
      <c r="X86" s="10"/>
      <c r="Y86" s="10"/>
      <c r="Z86" s="10"/>
      <c r="AA86" s="10"/>
      <c r="AB86" s="10"/>
      <c r="AC86" s="10"/>
      <c r="AD86" s="10"/>
      <c r="AE86" s="10"/>
    </row>
    <row r="87" ht="12.75" customHeight="1">
      <c r="A87" s="5"/>
      <c r="B87" s="6"/>
      <c r="C87" s="5"/>
      <c r="D87" s="5" t="s">
        <v>31</v>
      </c>
      <c r="E87" s="5">
        <v>1.0</v>
      </c>
      <c r="F87" s="7">
        <f>Bilanca!G95</f>
        <v>86</v>
      </c>
      <c r="G87" s="5" t="str">
        <f>IF(Bilanca!H95=0,"",Bilanca!H95)</f>
        <v/>
      </c>
      <c r="H87" s="8">
        <f t="shared" si="1"/>
        <v>0</v>
      </c>
      <c r="I87" s="9">
        <v>0.0</v>
      </c>
      <c r="J87" s="10">
        <f>ROUND(Bilanca!I95,2)</f>
        <v>0</v>
      </c>
      <c r="K87" s="10">
        <f>ROUND(Bilanca!J95,2)</f>
        <v>0</v>
      </c>
      <c r="L87" s="10"/>
      <c r="M87" s="10"/>
      <c r="N87" s="10"/>
      <c r="O87" s="10"/>
      <c r="P87" s="10"/>
      <c r="Q87" s="10"/>
      <c r="R87" s="10"/>
      <c r="S87" s="10"/>
      <c r="T87" s="10"/>
      <c r="U87" s="10"/>
      <c r="V87" s="10"/>
      <c r="W87" s="10"/>
      <c r="X87" s="10"/>
      <c r="Y87" s="10"/>
      <c r="Z87" s="10"/>
      <c r="AA87" s="10"/>
      <c r="AB87" s="10"/>
      <c r="AC87" s="10"/>
      <c r="AD87" s="10"/>
      <c r="AE87" s="10"/>
    </row>
    <row r="88" ht="12.75" customHeight="1">
      <c r="A88" s="5"/>
      <c r="B88" s="6"/>
      <c r="C88" s="5"/>
      <c r="D88" s="5" t="s">
        <v>31</v>
      </c>
      <c r="E88" s="5">
        <v>1.0</v>
      </c>
      <c r="F88" s="7">
        <f>Bilanca!G96</f>
        <v>87</v>
      </c>
      <c r="G88" s="5" t="str">
        <f>IF(Bilanca!H96=0,"",Bilanca!H96)</f>
        <v/>
      </c>
      <c r="H88" s="8">
        <f t="shared" si="1"/>
        <v>953541.8196</v>
      </c>
      <c r="I88" s="9">
        <v>0.0</v>
      </c>
      <c r="J88" s="10">
        <f>ROUND(Bilanca!I96,2)</f>
        <v>61396.14</v>
      </c>
      <c r="K88" s="10">
        <f>ROUND(Bilanca!J96,2)</f>
        <v>517314.47</v>
      </c>
      <c r="L88" s="10"/>
      <c r="M88" s="10"/>
      <c r="N88" s="10"/>
      <c r="O88" s="10"/>
      <c r="P88" s="10"/>
      <c r="Q88" s="10"/>
      <c r="R88" s="10"/>
      <c r="S88" s="10"/>
      <c r="T88" s="10"/>
      <c r="U88" s="10"/>
      <c r="V88" s="10"/>
      <c r="W88" s="10"/>
      <c r="X88" s="10"/>
      <c r="Y88" s="10"/>
      <c r="Z88" s="10"/>
      <c r="AA88" s="10"/>
      <c r="AB88" s="10"/>
      <c r="AC88" s="10"/>
      <c r="AD88" s="10"/>
      <c r="AE88" s="10"/>
    </row>
    <row r="89" ht="12.75" customHeight="1">
      <c r="A89" s="5"/>
      <c r="B89" s="6"/>
      <c r="C89" s="5"/>
      <c r="D89" s="5" t="s">
        <v>31</v>
      </c>
      <c r="E89" s="5">
        <v>1.0</v>
      </c>
      <c r="F89" s="7">
        <f>Bilanca!G97</f>
        <v>88</v>
      </c>
      <c r="G89" s="5" t="str">
        <f>IF(Bilanca!H97=0,"",Bilanca!H97)</f>
        <v/>
      </c>
      <c r="H89" s="8">
        <f t="shared" si="1"/>
        <v>964502.0704</v>
      </c>
      <c r="I89" s="9">
        <v>0.0</v>
      </c>
      <c r="J89" s="10">
        <f>ROUND(Bilanca!I97,2)</f>
        <v>61396.14</v>
      </c>
      <c r="K89" s="10">
        <f>ROUND(Bilanca!J97,2)</f>
        <v>517314.47</v>
      </c>
      <c r="L89" s="10"/>
      <c r="M89" s="10"/>
      <c r="N89" s="10"/>
      <c r="O89" s="10"/>
      <c r="P89" s="10"/>
      <c r="Q89" s="10"/>
      <c r="R89" s="10"/>
      <c r="S89" s="10"/>
      <c r="T89" s="10"/>
      <c r="U89" s="10"/>
      <c r="V89" s="10"/>
      <c r="W89" s="10"/>
      <c r="X89" s="10"/>
      <c r="Y89" s="10"/>
      <c r="Z89" s="10"/>
      <c r="AA89" s="10"/>
      <c r="AB89" s="10"/>
      <c r="AC89" s="10"/>
      <c r="AD89" s="10"/>
      <c r="AE89" s="10"/>
    </row>
    <row r="90" ht="12.75" customHeight="1">
      <c r="A90" s="5"/>
      <c r="B90" s="6"/>
      <c r="C90" s="5"/>
      <c r="D90" s="5" t="s">
        <v>31</v>
      </c>
      <c r="E90" s="5">
        <v>1.0</v>
      </c>
      <c r="F90" s="7">
        <f>Bilanca!G98</f>
        <v>89</v>
      </c>
      <c r="G90" s="5" t="str">
        <f>IF(Bilanca!H98=0,"",Bilanca!H98)</f>
        <v/>
      </c>
      <c r="H90" s="8">
        <f t="shared" si="1"/>
        <v>0</v>
      </c>
      <c r="I90" s="9">
        <v>0.0</v>
      </c>
      <c r="J90" s="10">
        <f>ROUND(Bilanca!I98,2)</f>
        <v>0</v>
      </c>
      <c r="K90" s="10">
        <f>ROUND(Bilanca!J98,2)</f>
        <v>0</v>
      </c>
      <c r="L90" s="10"/>
      <c r="M90" s="10"/>
      <c r="N90" s="10"/>
      <c r="O90" s="10"/>
      <c r="P90" s="10"/>
      <c r="Q90" s="10"/>
      <c r="R90" s="10"/>
      <c r="S90" s="10"/>
      <c r="T90" s="10"/>
      <c r="U90" s="10"/>
      <c r="V90" s="10"/>
      <c r="W90" s="10"/>
      <c r="X90" s="10"/>
      <c r="Y90" s="10"/>
      <c r="Z90" s="10"/>
      <c r="AA90" s="10"/>
      <c r="AB90" s="10"/>
      <c r="AC90" s="10"/>
      <c r="AD90" s="10"/>
      <c r="AE90" s="10"/>
    </row>
    <row r="91" ht="12.75" customHeight="1">
      <c r="A91" s="5"/>
      <c r="B91" s="6"/>
      <c r="C91" s="5"/>
      <c r="D91" s="5" t="s">
        <v>31</v>
      </c>
      <c r="E91" s="5">
        <v>1.0</v>
      </c>
      <c r="F91" s="7">
        <f>Bilanca!G99</f>
        <v>90</v>
      </c>
      <c r="G91" s="5" t="str">
        <f>IF(Bilanca!H99=0,"",Bilanca!H99)</f>
        <v/>
      </c>
      <c r="H91" s="8">
        <f t="shared" si="1"/>
        <v>0</v>
      </c>
      <c r="I91" s="9">
        <v>0.0</v>
      </c>
      <c r="J91" s="10">
        <f>ROUND(Bilanca!I99,2)</f>
        <v>0</v>
      </c>
      <c r="K91" s="10">
        <f>ROUND(Bilanca!J99,2)</f>
        <v>0</v>
      </c>
      <c r="L91" s="10"/>
      <c r="M91" s="10"/>
      <c r="N91" s="10"/>
      <c r="O91" s="10"/>
      <c r="P91" s="10"/>
      <c r="Q91" s="10"/>
      <c r="R91" s="10"/>
      <c r="S91" s="10"/>
      <c r="T91" s="10"/>
      <c r="U91" s="10"/>
      <c r="V91" s="10"/>
      <c r="W91" s="10"/>
      <c r="X91" s="10"/>
      <c r="Y91" s="10"/>
      <c r="Z91" s="10"/>
      <c r="AA91" s="10"/>
      <c r="AB91" s="10"/>
      <c r="AC91" s="10"/>
      <c r="AD91" s="10"/>
      <c r="AE91" s="10"/>
    </row>
    <row r="92" ht="12.75" customHeight="1">
      <c r="A92" s="5"/>
      <c r="B92" s="6"/>
      <c r="C92" s="5"/>
      <c r="D92" s="5" t="s">
        <v>31</v>
      </c>
      <c r="E92" s="5">
        <v>1.0</v>
      </c>
      <c r="F92" s="7">
        <f>Bilanca!G100</f>
        <v>91</v>
      </c>
      <c r="G92" s="5" t="str">
        <f>IF(Bilanca!H100=0,"",Bilanca!H100)</f>
        <v/>
      </c>
      <c r="H92" s="8">
        <f t="shared" si="1"/>
        <v>0</v>
      </c>
      <c r="I92" s="9">
        <v>0.0</v>
      </c>
      <c r="J92" s="10">
        <f>ROUND(Bilanca!I100,2)</f>
        <v>0</v>
      </c>
      <c r="K92" s="10">
        <f>ROUND(Bilanca!J100,2)</f>
        <v>0</v>
      </c>
      <c r="L92" s="10"/>
      <c r="M92" s="10"/>
      <c r="N92" s="10"/>
      <c r="O92" s="10"/>
      <c r="P92" s="10"/>
      <c r="Q92" s="10"/>
      <c r="R92" s="10"/>
      <c r="S92" s="10"/>
      <c r="T92" s="10"/>
      <c r="U92" s="10"/>
      <c r="V92" s="10"/>
      <c r="W92" s="10"/>
      <c r="X92" s="10"/>
      <c r="Y92" s="10"/>
      <c r="Z92" s="10"/>
      <c r="AA92" s="10"/>
      <c r="AB92" s="10"/>
      <c r="AC92" s="10"/>
      <c r="AD92" s="10"/>
      <c r="AE92" s="10"/>
    </row>
    <row r="93" ht="12.75" customHeight="1">
      <c r="A93" s="5"/>
      <c r="B93" s="6"/>
      <c r="C93" s="5"/>
      <c r="D93" s="5" t="s">
        <v>31</v>
      </c>
      <c r="E93" s="5">
        <v>1.0</v>
      </c>
      <c r="F93" s="7">
        <f>Bilanca!G101</f>
        <v>92</v>
      </c>
      <c r="G93" s="5" t="str">
        <f>IF(Bilanca!H101=0,"",Bilanca!H101)</f>
        <v/>
      </c>
      <c r="H93" s="8">
        <f t="shared" si="1"/>
        <v>0</v>
      </c>
      <c r="I93" s="9">
        <v>0.0</v>
      </c>
      <c r="J93" s="10">
        <f>ROUND(Bilanca!I101,2)</f>
        <v>0</v>
      </c>
      <c r="K93" s="10">
        <f>ROUND(Bilanca!J101,2)</f>
        <v>0</v>
      </c>
      <c r="L93" s="10"/>
      <c r="M93" s="10"/>
      <c r="N93" s="10"/>
      <c r="O93" s="10"/>
      <c r="P93" s="10"/>
      <c r="Q93" s="10"/>
      <c r="R93" s="10"/>
      <c r="S93" s="10"/>
      <c r="T93" s="10"/>
      <c r="U93" s="10"/>
      <c r="V93" s="10"/>
      <c r="W93" s="10"/>
      <c r="X93" s="10"/>
      <c r="Y93" s="10"/>
      <c r="Z93" s="10"/>
      <c r="AA93" s="10"/>
      <c r="AB93" s="10"/>
      <c r="AC93" s="10"/>
      <c r="AD93" s="10"/>
      <c r="AE93" s="10"/>
    </row>
    <row r="94" ht="12.75" customHeight="1">
      <c r="A94" s="5"/>
      <c r="B94" s="6"/>
      <c r="C94" s="5"/>
      <c r="D94" s="5" t="s">
        <v>31</v>
      </c>
      <c r="E94" s="5">
        <v>1.0</v>
      </c>
      <c r="F94" s="7">
        <f>Bilanca!G102</f>
        <v>93</v>
      </c>
      <c r="G94" s="5" t="str">
        <f>IF(Bilanca!H102=0,"",Bilanca!H102)</f>
        <v/>
      </c>
      <c r="H94" s="8">
        <f t="shared" si="1"/>
        <v>0</v>
      </c>
      <c r="I94" s="9">
        <v>0.0</v>
      </c>
      <c r="J94" s="10">
        <f>ROUND(Bilanca!I102,2)</f>
        <v>0</v>
      </c>
      <c r="K94" s="10">
        <f>ROUND(Bilanca!J102,2)</f>
        <v>0</v>
      </c>
      <c r="L94" s="10"/>
      <c r="M94" s="10"/>
      <c r="N94" s="10"/>
      <c r="O94" s="10"/>
      <c r="P94" s="10"/>
      <c r="Q94" s="10"/>
      <c r="R94" s="10"/>
      <c r="S94" s="10"/>
      <c r="T94" s="10"/>
      <c r="U94" s="10"/>
      <c r="V94" s="10"/>
      <c r="W94" s="10"/>
      <c r="X94" s="10"/>
      <c r="Y94" s="10"/>
      <c r="Z94" s="10"/>
      <c r="AA94" s="10"/>
      <c r="AB94" s="10"/>
      <c r="AC94" s="10"/>
      <c r="AD94" s="10"/>
      <c r="AE94" s="10"/>
    </row>
    <row r="95" ht="12.75" customHeight="1">
      <c r="A95" s="5"/>
      <c r="B95" s="6"/>
      <c r="C95" s="5"/>
      <c r="D95" s="5" t="s">
        <v>31</v>
      </c>
      <c r="E95" s="5">
        <v>1.0</v>
      </c>
      <c r="F95" s="7">
        <f>Bilanca!G103</f>
        <v>94</v>
      </c>
      <c r="G95" s="5" t="str">
        <f>IF(Bilanca!H103=0,"",Bilanca!H103)</f>
        <v/>
      </c>
      <c r="H95" s="8">
        <f t="shared" si="1"/>
        <v>0</v>
      </c>
      <c r="I95" s="9">
        <v>0.0</v>
      </c>
      <c r="J95" s="10">
        <f>ROUND(Bilanca!I103,2)</f>
        <v>0</v>
      </c>
      <c r="K95" s="10">
        <f>ROUND(Bilanca!J103,2)</f>
        <v>0</v>
      </c>
      <c r="L95" s="10"/>
      <c r="M95" s="10"/>
      <c r="N95" s="10"/>
      <c r="O95" s="10"/>
      <c r="P95" s="10"/>
      <c r="Q95" s="10"/>
      <c r="R95" s="10"/>
      <c r="S95" s="10"/>
      <c r="T95" s="10"/>
      <c r="U95" s="10"/>
      <c r="V95" s="10"/>
      <c r="W95" s="10"/>
      <c r="X95" s="10"/>
      <c r="Y95" s="10"/>
      <c r="Z95" s="10"/>
      <c r="AA95" s="10"/>
      <c r="AB95" s="10"/>
      <c r="AC95" s="10"/>
      <c r="AD95" s="10"/>
      <c r="AE95" s="10"/>
    </row>
    <row r="96" ht="12.75" customHeight="1">
      <c r="A96" s="5"/>
      <c r="B96" s="6"/>
      <c r="C96" s="5"/>
      <c r="D96" s="5" t="s">
        <v>31</v>
      </c>
      <c r="E96" s="5">
        <v>1.0</v>
      </c>
      <c r="F96" s="7">
        <f>Bilanca!G104</f>
        <v>95</v>
      </c>
      <c r="G96" s="5" t="str">
        <f>IF(Bilanca!H104=0,"",Bilanca!H104)</f>
        <v/>
      </c>
      <c r="H96" s="8">
        <f t="shared" si="1"/>
        <v>0</v>
      </c>
      <c r="I96" s="9">
        <v>0.0</v>
      </c>
      <c r="J96" s="10">
        <f>ROUND(Bilanca!I104,2)</f>
        <v>0</v>
      </c>
      <c r="K96" s="10">
        <f>ROUND(Bilanca!J104,2)</f>
        <v>0</v>
      </c>
      <c r="L96" s="10"/>
      <c r="M96" s="10"/>
      <c r="N96" s="10"/>
      <c r="O96" s="10"/>
      <c r="P96" s="10"/>
      <c r="Q96" s="10"/>
      <c r="R96" s="10"/>
      <c r="S96" s="10"/>
      <c r="T96" s="10"/>
      <c r="U96" s="10"/>
      <c r="V96" s="10"/>
      <c r="W96" s="10"/>
      <c r="X96" s="10"/>
      <c r="Y96" s="10"/>
      <c r="Z96" s="10"/>
      <c r="AA96" s="10"/>
      <c r="AB96" s="10"/>
      <c r="AC96" s="10"/>
      <c r="AD96" s="10"/>
      <c r="AE96" s="10"/>
    </row>
    <row r="97" ht="12.75" customHeight="1">
      <c r="A97" s="5"/>
      <c r="B97" s="6"/>
      <c r="C97" s="5"/>
      <c r="D97" s="5" t="s">
        <v>31</v>
      </c>
      <c r="E97" s="5">
        <v>1.0</v>
      </c>
      <c r="F97" s="7">
        <f>Bilanca!G105</f>
        <v>96</v>
      </c>
      <c r="G97" s="5" t="str">
        <f>IF(Bilanca!H105=0,"",Bilanca!H105)</f>
        <v/>
      </c>
      <c r="H97" s="8">
        <f t="shared" si="1"/>
        <v>0</v>
      </c>
      <c r="I97" s="9">
        <v>0.0</v>
      </c>
      <c r="J97" s="10">
        <f>ROUND(Bilanca!I105,2)</f>
        <v>0</v>
      </c>
      <c r="K97" s="10">
        <f>ROUND(Bilanca!J105,2)</f>
        <v>0</v>
      </c>
      <c r="L97" s="10"/>
      <c r="M97" s="10"/>
      <c r="N97" s="10"/>
      <c r="O97" s="10"/>
      <c r="P97" s="10"/>
      <c r="Q97" s="10"/>
      <c r="R97" s="10"/>
      <c r="S97" s="10"/>
      <c r="T97" s="10"/>
      <c r="U97" s="10"/>
      <c r="V97" s="10"/>
      <c r="W97" s="10"/>
      <c r="X97" s="10"/>
      <c r="Y97" s="10"/>
      <c r="Z97" s="10"/>
      <c r="AA97" s="10"/>
      <c r="AB97" s="10"/>
      <c r="AC97" s="10"/>
      <c r="AD97" s="10"/>
      <c r="AE97" s="10"/>
    </row>
    <row r="98" ht="12.75" customHeight="1">
      <c r="A98" s="5"/>
      <c r="B98" s="6"/>
      <c r="C98" s="5"/>
      <c r="D98" s="5" t="s">
        <v>31</v>
      </c>
      <c r="E98" s="5">
        <v>1.0</v>
      </c>
      <c r="F98" s="7">
        <f>Bilanca!G106</f>
        <v>97</v>
      </c>
      <c r="G98" s="5" t="str">
        <f>IF(Bilanca!H106=0,"",Bilanca!H106)</f>
        <v/>
      </c>
      <c r="H98" s="8">
        <f t="shared" si="1"/>
        <v>0</v>
      </c>
      <c r="I98" s="9">
        <v>0.0</v>
      </c>
      <c r="J98" s="10">
        <f>ROUND(Bilanca!I106,2)</f>
        <v>0</v>
      </c>
      <c r="K98" s="10">
        <f>ROUND(Bilanca!J106,2)</f>
        <v>0</v>
      </c>
      <c r="L98" s="10"/>
      <c r="M98" s="10"/>
      <c r="N98" s="10"/>
      <c r="O98" s="10"/>
      <c r="P98" s="10"/>
      <c r="Q98" s="10"/>
      <c r="R98" s="10"/>
      <c r="S98" s="10"/>
      <c r="T98" s="10"/>
      <c r="U98" s="10"/>
      <c r="V98" s="10"/>
      <c r="W98" s="10"/>
      <c r="X98" s="10"/>
      <c r="Y98" s="10"/>
      <c r="Z98" s="10"/>
      <c r="AA98" s="10"/>
      <c r="AB98" s="10"/>
      <c r="AC98" s="10"/>
      <c r="AD98" s="10"/>
      <c r="AE98" s="10"/>
    </row>
    <row r="99" ht="12.75" customHeight="1">
      <c r="A99" s="5"/>
      <c r="B99" s="6"/>
      <c r="C99" s="5"/>
      <c r="D99" s="5" t="s">
        <v>31</v>
      </c>
      <c r="E99" s="5">
        <v>1.0</v>
      </c>
      <c r="F99" s="7">
        <f>Bilanca!G107</f>
        <v>98</v>
      </c>
      <c r="G99" s="5" t="str">
        <f>IF(Bilanca!H107=0,"",Bilanca!H107)</f>
        <v/>
      </c>
      <c r="H99" s="8">
        <f t="shared" si="1"/>
        <v>97551.1796</v>
      </c>
      <c r="I99" s="9">
        <v>0.0</v>
      </c>
      <c r="J99" s="10">
        <f>ROUND(Bilanca!I107,2)</f>
        <v>99542.02</v>
      </c>
      <c r="K99" s="10">
        <f>ROUND(Bilanca!J107,2)</f>
        <v>0</v>
      </c>
      <c r="L99" s="10"/>
      <c r="M99" s="10"/>
      <c r="N99" s="10"/>
      <c r="O99" s="10"/>
      <c r="P99" s="10"/>
      <c r="Q99" s="10"/>
      <c r="R99" s="10"/>
      <c r="S99" s="10"/>
      <c r="T99" s="10"/>
      <c r="U99" s="10"/>
      <c r="V99" s="10"/>
      <c r="W99" s="10"/>
      <c r="X99" s="10"/>
      <c r="Y99" s="10"/>
      <c r="Z99" s="10"/>
      <c r="AA99" s="10"/>
      <c r="AB99" s="10"/>
      <c r="AC99" s="10"/>
      <c r="AD99" s="10"/>
      <c r="AE99" s="10"/>
    </row>
    <row r="100" ht="12.75" customHeight="1">
      <c r="A100" s="5"/>
      <c r="B100" s="6"/>
      <c r="C100" s="5"/>
      <c r="D100" s="5" t="s">
        <v>31</v>
      </c>
      <c r="E100" s="5">
        <v>1.0</v>
      </c>
      <c r="F100" s="7">
        <f>Bilanca!G108</f>
        <v>99</v>
      </c>
      <c r="G100" s="5" t="str">
        <f>IF(Bilanca!H108=0,"",Bilanca!H108)</f>
        <v/>
      </c>
      <c r="H100" s="8">
        <f t="shared" si="1"/>
        <v>0</v>
      </c>
      <c r="I100" s="9">
        <v>0.0</v>
      </c>
      <c r="J100" s="10">
        <f>ROUND(Bilanca!I108,2)</f>
        <v>0</v>
      </c>
      <c r="K100" s="10">
        <f>ROUND(Bilanca!J108,2)</f>
        <v>0</v>
      </c>
      <c r="L100" s="10"/>
      <c r="M100" s="10"/>
      <c r="N100" s="10"/>
      <c r="O100" s="10"/>
      <c r="P100" s="10"/>
      <c r="Q100" s="10"/>
      <c r="R100" s="10"/>
      <c r="S100" s="10"/>
      <c r="T100" s="10"/>
      <c r="U100" s="10"/>
      <c r="V100" s="10"/>
      <c r="W100" s="10"/>
      <c r="X100" s="10"/>
      <c r="Y100" s="10"/>
      <c r="Z100" s="10"/>
      <c r="AA100" s="10"/>
      <c r="AB100" s="10"/>
      <c r="AC100" s="10"/>
      <c r="AD100" s="10"/>
      <c r="AE100" s="10"/>
    </row>
    <row r="101" ht="12.75" customHeight="1">
      <c r="A101" s="5"/>
      <c r="B101" s="6"/>
      <c r="C101" s="5"/>
      <c r="D101" s="5" t="s">
        <v>31</v>
      </c>
      <c r="E101" s="5">
        <v>1.0</v>
      </c>
      <c r="F101" s="7">
        <f>Bilanca!G109</f>
        <v>100</v>
      </c>
      <c r="G101" s="5" t="str">
        <f>IF(Bilanca!H109=0,"",Bilanca!H109)</f>
        <v/>
      </c>
      <c r="H101" s="8">
        <f t="shared" si="1"/>
        <v>0</v>
      </c>
      <c r="I101" s="9">
        <v>0.0</v>
      </c>
      <c r="J101" s="10">
        <f>ROUND(Bilanca!I109,2)</f>
        <v>0</v>
      </c>
      <c r="K101" s="10">
        <f>ROUND(Bilanca!J109,2)</f>
        <v>0</v>
      </c>
      <c r="L101" s="10"/>
      <c r="M101" s="10"/>
      <c r="N101" s="10"/>
      <c r="O101" s="10"/>
      <c r="P101" s="10"/>
      <c r="Q101" s="10"/>
      <c r="R101" s="10"/>
      <c r="S101" s="10"/>
      <c r="T101" s="10"/>
      <c r="U101" s="10"/>
      <c r="V101" s="10"/>
      <c r="W101" s="10"/>
      <c r="X101" s="10"/>
      <c r="Y101" s="10"/>
      <c r="Z101" s="10"/>
      <c r="AA101" s="10"/>
      <c r="AB101" s="10"/>
      <c r="AC101" s="10"/>
      <c r="AD101" s="10"/>
      <c r="AE101" s="10"/>
    </row>
    <row r="102" ht="12.75" customHeight="1">
      <c r="A102" s="5"/>
      <c r="B102" s="6"/>
      <c r="C102" s="5"/>
      <c r="D102" s="5" t="s">
        <v>31</v>
      </c>
      <c r="E102" s="5">
        <v>1.0</v>
      </c>
      <c r="F102" s="7">
        <f>Bilanca!G110</f>
        <v>101</v>
      </c>
      <c r="G102" s="5" t="str">
        <f>IF(Bilanca!H110=0,"",Bilanca!H110)</f>
        <v/>
      </c>
      <c r="H102" s="8">
        <f t="shared" si="1"/>
        <v>0</v>
      </c>
      <c r="I102" s="9">
        <v>0.0</v>
      </c>
      <c r="J102" s="10">
        <f>ROUND(Bilanca!I110,2)</f>
        <v>0</v>
      </c>
      <c r="K102" s="10">
        <f>ROUND(Bilanca!J110,2)</f>
        <v>0</v>
      </c>
      <c r="L102" s="10"/>
      <c r="M102" s="10"/>
      <c r="N102" s="10"/>
      <c r="O102" s="10"/>
      <c r="P102" s="10"/>
      <c r="Q102" s="10"/>
      <c r="R102" s="10"/>
      <c r="S102" s="10"/>
      <c r="T102" s="10"/>
      <c r="U102" s="10"/>
      <c r="V102" s="10"/>
      <c r="W102" s="10"/>
      <c r="X102" s="10"/>
      <c r="Y102" s="10"/>
      <c r="Z102" s="10"/>
      <c r="AA102" s="10"/>
      <c r="AB102" s="10"/>
      <c r="AC102" s="10"/>
      <c r="AD102" s="10"/>
      <c r="AE102" s="10"/>
    </row>
    <row r="103" ht="12.75" customHeight="1">
      <c r="A103" s="5"/>
      <c r="B103" s="6"/>
      <c r="C103" s="5"/>
      <c r="D103" s="5" t="s">
        <v>31</v>
      </c>
      <c r="E103" s="5">
        <v>1.0</v>
      </c>
      <c r="F103" s="7">
        <f>Bilanca!G111</f>
        <v>102</v>
      </c>
      <c r="G103" s="5" t="str">
        <f>IF(Bilanca!H111=0,"",Bilanca!H111)</f>
        <v/>
      </c>
      <c r="H103" s="8">
        <f t="shared" si="1"/>
        <v>0</v>
      </c>
      <c r="I103" s="9">
        <v>0.0</v>
      </c>
      <c r="J103" s="10">
        <f>ROUND(Bilanca!I111,2)</f>
        <v>0</v>
      </c>
      <c r="K103" s="10">
        <f>ROUND(Bilanca!J111,2)</f>
        <v>0</v>
      </c>
      <c r="L103" s="10"/>
      <c r="M103" s="10"/>
      <c r="N103" s="10"/>
      <c r="O103" s="10"/>
      <c r="P103" s="10"/>
      <c r="Q103" s="10"/>
      <c r="R103" s="10"/>
      <c r="S103" s="10"/>
      <c r="T103" s="10"/>
      <c r="U103" s="10"/>
      <c r="V103" s="10"/>
      <c r="W103" s="10"/>
      <c r="X103" s="10"/>
      <c r="Y103" s="10"/>
      <c r="Z103" s="10"/>
      <c r="AA103" s="10"/>
      <c r="AB103" s="10"/>
      <c r="AC103" s="10"/>
      <c r="AD103" s="10"/>
      <c r="AE103" s="10"/>
    </row>
    <row r="104" ht="12.75" customHeight="1">
      <c r="A104" s="5"/>
      <c r="B104" s="6"/>
      <c r="C104" s="5"/>
      <c r="D104" s="5" t="s">
        <v>31</v>
      </c>
      <c r="E104" s="5">
        <v>1.0</v>
      </c>
      <c r="F104" s="7">
        <f>Bilanca!G112</f>
        <v>103</v>
      </c>
      <c r="G104" s="5" t="str">
        <f>IF(Bilanca!H112=0,"",Bilanca!H112)</f>
        <v/>
      </c>
      <c r="H104" s="8">
        <f t="shared" si="1"/>
        <v>0</v>
      </c>
      <c r="I104" s="9">
        <v>0.0</v>
      </c>
      <c r="J104" s="10">
        <f>ROUND(Bilanca!I112,2)</f>
        <v>0</v>
      </c>
      <c r="K104" s="10">
        <f>ROUND(Bilanca!J112,2)</f>
        <v>0</v>
      </c>
      <c r="L104" s="10"/>
      <c r="M104" s="10"/>
      <c r="N104" s="10"/>
      <c r="O104" s="10"/>
      <c r="P104" s="10"/>
      <c r="Q104" s="10"/>
      <c r="R104" s="10"/>
      <c r="S104" s="10"/>
      <c r="T104" s="10"/>
      <c r="U104" s="10"/>
      <c r="V104" s="10"/>
      <c r="W104" s="10"/>
      <c r="X104" s="10"/>
      <c r="Y104" s="10"/>
      <c r="Z104" s="10"/>
      <c r="AA104" s="10"/>
      <c r="AB104" s="10"/>
      <c r="AC104" s="10"/>
      <c r="AD104" s="10"/>
      <c r="AE104" s="10"/>
    </row>
    <row r="105" ht="12.75" customHeight="1">
      <c r="A105" s="5"/>
      <c r="B105" s="6"/>
      <c r="C105" s="5"/>
      <c r="D105" s="5" t="s">
        <v>31</v>
      </c>
      <c r="E105" s="5">
        <v>1.0</v>
      </c>
      <c r="F105" s="7">
        <f>Bilanca!G113</f>
        <v>104</v>
      </c>
      <c r="G105" s="5" t="str">
        <f>IF(Bilanca!H113=0,"",Bilanca!H113)</f>
        <v/>
      </c>
      <c r="H105" s="8">
        <f t="shared" si="1"/>
        <v>103523.7008</v>
      </c>
      <c r="I105" s="9">
        <v>0.0</v>
      </c>
      <c r="J105" s="10">
        <f>ROUND(Bilanca!I113,2)</f>
        <v>99542.02</v>
      </c>
      <c r="K105" s="10">
        <f>ROUND(Bilanca!J113,2)</f>
        <v>0</v>
      </c>
      <c r="L105" s="10"/>
      <c r="M105" s="10"/>
      <c r="N105" s="10"/>
      <c r="O105" s="10"/>
      <c r="P105" s="10"/>
      <c r="Q105" s="10"/>
      <c r="R105" s="10"/>
      <c r="S105" s="10"/>
      <c r="T105" s="10"/>
      <c r="U105" s="10"/>
      <c r="V105" s="10"/>
      <c r="W105" s="10"/>
      <c r="X105" s="10"/>
      <c r="Y105" s="10"/>
      <c r="Z105" s="10"/>
      <c r="AA105" s="10"/>
      <c r="AB105" s="10"/>
      <c r="AC105" s="10"/>
      <c r="AD105" s="10"/>
      <c r="AE105" s="10"/>
    </row>
    <row r="106" ht="12.75" customHeight="1">
      <c r="A106" s="5"/>
      <c r="B106" s="6"/>
      <c r="C106" s="5"/>
      <c r="D106" s="5" t="s">
        <v>31</v>
      </c>
      <c r="E106" s="5">
        <v>1.0</v>
      </c>
      <c r="F106" s="7">
        <f>Bilanca!G114</f>
        <v>105</v>
      </c>
      <c r="G106" s="5" t="str">
        <f>IF(Bilanca!H114=0,"",Bilanca!H114)</f>
        <v/>
      </c>
      <c r="H106" s="8">
        <f t="shared" si="1"/>
        <v>0</v>
      </c>
      <c r="I106" s="9">
        <v>0.0</v>
      </c>
      <c r="J106" s="10">
        <f>ROUND(Bilanca!I114,2)</f>
        <v>0</v>
      </c>
      <c r="K106" s="10">
        <f>ROUND(Bilanca!J114,2)</f>
        <v>0</v>
      </c>
      <c r="L106" s="10"/>
      <c r="M106" s="10"/>
      <c r="N106" s="10"/>
      <c r="O106" s="10"/>
      <c r="P106" s="10"/>
      <c r="Q106" s="10"/>
      <c r="R106" s="10"/>
      <c r="S106" s="10"/>
      <c r="T106" s="10"/>
      <c r="U106" s="10"/>
      <c r="V106" s="10"/>
      <c r="W106" s="10"/>
      <c r="X106" s="10"/>
      <c r="Y106" s="10"/>
      <c r="Z106" s="10"/>
      <c r="AA106" s="10"/>
      <c r="AB106" s="10"/>
      <c r="AC106" s="10"/>
      <c r="AD106" s="10"/>
      <c r="AE106" s="10"/>
    </row>
    <row r="107" ht="12.75" customHeight="1">
      <c r="A107" s="5"/>
      <c r="B107" s="6"/>
      <c r="C107" s="5"/>
      <c r="D107" s="5" t="s">
        <v>31</v>
      </c>
      <c r="E107" s="5">
        <v>1.0</v>
      </c>
      <c r="F107" s="7">
        <f>Bilanca!G115</f>
        <v>106</v>
      </c>
      <c r="G107" s="5" t="str">
        <f>IF(Bilanca!H115=0,"",Bilanca!H115)</f>
        <v/>
      </c>
      <c r="H107" s="8">
        <f t="shared" si="1"/>
        <v>0</v>
      </c>
      <c r="I107" s="9">
        <v>0.0</v>
      </c>
      <c r="J107" s="10">
        <f>ROUND(Bilanca!I115,2)</f>
        <v>0</v>
      </c>
      <c r="K107" s="10">
        <f>ROUND(Bilanca!J115,2)</f>
        <v>0</v>
      </c>
      <c r="L107" s="10"/>
      <c r="M107" s="10"/>
      <c r="N107" s="10"/>
      <c r="O107" s="10"/>
      <c r="P107" s="10"/>
      <c r="Q107" s="10"/>
      <c r="R107" s="10"/>
      <c r="S107" s="10"/>
      <c r="T107" s="10"/>
      <c r="U107" s="10"/>
      <c r="V107" s="10"/>
      <c r="W107" s="10"/>
      <c r="X107" s="10"/>
      <c r="Y107" s="10"/>
      <c r="Z107" s="10"/>
      <c r="AA107" s="10"/>
      <c r="AB107" s="10"/>
      <c r="AC107" s="10"/>
      <c r="AD107" s="10"/>
      <c r="AE107" s="10"/>
    </row>
    <row r="108" ht="12.75" customHeight="1">
      <c r="A108" s="5"/>
      <c r="B108" s="6"/>
      <c r="C108" s="5"/>
      <c r="D108" s="5" t="s">
        <v>31</v>
      </c>
      <c r="E108" s="5">
        <v>1.0</v>
      </c>
      <c r="F108" s="7">
        <f>Bilanca!G116</f>
        <v>107</v>
      </c>
      <c r="G108" s="5" t="str">
        <f>IF(Bilanca!H116=0,"",Bilanca!H116)</f>
        <v/>
      </c>
      <c r="H108" s="8">
        <f t="shared" si="1"/>
        <v>0</v>
      </c>
      <c r="I108" s="9">
        <v>0.0</v>
      </c>
      <c r="J108" s="10">
        <f>ROUND(Bilanca!I116,2)</f>
        <v>0</v>
      </c>
      <c r="K108" s="10">
        <f>ROUND(Bilanca!J116,2)</f>
        <v>0</v>
      </c>
      <c r="L108" s="10"/>
      <c r="M108" s="10"/>
      <c r="N108" s="10"/>
      <c r="O108" s="10"/>
      <c r="P108" s="10"/>
      <c r="Q108" s="10"/>
      <c r="R108" s="10"/>
      <c r="S108" s="10"/>
      <c r="T108" s="10"/>
      <c r="U108" s="10"/>
      <c r="V108" s="10"/>
      <c r="W108" s="10"/>
      <c r="X108" s="10"/>
      <c r="Y108" s="10"/>
      <c r="Z108" s="10"/>
      <c r="AA108" s="10"/>
      <c r="AB108" s="10"/>
      <c r="AC108" s="10"/>
      <c r="AD108" s="10"/>
      <c r="AE108" s="10"/>
    </row>
    <row r="109" ht="12.75" customHeight="1">
      <c r="A109" s="5"/>
      <c r="B109" s="6"/>
      <c r="C109" s="5"/>
      <c r="D109" s="5" t="s">
        <v>31</v>
      </c>
      <c r="E109" s="5">
        <v>1.0</v>
      </c>
      <c r="F109" s="7">
        <f>Bilanca!G117</f>
        <v>108</v>
      </c>
      <c r="G109" s="5" t="str">
        <f>IF(Bilanca!H117=0,"",Bilanca!H117)</f>
        <v/>
      </c>
      <c r="H109" s="8">
        <f t="shared" si="1"/>
        <v>0</v>
      </c>
      <c r="I109" s="9">
        <v>0.0</v>
      </c>
      <c r="J109" s="10">
        <f>ROUND(Bilanca!I117,2)</f>
        <v>0</v>
      </c>
      <c r="K109" s="10">
        <f>ROUND(Bilanca!J117,2)</f>
        <v>0</v>
      </c>
      <c r="L109" s="10"/>
      <c r="M109" s="10"/>
      <c r="N109" s="10"/>
      <c r="O109" s="10"/>
      <c r="P109" s="10"/>
      <c r="Q109" s="10"/>
      <c r="R109" s="10"/>
      <c r="S109" s="10"/>
      <c r="T109" s="10"/>
      <c r="U109" s="10"/>
      <c r="V109" s="10"/>
      <c r="W109" s="10"/>
      <c r="X109" s="10"/>
      <c r="Y109" s="10"/>
      <c r="Z109" s="10"/>
      <c r="AA109" s="10"/>
      <c r="AB109" s="10"/>
      <c r="AC109" s="10"/>
      <c r="AD109" s="10"/>
      <c r="AE109" s="10"/>
    </row>
    <row r="110" ht="12.75" customHeight="1">
      <c r="A110" s="5"/>
      <c r="B110" s="6"/>
      <c r="C110" s="5"/>
      <c r="D110" s="5" t="s">
        <v>31</v>
      </c>
      <c r="E110" s="5">
        <v>1.0</v>
      </c>
      <c r="F110" s="7">
        <f>Bilanca!G118</f>
        <v>109</v>
      </c>
      <c r="G110" s="5" t="str">
        <f>IF(Bilanca!H118=0,"",Bilanca!H118)</f>
        <v/>
      </c>
      <c r="H110" s="8">
        <f t="shared" si="1"/>
        <v>0</v>
      </c>
      <c r="I110" s="9">
        <v>0.0</v>
      </c>
      <c r="J110" s="10">
        <f>ROUND(Bilanca!I118,2)</f>
        <v>0</v>
      </c>
      <c r="K110" s="10">
        <f>ROUND(Bilanca!J118,2)</f>
        <v>0</v>
      </c>
      <c r="L110" s="10"/>
      <c r="M110" s="10"/>
      <c r="N110" s="10"/>
      <c r="O110" s="10"/>
      <c r="P110" s="10"/>
      <c r="Q110" s="10"/>
      <c r="R110" s="10"/>
      <c r="S110" s="10"/>
      <c r="T110" s="10"/>
      <c r="U110" s="10"/>
      <c r="V110" s="10"/>
      <c r="W110" s="10"/>
      <c r="X110" s="10"/>
      <c r="Y110" s="10"/>
      <c r="Z110" s="10"/>
      <c r="AA110" s="10"/>
      <c r="AB110" s="10"/>
      <c r="AC110" s="10"/>
      <c r="AD110" s="10"/>
      <c r="AE110" s="10"/>
    </row>
    <row r="111" ht="12.75" customHeight="1">
      <c r="A111" s="5"/>
      <c r="B111" s="6"/>
      <c r="C111" s="5"/>
      <c r="D111" s="5" t="s">
        <v>31</v>
      </c>
      <c r="E111" s="5">
        <v>1.0</v>
      </c>
      <c r="F111" s="7">
        <f>Bilanca!G119</f>
        <v>110</v>
      </c>
      <c r="G111" s="5" t="str">
        <f>IF(Bilanca!H119=0,"",Bilanca!H119)</f>
        <v/>
      </c>
      <c r="H111" s="8">
        <f t="shared" si="1"/>
        <v>925331.462</v>
      </c>
      <c r="I111" s="9">
        <v>0.0</v>
      </c>
      <c r="J111" s="10">
        <f>ROUND(Bilanca!I119,2)</f>
        <v>71657.76</v>
      </c>
      <c r="K111" s="10">
        <f>ROUND(Bilanca!J119,2)</f>
        <v>384776.33</v>
      </c>
      <c r="L111" s="10"/>
      <c r="M111" s="10"/>
      <c r="N111" s="10"/>
      <c r="O111" s="10"/>
      <c r="P111" s="10"/>
      <c r="Q111" s="10"/>
      <c r="R111" s="10"/>
      <c r="S111" s="10"/>
      <c r="T111" s="10"/>
      <c r="U111" s="10"/>
      <c r="V111" s="10"/>
      <c r="W111" s="10"/>
      <c r="X111" s="10"/>
      <c r="Y111" s="10"/>
      <c r="Z111" s="10"/>
      <c r="AA111" s="10"/>
      <c r="AB111" s="10"/>
      <c r="AC111" s="10"/>
      <c r="AD111" s="10"/>
      <c r="AE111" s="10"/>
    </row>
    <row r="112" ht="12.75" customHeight="1">
      <c r="A112" s="5"/>
      <c r="B112" s="6"/>
      <c r="C112" s="5"/>
      <c r="D112" s="5" t="s">
        <v>31</v>
      </c>
      <c r="E112" s="5">
        <v>1.0</v>
      </c>
      <c r="F112" s="7">
        <f>Bilanca!G120</f>
        <v>111</v>
      </c>
      <c r="G112" s="5" t="str">
        <f>IF(Bilanca!H120=0,"",Bilanca!H120)</f>
        <v/>
      </c>
      <c r="H112" s="8">
        <f t="shared" si="1"/>
        <v>635728.5684</v>
      </c>
      <c r="I112" s="9">
        <v>0.0</v>
      </c>
      <c r="J112" s="10">
        <f>ROUND(Bilanca!I120,2)</f>
        <v>0</v>
      </c>
      <c r="K112" s="10">
        <f>ROUND(Bilanca!J120,2)</f>
        <v>286364.22</v>
      </c>
      <c r="L112" s="10"/>
      <c r="M112" s="10"/>
      <c r="N112" s="10"/>
      <c r="O112" s="10"/>
      <c r="P112" s="10"/>
      <c r="Q112" s="10"/>
      <c r="R112" s="10"/>
      <c r="S112" s="10"/>
      <c r="T112" s="10"/>
      <c r="U112" s="10"/>
      <c r="V112" s="10"/>
      <c r="W112" s="10"/>
      <c r="X112" s="10"/>
      <c r="Y112" s="10"/>
      <c r="Z112" s="10"/>
      <c r="AA112" s="10"/>
      <c r="AB112" s="10"/>
      <c r="AC112" s="10"/>
      <c r="AD112" s="10"/>
      <c r="AE112" s="10"/>
    </row>
    <row r="113" ht="12.75" customHeight="1">
      <c r="A113" s="5"/>
      <c r="B113" s="6"/>
      <c r="C113" s="5"/>
      <c r="D113" s="5" t="s">
        <v>31</v>
      </c>
      <c r="E113" s="5">
        <v>1.0</v>
      </c>
      <c r="F113" s="7">
        <f>Bilanca!G121</f>
        <v>112</v>
      </c>
      <c r="G113" s="5" t="str">
        <f>IF(Bilanca!H121=0,"",Bilanca!H121)</f>
        <v/>
      </c>
      <c r="H113" s="8">
        <f t="shared" si="1"/>
        <v>0</v>
      </c>
      <c r="I113" s="9">
        <v>0.0</v>
      </c>
      <c r="J113" s="10">
        <f>ROUND(Bilanca!I121,2)</f>
        <v>0</v>
      </c>
      <c r="K113" s="10">
        <f>ROUND(Bilanca!J121,2)</f>
        <v>0</v>
      </c>
      <c r="L113" s="10"/>
      <c r="M113" s="10"/>
      <c r="N113" s="10"/>
      <c r="O113" s="10"/>
      <c r="P113" s="10"/>
      <c r="Q113" s="10"/>
      <c r="R113" s="10"/>
      <c r="S113" s="10"/>
      <c r="T113" s="10"/>
      <c r="U113" s="10"/>
      <c r="V113" s="10"/>
      <c r="W113" s="10"/>
      <c r="X113" s="10"/>
      <c r="Y113" s="10"/>
      <c r="Z113" s="10"/>
      <c r="AA113" s="10"/>
      <c r="AB113" s="10"/>
      <c r="AC113" s="10"/>
      <c r="AD113" s="10"/>
      <c r="AE113" s="10"/>
    </row>
    <row r="114" ht="12.75" customHeight="1">
      <c r="A114" s="5"/>
      <c r="B114" s="6"/>
      <c r="C114" s="5"/>
      <c r="D114" s="5" t="s">
        <v>31</v>
      </c>
      <c r="E114" s="5">
        <v>1.0</v>
      </c>
      <c r="F114" s="7">
        <f>Bilanca!G122</f>
        <v>113</v>
      </c>
      <c r="G114" s="5" t="str">
        <f>IF(Bilanca!H122=0,"",Bilanca!H122)</f>
        <v/>
      </c>
      <c r="H114" s="8">
        <f t="shared" si="1"/>
        <v>0</v>
      </c>
      <c r="I114" s="9">
        <v>0.0</v>
      </c>
      <c r="J114" s="10">
        <f>ROUND(Bilanca!I122,2)</f>
        <v>0</v>
      </c>
      <c r="K114" s="10">
        <f>ROUND(Bilanca!J122,2)</f>
        <v>0</v>
      </c>
      <c r="L114" s="10"/>
      <c r="M114" s="10"/>
      <c r="N114" s="10"/>
      <c r="O114" s="10"/>
      <c r="P114" s="10"/>
      <c r="Q114" s="10"/>
      <c r="R114" s="10"/>
      <c r="S114" s="10"/>
      <c r="T114" s="10"/>
      <c r="U114" s="10"/>
      <c r="V114" s="10"/>
      <c r="W114" s="10"/>
      <c r="X114" s="10"/>
      <c r="Y114" s="10"/>
      <c r="Z114" s="10"/>
      <c r="AA114" s="10"/>
      <c r="AB114" s="10"/>
      <c r="AC114" s="10"/>
      <c r="AD114" s="10"/>
      <c r="AE114" s="10"/>
    </row>
    <row r="115" ht="12.75" customHeight="1">
      <c r="A115" s="5"/>
      <c r="B115" s="6"/>
      <c r="C115" s="5"/>
      <c r="D115" s="5" t="s">
        <v>31</v>
      </c>
      <c r="E115" s="5">
        <v>1.0</v>
      </c>
      <c r="F115" s="7">
        <f>Bilanca!G123</f>
        <v>114</v>
      </c>
      <c r="G115" s="5" t="str">
        <f>IF(Bilanca!H123=0,"",Bilanca!H123)</f>
        <v/>
      </c>
      <c r="H115" s="8">
        <f t="shared" si="1"/>
        <v>0</v>
      </c>
      <c r="I115" s="9">
        <v>0.0</v>
      </c>
      <c r="J115" s="10">
        <f>ROUND(Bilanca!I123,2)</f>
        <v>0</v>
      </c>
      <c r="K115" s="10">
        <f>ROUND(Bilanca!J123,2)</f>
        <v>0</v>
      </c>
      <c r="L115" s="10"/>
      <c r="M115" s="10"/>
      <c r="N115" s="10"/>
      <c r="O115" s="10"/>
      <c r="P115" s="10"/>
      <c r="Q115" s="10"/>
      <c r="R115" s="10"/>
      <c r="S115" s="10"/>
      <c r="T115" s="10"/>
      <c r="U115" s="10"/>
      <c r="V115" s="10"/>
      <c r="W115" s="10"/>
      <c r="X115" s="10"/>
      <c r="Y115" s="10"/>
      <c r="Z115" s="10"/>
      <c r="AA115" s="10"/>
      <c r="AB115" s="10"/>
      <c r="AC115" s="10"/>
      <c r="AD115" s="10"/>
      <c r="AE115" s="10"/>
    </row>
    <row r="116" ht="12.75" customHeight="1">
      <c r="A116" s="5"/>
      <c r="B116" s="6"/>
      <c r="C116" s="5"/>
      <c r="D116" s="5" t="s">
        <v>31</v>
      </c>
      <c r="E116" s="5">
        <v>1.0</v>
      </c>
      <c r="F116" s="7">
        <f>Bilanca!G124</f>
        <v>115</v>
      </c>
      <c r="G116" s="5" t="str">
        <f>IF(Bilanca!H124=0,"",Bilanca!H124)</f>
        <v/>
      </c>
      <c r="H116" s="8">
        <f t="shared" si="1"/>
        <v>0</v>
      </c>
      <c r="I116" s="9">
        <v>0.0</v>
      </c>
      <c r="J116" s="10">
        <f>ROUND(Bilanca!I124,2)</f>
        <v>0</v>
      </c>
      <c r="K116" s="10">
        <f>ROUND(Bilanca!J124,2)</f>
        <v>0</v>
      </c>
      <c r="L116" s="10"/>
      <c r="M116" s="10"/>
      <c r="N116" s="10"/>
      <c r="O116" s="10"/>
      <c r="P116" s="10"/>
      <c r="Q116" s="10"/>
      <c r="R116" s="10"/>
      <c r="S116" s="10"/>
      <c r="T116" s="10"/>
      <c r="U116" s="10"/>
      <c r="V116" s="10"/>
      <c r="W116" s="10"/>
      <c r="X116" s="10"/>
      <c r="Y116" s="10"/>
      <c r="Z116" s="10"/>
      <c r="AA116" s="10"/>
      <c r="AB116" s="10"/>
      <c r="AC116" s="10"/>
      <c r="AD116" s="10"/>
      <c r="AE116" s="10"/>
    </row>
    <row r="117" ht="12.75" customHeight="1">
      <c r="A117" s="5"/>
      <c r="B117" s="6"/>
      <c r="C117" s="5"/>
      <c r="D117" s="5" t="s">
        <v>31</v>
      </c>
      <c r="E117" s="5">
        <v>1.0</v>
      </c>
      <c r="F117" s="7">
        <f>Bilanca!G125</f>
        <v>116</v>
      </c>
      <c r="G117" s="5" t="str">
        <f>IF(Bilanca!H125=0,"",Bilanca!H125)</f>
        <v/>
      </c>
      <c r="H117" s="8">
        <f t="shared" si="1"/>
        <v>0</v>
      </c>
      <c r="I117" s="9">
        <v>0.0</v>
      </c>
      <c r="J117" s="10">
        <f>ROUND(Bilanca!I125,2)</f>
        <v>0</v>
      </c>
      <c r="K117" s="10">
        <f>ROUND(Bilanca!J125,2)</f>
        <v>0</v>
      </c>
      <c r="L117" s="10"/>
      <c r="M117" s="10"/>
      <c r="N117" s="10"/>
      <c r="O117" s="10"/>
      <c r="P117" s="10"/>
      <c r="Q117" s="10"/>
      <c r="R117" s="10"/>
      <c r="S117" s="10"/>
      <c r="T117" s="10"/>
      <c r="U117" s="10"/>
      <c r="V117" s="10"/>
      <c r="W117" s="10"/>
      <c r="X117" s="10"/>
      <c r="Y117" s="10"/>
      <c r="Z117" s="10"/>
      <c r="AA117" s="10"/>
      <c r="AB117" s="10"/>
      <c r="AC117" s="10"/>
      <c r="AD117" s="10"/>
      <c r="AE117" s="10"/>
    </row>
    <row r="118" ht="12.75" customHeight="1">
      <c r="A118" s="5"/>
      <c r="B118" s="6"/>
      <c r="C118" s="5"/>
      <c r="D118" s="5" t="s">
        <v>31</v>
      </c>
      <c r="E118" s="5">
        <v>1.0</v>
      </c>
      <c r="F118" s="7">
        <f>Bilanca!G126</f>
        <v>117</v>
      </c>
      <c r="G118" s="5" t="str">
        <f>IF(Bilanca!H126=0,"",Bilanca!H126)</f>
        <v/>
      </c>
      <c r="H118" s="8">
        <f t="shared" si="1"/>
        <v>0</v>
      </c>
      <c r="I118" s="9">
        <v>0.0</v>
      </c>
      <c r="J118" s="10">
        <f>ROUND(Bilanca!I126,2)</f>
        <v>0</v>
      </c>
      <c r="K118" s="10">
        <f>ROUND(Bilanca!J126,2)</f>
        <v>0</v>
      </c>
      <c r="L118" s="10"/>
      <c r="M118" s="10"/>
      <c r="N118" s="10"/>
      <c r="O118" s="10"/>
      <c r="P118" s="10"/>
      <c r="Q118" s="10"/>
      <c r="R118" s="10"/>
      <c r="S118" s="10"/>
      <c r="T118" s="10"/>
      <c r="U118" s="10"/>
      <c r="V118" s="10"/>
      <c r="W118" s="10"/>
      <c r="X118" s="10"/>
      <c r="Y118" s="10"/>
      <c r="Z118" s="10"/>
      <c r="AA118" s="10"/>
      <c r="AB118" s="10"/>
      <c r="AC118" s="10"/>
      <c r="AD118" s="10"/>
      <c r="AE118" s="10"/>
    </row>
    <row r="119" ht="12.75" customHeight="1">
      <c r="A119" s="5"/>
      <c r="B119" s="6"/>
      <c r="C119" s="5"/>
      <c r="D119" s="5" t="s">
        <v>31</v>
      </c>
      <c r="E119" s="5">
        <v>1.0</v>
      </c>
      <c r="F119" s="7">
        <f>Bilanca!G127</f>
        <v>118</v>
      </c>
      <c r="G119" s="5" t="str">
        <f>IF(Bilanca!H127=0,"",Bilanca!H127)</f>
        <v/>
      </c>
      <c r="H119" s="8">
        <f t="shared" si="1"/>
        <v>95345.8998</v>
      </c>
      <c r="I119" s="9">
        <v>0.0</v>
      </c>
      <c r="J119" s="10">
        <f>ROUND(Bilanca!I127,2)</f>
        <v>26565.33</v>
      </c>
      <c r="K119" s="10">
        <f>ROUND(Bilanca!J127,2)</f>
        <v>27118.14</v>
      </c>
      <c r="L119" s="10"/>
      <c r="M119" s="10"/>
      <c r="N119" s="10"/>
      <c r="O119" s="10"/>
      <c r="P119" s="10"/>
      <c r="Q119" s="10"/>
      <c r="R119" s="10"/>
      <c r="S119" s="10"/>
      <c r="T119" s="10"/>
      <c r="U119" s="10"/>
      <c r="V119" s="10"/>
      <c r="W119" s="10"/>
      <c r="X119" s="10"/>
      <c r="Y119" s="10"/>
      <c r="Z119" s="10"/>
      <c r="AA119" s="10"/>
      <c r="AB119" s="10"/>
      <c r="AC119" s="10"/>
      <c r="AD119" s="10"/>
      <c r="AE119" s="10"/>
    </row>
    <row r="120" ht="12.75" customHeight="1">
      <c r="A120" s="5"/>
      <c r="B120" s="6"/>
      <c r="C120" s="5"/>
      <c r="D120" s="5" t="s">
        <v>31</v>
      </c>
      <c r="E120" s="5">
        <v>1.0</v>
      </c>
      <c r="F120" s="7">
        <f>Bilanca!G128</f>
        <v>119</v>
      </c>
      <c r="G120" s="5" t="str">
        <f>IF(Bilanca!H128=0,"",Bilanca!H128)</f>
        <v/>
      </c>
      <c r="H120" s="8">
        <f t="shared" si="1"/>
        <v>0</v>
      </c>
      <c r="I120" s="9">
        <v>0.0</v>
      </c>
      <c r="J120" s="10">
        <f>ROUND(Bilanca!I128,2)</f>
        <v>0</v>
      </c>
      <c r="K120" s="10">
        <f>ROUND(Bilanca!J128,2)</f>
        <v>0</v>
      </c>
      <c r="L120" s="10"/>
      <c r="M120" s="10"/>
      <c r="N120" s="10"/>
      <c r="O120" s="10"/>
      <c r="P120" s="10"/>
      <c r="Q120" s="10"/>
      <c r="R120" s="10"/>
      <c r="S120" s="10"/>
      <c r="T120" s="10"/>
      <c r="U120" s="10"/>
      <c r="V120" s="10"/>
      <c r="W120" s="10"/>
      <c r="X120" s="10"/>
      <c r="Y120" s="10"/>
      <c r="Z120" s="10"/>
      <c r="AA120" s="10"/>
      <c r="AB120" s="10"/>
      <c r="AC120" s="10"/>
      <c r="AD120" s="10"/>
      <c r="AE120" s="10"/>
    </row>
    <row r="121" ht="12.75" customHeight="1">
      <c r="A121" s="5"/>
      <c r="B121" s="6"/>
      <c r="C121" s="5"/>
      <c r="D121" s="5" t="s">
        <v>31</v>
      </c>
      <c r="E121" s="5">
        <v>1.0</v>
      </c>
      <c r="F121" s="7">
        <f>Bilanca!G129</f>
        <v>120</v>
      </c>
      <c r="G121" s="5" t="str">
        <f>IF(Bilanca!H129=0,"",Bilanca!H129)</f>
        <v/>
      </c>
      <c r="H121" s="8">
        <f t="shared" si="1"/>
        <v>61773.792</v>
      </c>
      <c r="I121" s="9">
        <v>0.0</v>
      </c>
      <c r="J121" s="10">
        <f>ROUND(Bilanca!I129,2)</f>
        <v>15206.46</v>
      </c>
      <c r="K121" s="10">
        <f>ROUND(Bilanca!J129,2)</f>
        <v>18135.85</v>
      </c>
      <c r="L121" s="10"/>
      <c r="M121" s="10"/>
      <c r="N121" s="10"/>
      <c r="O121" s="10"/>
      <c r="P121" s="10"/>
      <c r="Q121" s="10"/>
      <c r="R121" s="10"/>
      <c r="S121" s="10"/>
      <c r="T121" s="10"/>
      <c r="U121" s="10"/>
      <c r="V121" s="10"/>
      <c r="W121" s="10"/>
      <c r="X121" s="10"/>
      <c r="Y121" s="10"/>
      <c r="Z121" s="10"/>
      <c r="AA121" s="10"/>
      <c r="AB121" s="10"/>
      <c r="AC121" s="10"/>
      <c r="AD121" s="10"/>
      <c r="AE121" s="10"/>
    </row>
    <row r="122" ht="12.75" customHeight="1">
      <c r="A122" s="5"/>
      <c r="B122" s="6"/>
      <c r="C122" s="5"/>
      <c r="D122" s="5" t="s">
        <v>31</v>
      </c>
      <c r="E122" s="5">
        <v>1.0</v>
      </c>
      <c r="F122" s="7">
        <f>Bilanca!G130</f>
        <v>121</v>
      </c>
      <c r="G122" s="5" t="str">
        <f>IF(Bilanca!H130=0,"",Bilanca!H130)</f>
        <v/>
      </c>
      <c r="H122" s="8">
        <f t="shared" si="1"/>
        <v>162799.3532</v>
      </c>
      <c r="I122" s="9">
        <v>0.0</v>
      </c>
      <c r="J122" s="10">
        <f>ROUND(Bilanca!I130,2)</f>
        <v>29333.54</v>
      </c>
      <c r="K122" s="10">
        <f>ROUND(Bilanca!J130,2)</f>
        <v>52605.69</v>
      </c>
      <c r="L122" s="10"/>
      <c r="M122" s="10"/>
      <c r="N122" s="10"/>
      <c r="O122" s="10"/>
      <c r="P122" s="10"/>
      <c r="Q122" s="10"/>
      <c r="R122" s="10"/>
      <c r="S122" s="10"/>
      <c r="T122" s="10"/>
      <c r="U122" s="10"/>
      <c r="V122" s="10"/>
      <c r="W122" s="10"/>
      <c r="X122" s="10"/>
      <c r="Y122" s="10"/>
      <c r="Z122" s="10"/>
      <c r="AA122" s="10"/>
      <c r="AB122" s="10"/>
      <c r="AC122" s="10"/>
      <c r="AD122" s="10"/>
      <c r="AE122" s="10"/>
    </row>
    <row r="123" ht="12.75" customHeight="1">
      <c r="A123" s="5"/>
      <c r="B123" s="6"/>
      <c r="C123" s="5"/>
      <c r="D123" s="5" t="s">
        <v>31</v>
      </c>
      <c r="E123" s="5">
        <v>1.0</v>
      </c>
      <c r="F123" s="7">
        <f>Bilanca!G131</f>
        <v>122</v>
      </c>
      <c r="G123" s="5" t="str">
        <f>IF(Bilanca!H131=0,"",Bilanca!H131)</f>
        <v/>
      </c>
      <c r="H123" s="8">
        <f t="shared" si="1"/>
        <v>0</v>
      </c>
      <c r="I123" s="9">
        <v>0.0</v>
      </c>
      <c r="J123" s="10">
        <f>ROUND(Bilanca!I131,2)</f>
        <v>0</v>
      </c>
      <c r="K123" s="10">
        <f>ROUND(Bilanca!J131,2)</f>
        <v>0</v>
      </c>
      <c r="L123" s="10"/>
      <c r="M123" s="10"/>
      <c r="N123" s="10"/>
      <c r="O123" s="10"/>
      <c r="P123" s="10"/>
      <c r="Q123" s="10"/>
      <c r="R123" s="10"/>
      <c r="S123" s="10"/>
      <c r="T123" s="10"/>
      <c r="U123" s="10"/>
      <c r="V123" s="10"/>
      <c r="W123" s="10"/>
      <c r="X123" s="10"/>
      <c r="Y123" s="10"/>
      <c r="Z123" s="10"/>
      <c r="AA123" s="10"/>
      <c r="AB123" s="10"/>
      <c r="AC123" s="10"/>
      <c r="AD123" s="10"/>
      <c r="AE123" s="10"/>
    </row>
    <row r="124" ht="12.75" customHeight="1">
      <c r="A124" s="5"/>
      <c r="B124" s="6"/>
      <c r="C124" s="5"/>
      <c r="D124" s="5" t="s">
        <v>31</v>
      </c>
      <c r="E124" s="5">
        <v>1.0</v>
      </c>
      <c r="F124" s="7">
        <f>Bilanca!G132</f>
        <v>123</v>
      </c>
      <c r="G124" s="5" t="str">
        <f>IF(Bilanca!H132=0,"",Bilanca!H132)</f>
        <v/>
      </c>
      <c r="H124" s="8">
        <f t="shared" si="1"/>
        <v>0</v>
      </c>
      <c r="I124" s="9">
        <v>0.0</v>
      </c>
      <c r="J124" s="10">
        <f>ROUND(Bilanca!I132,2)</f>
        <v>0</v>
      </c>
      <c r="K124" s="10">
        <f>ROUND(Bilanca!J132,2)</f>
        <v>0</v>
      </c>
      <c r="L124" s="10"/>
      <c r="M124" s="10"/>
      <c r="N124" s="10"/>
      <c r="O124" s="10"/>
      <c r="P124" s="10"/>
      <c r="Q124" s="10"/>
      <c r="R124" s="10"/>
      <c r="S124" s="10"/>
      <c r="T124" s="10"/>
      <c r="U124" s="10"/>
      <c r="V124" s="10"/>
      <c r="W124" s="10"/>
      <c r="X124" s="10"/>
      <c r="Y124" s="10"/>
      <c r="Z124" s="10"/>
      <c r="AA124" s="10"/>
      <c r="AB124" s="10"/>
      <c r="AC124" s="10"/>
      <c r="AD124" s="10"/>
      <c r="AE124" s="10"/>
    </row>
    <row r="125" ht="12.75" customHeight="1">
      <c r="A125" s="5"/>
      <c r="B125" s="6"/>
      <c r="C125" s="5"/>
      <c r="D125" s="5" t="s">
        <v>31</v>
      </c>
      <c r="E125" s="5">
        <v>1.0</v>
      </c>
      <c r="F125" s="7">
        <f>Bilanca!G133</f>
        <v>124</v>
      </c>
      <c r="G125" s="5" t="str">
        <f>IF(Bilanca!H133=0,"",Bilanca!H133)</f>
        <v/>
      </c>
      <c r="H125" s="8">
        <f t="shared" si="1"/>
        <v>2055.0396</v>
      </c>
      <c r="I125" s="9">
        <v>0.0</v>
      </c>
      <c r="J125" s="10">
        <f>ROUND(Bilanca!I133,2)</f>
        <v>552.43</v>
      </c>
      <c r="K125" s="10">
        <f>ROUND(Bilanca!J133,2)</f>
        <v>552.43</v>
      </c>
      <c r="L125" s="10"/>
      <c r="M125" s="10"/>
      <c r="N125" s="10"/>
      <c r="O125" s="10"/>
      <c r="P125" s="10"/>
      <c r="Q125" s="10"/>
      <c r="R125" s="10"/>
      <c r="S125" s="10"/>
      <c r="T125" s="10"/>
      <c r="U125" s="10"/>
      <c r="V125" s="10"/>
      <c r="W125" s="10"/>
      <c r="X125" s="10"/>
      <c r="Y125" s="10"/>
      <c r="Z125" s="10"/>
      <c r="AA125" s="10"/>
      <c r="AB125" s="10"/>
      <c r="AC125" s="10"/>
      <c r="AD125" s="10"/>
      <c r="AE125" s="10"/>
    </row>
    <row r="126" ht="12.75" customHeight="1">
      <c r="A126" s="5"/>
      <c r="B126" s="6"/>
      <c r="C126" s="5"/>
      <c r="D126" s="5" t="s">
        <v>31</v>
      </c>
      <c r="E126" s="5">
        <v>1.0</v>
      </c>
      <c r="F126" s="7">
        <f>Bilanca!G134</f>
        <v>125</v>
      </c>
      <c r="G126" s="5" t="str">
        <f>IF(Bilanca!H134=0,"",Bilanca!H134)</f>
        <v/>
      </c>
      <c r="H126" s="8">
        <f t="shared" si="1"/>
        <v>326285.3375</v>
      </c>
      <c r="I126" s="9">
        <v>0.0</v>
      </c>
      <c r="J126" s="10">
        <f>ROUND(Bilanca!I134,2)</f>
        <v>142828.27</v>
      </c>
      <c r="K126" s="10">
        <f>ROUND(Bilanca!J134,2)</f>
        <v>59100</v>
      </c>
      <c r="L126" s="10"/>
      <c r="M126" s="10"/>
      <c r="N126" s="10"/>
      <c r="O126" s="10"/>
      <c r="P126" s="10"/>
      <c r="Q126" s="10"/>
      <c r="R126" s="10"/>
      <c r="S126" s="10"/>
      <c r="T126" s="10"/>
      <c r="U126" s="10"/>
      <c r="V126" s="10"/>
      <c r="W126" s="10"/>
      <c r="X126" s="10"/>
      <c r="Y126" s="10"/>
      <c r="Z126" s="10"/>
      <c r="AA126" s="10"/>
      <c r="AB126" s="10"/>
      <c r="AC126" s="10"/>
      <c r="AD126" s="10"/>
      <c r="AE126" s="10"/>
    </row>
    <row r="127" ht="12.75" customHeight="1">
      <c r="A127" s="5"/>
      <c r="B127" s="6"/>
      <c r="C127" s="5"/>
      <c r="D127" s="5" t="s">
        <v>31</v>
      </c>
      <c r="E127" s="5">
        <v>1.0</v>
      </c>
      <c r="F127" s="7">
        <f>Bilanca!G135</f>
        <v>126</v>
      </c>
      <c r="G127" s="5" t="str">
        <f>IF(Bilanca!H135=0,"",Bilanca!H135)</f>
        <v/>
      </c>
      <c r="H127" s="8">
        <f t="shared" si="1"/>
        <v>3771412.054</v>
      </c>
      <c r="I127" s="9">
        <v>0.0</v>
      </c>
      <c r="J127" s="10">
        <f>ROUND(Bilanca!I135,2)</f>
        <v>714510.19</v>
      </c>
      <c r="K127" s="10">
        <f>ROUND(Bilanca!J135,2)</f>
        <v>1139336.99</v>
      </c>
      <c r="L127" s="10"/>
      <c r="M127" s="10"/>
      <c r="N127" s="10"/>
      <c r="O127" s="10"/>
      <c r="P127" s="10"/>
      <c r="Q127" s="10"/>
      <c r="R127" s="10"/>
      <c r="S127" s="10"/>
      <c r="T127" s="10"/>
      <c r="U127" s="10"/>
      <c r="V127" s="10"/>
      <c r="W127" s="10"/>
      <c r="X127" s="10"/>
      <c r="Y127" s="10"/>
      <c r="Z127" s="10"/>
      <c r="AA127" s="10"/>
      <c r="AB127" s="10"/>
      <c r="AC127" s="10"/>
      <c r="AD127" s="10"/>
      <c r="AE127" s="10"/>
    </row>
    <row r="128" ht="12.75" customHeight="1">
      <c r="A128" s="5"/>
      <c r="B128" s="6"/>
      <c r="C128" s="5"/>
      <c r="D128" s="5" t="s">
        <v>31</v>
      </c>
      <c r="E128" s="5">
        <v>1.0</v>
      </c>
      <c r="F128" s="7">
        <f>Bilanca!G136</f>
        <v>127</v>
      </c>
      <c r="G128" s="5" t="str">
        <f>IF(Bilanca!H136=0,"",Bilanca!H136)</f>
        <v/>
      </c>
      <c r="H128" s="8">
        <f t="shared" si="1"/>
        <v>0</v>
      </c>
      <c r="I128" s="9">
        <v>0.0</v>
      </c>
      <c r="J128" s="10">
        <f>ROUND(Bilanca!I136,2)</f>
        <v>0</v>
      </c>
      <c r="K128" s="10">
        <f>ROUND(Bilanca!J136,2)</f>
        <v>0</v>
      </c>
      <c r="L128" s="10"/>
      <c r="M128" s="10"/>
      <c r="N128" s="10"/>
      <c r="O128" s="10"/>
      <c r="P128" s="10"/>
      <c r="Q128" s="10"/>
      <c r="R128" s="10"/>
      <c r="S128" s="10"/>
      <c r="T128" s="10"/>
      <c r="U128" s="10"/>
      <c r="V128" s="10"/>
      <c r="W128" s="10"/>
      <c r="X128" s="10"/>
      <c r="Y128" s="10"/>
      <c r="Z128" s="10"/>
      <c r="AA128" s="10"/>
      <c r="AB128" s="10"/>
      <c r="AC128" s="10"/>
      <c r="AD128" s="10"/>
      <c r="AE128" s="10"/>
    </row>
    <row r="129" ht="12.75" customHeight="1">
      <c r="A129" s="5"/>
      <c r="B129" s="6"/>
      <c r="C129" s="5"/>
      <c r="D129" s="5" t="s">
        <v>110</v>
      </c>
      <c r="E129" s="5">
        <v>2.0</v>
      </c>
      <c r="F129" s="7">
        <f>RDG!G8</f>
        <v>128</v>
      </c>
      <c r="G129" s="5" t="str">
        <f>IF(RDG!H8=0,"",RDG!H8)</f>
        <v/>
      </c>
      <c r="H129" s="8">
        <f t="shared" si="1"/>
        <v>4758858.88</v>
      </c>
      <c r="I129" s="9">
        <v>0.0</v>
      </c>
      <c r="J129" s="10">
        <f>ROUND(RDG!I8,2)</f>
        <v>802217.76</v>
      </c>
      <c r="K129" s="10">
        <f>ROUND(RDG!J8,2)</f>
        <v>1457820.37</v>
      </c>
      <c r="L129" s="10"/>
      <c r="M129" s="10"/>
      <c r="N129" s="10"/>
      <c r="O129" s="10"/>
      <c r="P129" s="10"/>
      <c r="Q129" s="10"/>
      <c r="R129" s="10"/>
      <c r="S129" s="10"/>
      <c r="T129" s="10"/>
      <c r="U129" s="10"/>
      <c r="V129" s="10"/>
      <c r="W129" s="10"/>
      <c r="X129" s="10"/>
      <c r="Y129" s="10"/>
      <c r="Z129" s="10"/>
      <c r="AA129" s="10"/>
      <c r="AB129" s="10"/>
      <c r="AC129" s="10"/>
      <c r="AD129" s="10"/>
      <c r="AE129" s="10"/>
    </row>
    <row r="130" ht="12.75" customHeight="1">
      <c r="A130" s="5"/>
      <c r="B130" s="6"/>
      <c r="C130" s="5"/>
      <c r="D130" s="5" t="s">
        <v>110</v>
      </c>
      <c r="E130" s="5">
        <v>2.0</v>
      </c>
      <c r="F130" s="7">
        <f>RDG!G9</f>
        <v>129</v>
      </c>
      <c r="G130" s="5" t="str">
        <f>IF(RDG!H9=0,"",RDG!H9)</f>
        <v/>
      </c>
      <c r="H130" s="8">
        <f t="shared" si="1"/>
        <v>0</v>
      </c>
      <c r="I130" s="9">
        <v>0.0</v>
      </c>
      <c r="J130" s="10">
        <f>ROUND(RDG!I9,2)</f>
        <v>0</v>
      </c>
      <c r="K130" s="10">
        <f>ROUND(RDG!J9,2)</f>
        <v>0</v>
      </c>
      <c r="L130" s="10"/>
      <c r="M130" s="10"/>
      <c r="N130" s="10"/>
      <c r="O130" s="10"/>
      <c r="P130" s="10"/>
      <c r="Q130" s="10"/>
      <c r="R130" s="10"/>
      <c r="S130" s="10"/>
      <c r="T130" s="10"/>
      <c r="U130" s="10"/>
      <c r="V130" s="10"/>
      <c r="W130" s="10"/>
      <c r="X130" s="10"/>
      <c r="Y130" s="10"/>
      <c r="Z130" s="10"/>
      <c r="AA130" s="10"/>
      <c r="AB130" s="10"/>
      <c r="AC130" s="10"/>
      <c r="AD130" s="10"/>
      <c r="AE130" s="10"/>
    </row>
    <row r="131" ht="12.75" customHeight="1">
      <c r="A131" s="5"/>
      <c r="B131" s="6"/>
      <c r="C131" s="5"/>
      <c r="D131" s="5" t="s">
        <v>110</v>
      </c>
      <c r="E131" s="5">
        <v>2.0</v>
      </c>
      <c r="F131" s="7">
        <f>RDG!G10</f>
        <v>130</v>
      </c>
      <c r="G131" s="5" t="str">
        <f>IF(RDG!H10=0,"",RDG!H10)</f>
        <v/>
      </c>
      <c r="H131" s="8">
        <f t="shared" si="1"/>
        <v>3696147.611</v>
      </c>
      <c r="I131" s="9">
        <v>0.0</v>
      </c>
      <c r="J131" s="10">
        <f>ROUND(RDG!I10,2)</f>
        <v>799010.97</v>
      </c>
      <c r="K131" s="10">
        <f>ROUND(RDG!J10,2)</f>
        <v>1022089.75</v>
      </c>
      <c r="L131" s="10"/>
      <c r="M131" s="10"/>
      <c r="N131" s="10"/>
      <c r="O131" s="10"/>
      <c r="P131" s="10"/>
      <c r="Q131" s="10"/>
      <c r="R131" s="10"/>
      <c r="S131" s="10"/>
      <c r="T131" s="10"/>
      <c r="U131" s="10"/>
      <c r="V131" s="10"/>
      <c r="W131" s="10"/>
      <c r="X131" s="10"/>
      <c r="Y131" s="10"/>
      <c r="Z131" s="10"/>
      <c r="AA131" s="10"/>
      <c r="AB131" s="10"/>
      <c r="AC131" s="10"/>
      <c r="AD131" s="10"/>
      <c r="AE131" s="10"/>
    </row>
    <row r="132" ht="12.75" customHeight="1">
      <c r="A132" s="5"/>
      <c r="B132" s="6"/>
      <c r="C132" s="5"/>
      <c r="D132" s="5" t="s">
        <v>110</v>
      </c>
      <c r="E132" s="5">
        <v>2.0</v>
      </c>
      <c r="F132" s="7">
        <f>RDG!G11</f>
        <v>131</v>
      </c>
      <c r="G132" s="5" t="str">
        <f>IF(RDG!H11=0,"",RDG!H11)</f>
        <v/>
      </c>
      <c r="H132" s="8">
        <f t="shared" si="1"/>
        <v>0</v>
      </c>
      <c r="I132" s="9">
        <v>0.0</v>
      </c>
      <c r="J132" s="10">
        <f>ROUND(RDG!I11,2)</f>
        <v>0</v>
      </c>
      <c r="K132" s="10">
        <f>ROUND(RDG!J11,2)</f>
        <v>0</v>
      </c>
      <c r="L132" s="10"/>
      <c r="M132" s="10"/>
      <c r="N132" s="10"/>
      <c r="O132" s="10"/>
      <c r="P132" s="10"/>
      <c r="Q132" s="10"/>
      <c r="R132" s="10"/>
      <c r="S132" s="10"/>
      <c r="T132" s="10"/>
      <c r="U132" s="10"/>
      <c r="V132" s="10"/>
      <c r="W132" s="10"/>
      <c r="X132" s="10"/>
      <c r="Y132" s="10"/>
      <c r="Z132" s="10"/>
      <c r="AA132" s="10"/>
      <c r="AB132" s="10"/>
      <c r="AC132" s="10"/>
      <c r="AD132" s="10"/>
      <c r="AE132" s="10"/>
    </row>
    <row r="133" ht="12.75" customHeight="1">
      <c r="A133" s="5"/>
      <c r="B133" s="6"/>
      <c r="C133" s="5"/>
      <c r="D133" s="5" t="s">
        <v>110</v>
      </c>
      <c r="E133" s="5">
        <v>2.0</v>
      </c>
      <c r="F133" s="7">
        <f>RDG!G12</f>
        <v>132</v>
      </c>
      <c r="G133" s="5" t="str">
        <f>IF(RDG!H12=0,"",RDG!H12)</f>
        <v/>
      </c>
      <c r="H133" s="8">
        <f t="shared" si="1"/>
        <v>0</v>
      </c>
      <c r="I133" s="9">
        <v>0.0</v>
      </c>
      <c r="J133" s="10">
        <f>ROUND(RDG!I12,2)</f>
        <v>0</v>
      </c>
      <c r="K133" s="10">
        <f>ROUND(RDG!J12,2)</f>
        <v>0</v>
      </c>
      <c r="L133" s="10"/>
      <c r="M133" s="10"/>
      <c r="N133" s="10"/>
      <c r="O133" s="10"/>
      <c r="P133" s="10"/>
      <c r="Q133" s="10"/>
      <c r="R133" s="10"/>
      <c r="S133" s="10"/>
      <c r="T133" s="10"/>
      <c r="U133" s="10"/>
      <c r="V133" s="10"/>
      <c r="W133" s="10"/>
      <c r="X133" s="10"/>
      <c r="Y133" s="10"/>
      <c r="Z133" s="10"/>
      <c r="AA133" s="10"/>
      <c r="AB133" s="10"/>
      <c r="AC133" s="10"/>
      <c r="AD133" s="10"/>
      <c r="AE133" s="10"/>
    </row>
    <row r="134" ht="12.75" customHeight="1">
      <c r="A134" s="5"/>
      <c r="B134" s="6"/>
      <c r="C134" s="5"/>
      <c r="D134" s="5" t="s">
        <v>110</v>
      </c>
      <c r="E134" s="5">
        <v>2.0</v>
      </c>
      <c r="F134" s="7">
        <f>RDG!G13</f>
        <v>133</v>
      </c>
      <c r="G134" s="5" t="str">
        <f>IF(RDG!H13=0,"",RDG!H13)</f>
        <v/>
      </c>
      <c r="H134" s="8">
        <f t="shared" si="1"/>
        <v>1163308.48</v>
      </c>
      <c r="I134" s="9">
        <v>0.0</v>
      </c>
      <c r="J134" s="10">
        <f>ROUND(RDG!I13,2)</f>
        <v>3206.79</v>
      </c>
      <c r="K134" s="10">
        <f>ROUND(RDG!J13,2)</f>
        <v>435730.62</v>
      </c>
      <c r="L134" s="10"/>
      <c r="M134" s="10"/>
      <c r="N134" s="10"/>
      <c r="O134" s="10"/>
      <c r="P134" s="10"/>
      <c r="Q134" s="10"/>
      <c r="R134" s="10"/>
      <c r="S134" s="10"/>
      <c r="T134" s="10"/>
      <c r="U134" s="10"/>
      <c r="V134" s="10"/>
      <c r="W134" s="10"/>
      <c r="X134" s="10"/>
      <c r="Y134" s="10"/>
      <c r="Z134" s="10"/>
      <c r="AA134" s="10"/>
      <c r="AB134" s="10"/>
      <c r="AC134" s="10"/>
      <c r="AD134" s="10"/>
      <c r="AE134" s="10"/>
    </row>
    <row r="135" ht="12.75" customHeight="1">
      <c r="A135" s="5"/>
      <c r="B135" s="6"/>
      <c r="C135" s="5"/>
      <c r="D135" s="5" t="s">
        <v>110</v>
      </c>
      <c r="E135" s="5">
        <v>2.0</v>
      </c>
      <c r="F135" s="7">
        <f>RDG!G14</f>
        <v>134</v>
      </c>
      <c r="G135" s="5" t="str">
        <f>IF(RDG!H14=0,"",RDG!H14)</f>
        <v/>
      </c>
      <c r="H135" s="8">
        <f t="shared" si="1"/>
        <v>3318457.954</v>
      </c>
      <c r="I135" s="9">
        <v>0.0</v>
      </c>
      <c r="J135" s="10">
        <f>ROUND(RDG!I14,2)</f>
        <v>731153.7</v>
      </c>
      <c r="K135" s="10">
        <f>ROUND(RDG!J14,2)</f>
        <v>872653.73</v>
      </c>
      <c r="L135" s="10"/>
      <c r="M135" s="10"/>
      <c r="N135" s="10"/>
      <c r="O135" s="10"/>
      <c r="P135" s="10"/>
      <c r="Q135" s="10"/>
      <c r="R135" s="10"/>
      <c r="S135" s="10"/>
      <c r="T135" s="10"/>
      <c r="U135" s="10"/>
      <c r="V135" s="10"/>
      <c r="W135" s="10"/>
      <c r="X135" s="10"/>
      <c r="Y135" s="10"/>
      <c r="Z135" s="10"/>
      <c r="AA135" s="10"/>
      <c r="AB135" s="10"/>
      <c r="AC135" s="10"/>
      <c r="AD135" s="10"/>
      <c r="AE135" s="10"/>
    </row>
    <row r="136" ht="12.75" customHeight="1">
      <c r="A136" s="5"/>
      <c r="B136" s="6"/>
      <c r="C136" s="5"/>
      <c r="D136" s="5" t="s">
        <v>110</v>
      </c>
      <c r="E136" s="5">
        <v>2.0</v>
      </c>
      <c r="F136" s="7">
        <f>RDG!G15</f>
        <v>135</v>
      </c>
      <c r="G136" s="5" t="str">
        <f>IF(RDG!H15=0,"",RDG!H15)</f>
        <v/>
      </c>
      <c r="H136" s="8">
        <f t="shared" si="1"/>
        <v>0</v>
      </c>
      <c r="I136" s="9">
        <v>0.0</v>
      </c>
      <c r="J136" s="10">
        <f>ROUND(RDG!I15,2)</f>
        <v>0</v>
      </c>
      <c r="K136" s="10">
        <f>ROUND(RDG!J15,2)</f>
        <v>0</v>
      </c>
      <c r="L136" s="10"/>
      <c r="M136" s="10"/>
      <c r="N136" s="10"/>
      <c r="O136" s="10"/>
      <c r="P136" s="10"/>
      <c r="Q136" s="10"/>
      <c r="R136" s="10"/>
      <c r="S136" s="10"/>
      <c r="T136" s="10"/>
      <c r="U136" s="10"/>
      <c r="V136" s="10"/>
      <c r="W136" s="10"/>
      <c r="X136" s="10"/>
      <c r="Y136" s="10"/>
      <c r="Z136" s="10"/>
      <c r="AA136" s="10"/>
      <c r="AB136" s="10"/>
      <c r="AC136" s="10"/>
      <c r="AD136" s="10"/>
      <c r="AE136" s="10"/>
    </row>
    <row r="137" ht="12.75" customHeight="1">
      <c r="A137" s="5"/>
      <c r="B137" s="6"/>
      <c r="C137" s="5"/>
      <c r="D137" s="5" t="s">
        <v>110</v>
      </c>
      <c r="E137" s="5">
        <v>2.0</v>
      </c>
      <c r="F137" s="7">
        <f>RDG!G16</f>
        <v>136</v>
      </c>
      <c r="G137" s="5" t="str">
        <f>IF(RDG!H16=0,"",RDG!H16)</f>
        <v/>
      </c>
      <c r="H137" s="8">
        <f t="shared" si="1"/>
        <v>1678666.142</v>
      </c>
      <c r="I137" s="9">
        <v>0.0</v>
      </c>
      <c r="J137" s="10">
        <f>ROUND(RDG!I16,2)</f>
        <v>370002.64</v>
      </c>
      <c r="K137" s="10">
        <f>ROUND(RDG!J16,2)</f>
        <v>432155.35</v>
      </c>
      <c r="L137" s="10"/>
      <c r="M137" s="10"/>
      <c r="N137" s="10"/>
      <c r="O137" s="10"/>
      <c r="P137" s="10"/>
      <c r="Q137" s="10"/>
      <c r="R137" s="10"/>
      <c r="S137" s="10"/>
      <c r="T137" s="10"/>
      <c r="U137" s="10"/>
      <c r="V137" s="10"/>
      <c r="W137" s="10"/>
      <c r="X137" s="10"/>
      <c r="Y137" s="10"/>
      <c r="Z137" s="10"/>
      <c r="AA137" s="10"/>
      <c r="AB137" s="10"/>
      <c r="AC137" s="10"/>
      <c r="AD137" s="10"/>
      <c r="AE137" s="10"/>
    </row>
    <row r="138" ht="12.75" customHeight="1">
      <c r="A138" s="5"/>
      <c r="B138" s="6"/>
      <c r="C138" s="5"/>
      <c r="D138" s="5" t="s">
        <v>110</v>
      </c>
      <c r="E138" s="5">
        <v>2.0</v>
      </c>
      <c r="F138" s="7">
        <f>RDG!G17</f>
        <v>137</v>
      </c>
      <c r="G138" s="5" t="str">
        <f>IF(RDG!H17=0,"",RDG!H17)</f>
        <v/>
      </c>
      <c r="H138" s="8">
        <f t="shared" si="1"/>
        <v>573776.2349</v>
      </c>
      <c r="I138" s="9">
        <v>0.0</v>
      </c>
      <c r="J138" s="10">
        <f>ROUND(RDG!I17,2)</f>
        <v>115452.49</v>
      </c>
      <c r="K138" s="10">
        <f>ROUND(RDG!J17,2)</f>
        <v>151681.14</v>
      </c>
      <c r="L138" s="10"/>
      <c r="M138" s="10"/>
      <c r="N138" s="10"/>
      <c r="O138" s="10"/>
      <c r="P138" s="10"/>
      <c r="Q138" s="10"/>
      <c r="R138" s="10"/>
      <c r="S138" s="10"/>
      <c r="T138" s="10"/>
      <c r="U138" s="10"/>
      <c r="V138" s="10"/>
      <c r="W138" s="10"/>
      <c r="X138" s="10"/>
      <c r="Y138" s="10"/>
      <c r="Z138" s="10"/>
      <c r="AA138" s="10"/>
      <c r="AB138" s="10"/>
      <c r="AC138" s="10"/>
      <c r="AD138" s="10"/>
      <c r="AE138" s="10"/>
    </row>
    <row r="139" ht="12.75" customHeight="1">
      <c r="A139" s="5"/>
      <c r="B139" s="6"/>
      <c r="C139" s="5"/>
      <c r="D139" s="5" t="s">
        <v>110</v>
      </c>
      <c r="E139" s="5">
        <v>2.0</v>
      </c>
      <c r="F139" s="7">
        <f>RDG!G18</f>
        <v>138</v>
      </c>
      <c r="G139" s="5" t="str">
        <f>IF(RDG!H18=0,"",RDG!H18)</f>
        <v/>
      </c>
      <c r="H139" s="8">
        <f t="shared" si="1"/>
        <v>992.7168</v>
      </c>
      <c r="I139" s="9">
        <v>0.0</v>
      </c>
      <c r="J139" s="10">
        <f>ROUND(RDG!I18,2)</f>
        <v>237.6</v>
      </c>
      <c r="K139" s="10">
        <f>ROUND(RDG!J18,2)</f>
        <v>240.88</v>
      </c>
      <c r="L139" s="10"/>
      <c r="M139" s="10"/>
      <c r="N139" s="10"/>
      <c r="O139" s="10"/>
      <c r="P139" s="10"/>
      <c r="Q139" s="10"/>
      <c r="R139" s="10"/>
      <c r="S139" s="10"/>
      <c r="T139" s="10"/>
      <c r="U139" s="10"/>
      <c r="V139" s="10"/>
      <c r="W139" s="10"/>
      <c r="X139" s="10"/>
      <c r="Y139" s="10"/>
      <c r="Z139" s="10"/>
      <c r="AA139" s="10"/>
      <c r="AB139" s="10"/>
      <c r="AC139" s="10"/>
      <c r="AD139" s="10"/>
      <c r="AE139" s="10"/>
    </row>
    <row r="140" ht="12.75" customHeight="1">
      <c r="A140" s="5"/>
      <c r="B140" s="6"/>
      <c r="C140" s="5"/>
      <c r="D140" s="5" t="s">
        <v>110</v>
      </c>
      <c r="E140" s="5">
        <v>2.0</v>
      </c>
      <c r="F140" s="7">
        <f>RDG!G19</f>
        <v>139</v>
      </c>
      <c r="G140" s="5" t="str">
        <f>IF(RDG!H19=0,"",RDG!H19)</f>
        <v/>
      </c>
      <c r="H140" s="8">
        <f t="shared" si="1"/>
        <v>1132543.102</v>
      </c>
      <c r="I140" s="9">
        <v>0.0</v>
      </c>
      <c r="J140" s="10">
        <f>ROUND(RDG!I19,2)</f>
        <v>254312.55</v>
      </c>
      <c r="K140" s="10">
        <f>ROUND(RDG!J19,2)</f>
        <v>280233.33</v>
      </c>
      <c r="L140" s="10"/>
      <c r="M140" s="10"/>
      <c r="N140" s="10"/>
      <c r="O140" s="10"/>
      <c r="P140" s="10"/>
      <c r="Q140" s="10"/>
      <c r="R140" s="10"/>
      <c r="S140" s="10"/>
      <c r="T140" s="10"/>
      <c r="U140" s="10"/>
      <c r="V140" s="10"/>
      <c r="W140" s="10"/>
      <c r="X140" s="10"/>
      <c r="Y140" s="10"/>
      <c r="Z140" s="10"/>
      <c r="AA140" s="10"/>
      <c r="AB140" s="10"/>
      <c r="AC140" s="10"/>
      <c r="AD140" s="10"/>
      <c r="AE140" s="10"/>
    </row>
    <row r="141" ht="12.75" customHeight="1">
      <c r="A141" s="5"/>
      <c r="B141" s="6"/>
      <c r="C141" s="5"/>
      <c r="D141" s="5" t="s">
        <v>110</v>
      </c>
      <c r="E141" s="5">
        <v>2.0</v>
      </c>
      <c r="F141" s="7">
        <f>RDG!G20</f>
        <v>140</v>
      </c>
      <c r="G141" s="5" t="str">
        <f>IF(RDG!H20=0,"",RDG!H20)</f>
        <v/>
      </c>
      <c r="H141" s="8">
        <f t="shared" si="1"/>
        <v>1176545.076</v>
      </c>
      <c r="I141" s="9">
        <v>0.0</v>
      </c>
      <c r="J141" s="10">
        <f>ROUND(RDG!I20,2)</f>
        <v>224800.9</v>
      </c>
      <c r="K141" s="10">
        <f>ROUND(RDG!J20,2)</f>
        <v>307794.22</v>
      </c>
      <c r="L141" s="10"/>
      <c r="M141" s="10"/>
      <c r="N141" s="10"/>
      <c r="O141" s="10"/>
      <c r="P141" s="10"/>
      <c r="Q141" s="10"/>
      <c r="R141" s="10"/>
      <c r="S141" s="10"/>
      <c r="T141" s="10"/>
      <c r="U141" s="10"/>
      <c r="V141" s="10"/>
      <c r="W141" s="10"/>
      <c r="X141" s="10"/>
      <c r="Y141" s="10"/>
      <c r="Z141" s="10"/>
      <c r="AA141" s="10"/>
      <c r="AB141" s="10"/>
      <c r="AC141" s="10"/>
      <c r="AD141" s="10"/>
      <c r="AE141" s="10"/>
    </row>
    <row r="142" ht="12.75" customHeight="1">
      <c r="A142" s="5"/>
      <c r="B142" s="6"/>
      <c r="C142" s="5"/>
      <c r="D142" s="5" t="s">
        <v>110</v>
      </c>
      <c r="E142" s="5">
        <v>2.0</v>
      </c>
      <c r="F142" s="7">
        <f>RDG!G21</f>
        <v>141</v>
      </c>
      <c r="G142" s="5" t="str">
        <f>IF(RDG!H21=0,"",RDG!H21)</f>
        <v/>
      </c>
      <c r="H142" s="8">
        <f t="shared" si="1"/>
        <v>731064.9216</v>
      </c>
      <c r="I142" s="9">
        <v>0.0</v>
      </c>
      <c r="J142" s="10">
        <f>ROUND(RDG!I21,2)</f>
        <v>139193.22</v>
      </c>
      <c r="K142" s="10">
        <f>ROUND(RDG!J21,2)</f>
        <v>189646.27</v>
      </c>
      <c r="L142" s="10"/>
      <c r="M142" s="10"/>
      <c r="N142" s="10"/>
      <c r="O142" s="10"/>
      <c r="P142" s="10"/>
      <c r="Q142" s="10"/>
      <c r="R142" s="10"/>
      <c r="S142" s="10"/>
      <c r="T142" s="10"/>
      <c r="U142" s="10"/>
      <c r="V142" s="10"/>
      <c r="W142" s="10"/>
      <c r="X142" s="10"/>
      <c r="Y142" s="10"/>
      <c r="Z142" s="10"/>
      <c r="AA142" s="10"/>
      <c r="AB142" s="10"/>
      <c r="AC142" s="10"/>
      <c r="AD142" s="10"/>
      <c r="AE142" s="10"/>
    </row>
    <row r="143" ht="12.75" customHeight="1">
      <c r="A143" s="5"/>
      <c r="B143" s="6"/>
      <c r="C143" s="5"/>
      <c r="D143" s="5" t="s">
        <v>110</v>
      </c>
      <c r="E143" s="5">
        <v>2.0</v>
      </c>
      <c r="F143" s="7">
        <f>RDG!G22</f>
        <v>142</v>
      </c>
      <c r="G143" s="5" t="str">
        <f>IF(RDG!H22=0,"",RDG!H22)</f>
        <v/>
      </c>
      <c r="H143" s="8">
        <f t="shared" si="1"/>
        <v>322357.4944</v>
      </c>
      <c r="I143" s="9">
        <v>0.0</v>
      </c>
      <c r="J143" s="10">
        <f>ROUND(RDG!I22,2)</f>
        <v>59372.84</v>
      </c>
      <c r="K143" s="10">
        <f>ROUND(RDG!J22,2)</f>
        <v>83819.74</v>
      </c>
      <c r="L143" s="10"/>
      <c r="M143" s="10"/>
      <c r="N143" s="10"/>
      <c r="O143" s="10"/>
      <c r="P143" s="10"/>
      <c r="Q143" s="10"/>
      <c r="R143" s="10"/>
      <c r="S143" s="10"/>
      <c r="T143" s="10"/>
      <c r="U143" s="10"/>
      <c r="V143" s="10"/>
      <c r="W143" s="10"/>
      <c r="X143" s="10"/>
      <c r="Y143" s="10"/>
      <c r="Z143" s="10"/>
      <c r="AA143" s="10"/>
      <c r="AB143" s="10"/>
      <c r="AC143" s="10"/>
      <c r="AD143" s="10"/>
      <c r="AE143" s="10"/>
    </row>
    <row r="144" ht="12.75" customHeight="1">
      <c r="A144" s="5"/>
      <c r="B144" s="6"/>
      <c r="C144" s="5"/>
      <c r="D144" s="5" t="s">
        <v>110</v>
      </c>
      <c r="E144" s="5">
        <v>2.0</v>
      </c>
      <c r="F144" s="7">
        <f>RDG!G23</f>
        <v>143</v>
      </c>
      <c r="G144" s="5" t="str">
        <f>IF(RDG!H23=0,"",RDG!H23)</f>
        <v/>
      </c>
      <c r="H144" s="8">
        <f t="shared" si="1"/>
        <v>135694.5018</v>
      </c>
      <c r="I144" s="9">
        <v>0.0</v>
      </c>
      <c r="J144" s="10">
        <f>ROUND(RDG!I23,2)</f>
        <v>26234.84</v>
      </c>
      <c r="K144" s="10">
        <f>ROUND(RDG!J23,2)</f>
        <v>34328.21</v>
      </c>
      <c r="L144" s="10"/>
      <c r="M144" s="10"/>
      <c r="N144" s="10"/>
      <c r="O144" s="10"/>
      <c r="P144" s="10"/>
      <c r="Q144" s="10"/>
      <c r="R144" s="10"/>
      <c r="S144" s="10"/>
      <c r="T144" s="10"/>
      <c r="U144" s="10"/>
      <c r="V144" s="10"/>
      <c r="W144" s="10"/>
      <c r="X144" s="10"/>
      <c r="Y144" s="10"/>
      <c r="Z144" s="10"/>
      <c r="AA144" s="10"/>
      <c r="AB144" s="10"/>
      <c r="AC144" s="10"/>
      <c r="AD144" s="10"/>
      <c r="AE144" s="10"/>
    </row>
    <row r="145" ht="12.75" customHeight="1">
      <c r="A145" s="5"/>
      <c r="B145" s="6"/>
      <c r="C145" s="5"/>
      <c r="D145" s="5" t="s">
        <v>110</v>
      </c>
      <c r="E145" s="5">
        <v>2.0</v>
      </c>
      <c r="F145" s="7">
        <f>RDG!G24</f>
        <v>144</v>
      </c>
      <c r="G145" s="5" t="str">
        <f>IF(RDG!H24=0,"",RDG!H24)</f>
        <v/>
      </c>
      <c r="H145" s="8">
        <f t="shared" si="1"/>
        <v>314482.2336</v>
      </c>
      <c r="I145" s="9">
        <v>0.0</v>
      </c>
      <c r="J145" s="10">
        <f>ROUND(RDG!I24,2)</f>
        <v>83066.1</v>
      </c>
      <c r="K145" s="10">
        <f>ROUND(RDG!J24,2)</f>
        <v>67662.17</v>
      </c>
      <c r="L145" s="10"/>
      <c r="M145" s="10"/>
      <c r="N145" s="10"/>
      <c r="O145" s="10"/>
      <c r="P145" s="10"/>
      <c r="Q145" s="10"/>
      <c r="R145" s="10"/>
      <c r="S145" s="10"/>
      <c r="T145" s="10"/>
      <c r="U145" s="10"/>
      <c r="V145" s="10"/>
      <c r="W145" s="10"/>
      <c r="X145" s="10"/>
      <c r="Y145" s="10"/>
      <c r="Z145" s="10"/>
      <c r="AA145" s="10"/>
      <c r="AB145" s="10"/>
      <c r="AC145" s="10"/>
      <c r="AD145" s="10"/>
      <c r="AE145" s="10"/>
    </row>
    <row r="146" ht="12.75" customHeight="1">
      <c r="A146" s="5"/>
      <c r="B146" s="6"/>
      <c r="C146" s="5"/>
      <c r="D146" s="5" t="s">
        <v>110</v>
      </c>
      <c r="E146" s="5">
        <v>2.0</v>
      </c>
      <c r="F146" s="7">
        <f>RDG!G25</f>
        <v>145</v>
      </c>
      <c r="G146" s="5" t="str">
        <f>IF(RDG!H25=0,"",RDG!H25)</f>
        <v/>
      </c>
      <c r="H146" s="8">
        <f t="shared" si="1"/>
        <v>215665.895</v>
      </c>
      <c r="I146" s="9">
        <v>0.0</v>
      </c>
      <c r="J146" s="10">
        <f>ROUND(RDG!I25,2)</f>
        <v>48550.14</v>
      </c>
      <c r="K146" s="10">
        <f>ROUND(RDG!J25,2)</f>
        <v>50092.48</v>
      </c>
      <c r="L146" s="10"/>
      <c r="M146" s="10"/>
      <c r="N146" s="10"/>
      <c r="O146" s="10"/>
      <c r="P146" s="10"/>
      <c r="Q146" s="10"/>
      <c r="R146" s="10"/>
      <c r="S146" s="10"/>
      <c r="T146" s="10"/>
      <c r="U146" s="10"/>
      <c r="V146" s="10"/>
      <c r="W146" s="10"/>
      <c r="X146" s="10"/>
      <c r="Y146" s="10"/>
      <c r="Z146" s="10"/>
      <c r="AA146" s="10"/>
      <c r="AB146" s="10"/>
      <c r="AC146" s="10"/>
      <c r="AD146" s="10"/>
      <c r="AE146" s="10"/>
    </row>
    <row r="147" ht="12.75" customHeight="1">
      <c r="A147" s="5"/>
      <c r="B147" s="6"/>
      <c r="C147" s="5"/>
      <c r="D147" s="5" t="s">
        <v>110</v>
      </c>
      <c r="E147" s="5">
        <v>2.0</v>
      </c>
      <c r="F147" s="7">
        <f>RDG!G26</f>
        <v>146</v>
      </c>
      <c r="G147" s="5" t="str">
        <f>IF(RDG!H26=0,"",RDG!H26)</f>
        <v/>
      </c>
      <c r="H147" s="8">
        <f t="shared" si="1"/>
        <v>2551.2478</v>
      </c>
      <c r="I147" s="9">
        <v>0.0</v>
      </c>
      <c r="J147" s="10">
        <f>ROUND(RDG!I26,2)</f>
        <v>1431.71</v>
      </c>
      <c r="K147" s="10">
        <f>ROUND(RDG!J26,2)</f>
        <v>157.86</v>
      </c>
      <c r="L147" s="10"/>
      <c r="M147" s="10"/>
      <c r="N147" s="10"/>
      <c r="O147" s="10"/>
      <c r="P147" s="10"/>
      <c r="Q147" s="10"/>
      <c r="R147" s="10"/>
      <c r="S147" s="10"/>
      <c r="T147" s="10"/>
      <c r="U147" s="10"/>
      <c r="V147" s="10"/>
      <c r="W147" s="10"/>
      <c r="X147" s="10"/>
      <c r="Y147" s="10"/>
      <c r="Z147" s="10"/>
      <c r="AA147" s="10"/>
      <c r="AB147" s="10"/>
      <c r="AC147" s="10"/>
      <c r="AD147" s="10"/>
      <c r="AE147" s="10"/>
    </row>
    <row r="148" ht="12.75" customHeight="1">
      <c r="A148" s="5"/>
      <c r="B148" s="6"/>
      <c r="C148" s="5"/>
      <c r="D148" s="5" t="s">
        <v>110</v>
      </c>
      <c r="E148" s="5">
        <v>2.0</v>
      </c>
      <c r="F148" s="7">
        <f>RDG!G27</f>
        <v>147</v>
      </c>
      <c r="G148" s="5" t="str">
        <f>IF(RDG!H27=0,"",RDG!H27)</f>
        <v/>
      </c>
      <c r="H148" s="8">
        <f t="shared" si="1"/>
        <v>2568.7221</v>
      </c>
      <c r="I148" s="9">
        <v>0.0</v>
      </c>
      <c r="J148" s="10">
        <f>ROUND(RDG!I27,2)</f>
        <v>1431.71</v>
      </c>
      <c r="K148" s="10">
        <f>ROUND(RDG!J27,2)</f>
        <v>157.86</v>
      </c>
      <c r="L148" s="10"/>
      <c r="M148" s="10"/>
      <c r="N148" s="10"/>
      <c r="O148" s="10"/>
      <c r="P148" s="10"/>
      <c r="Q148" s="10"/>
      <c r="R148" s="10"/>
      <c r="S148" s="10"/>
      <c r="T148" s="10"/>
      <c r="U148" s="10"/>
      <c r="V148" s="10"/>
      <c r="W148" s="10"/>
      <c r="X148" s="10"/>
      <c r="Y148" s="10"/>
      <c r="Z148" s="10"/>
      <c r="AA148" s="10"/>
      <c r="AB148" s="10"/>
      <c r="AC148" s="10"/>
      <c r="AD148" s="10"/>
      <c r="AE148" s="10"/>
    </row>
    <row r="149" ht="12.75" customHeight="1">
      <c r="A149" s="5"/>
      <c r="B149" s="6"/>
      <c r="C149" s="5"/>
      <c r="D149" s="5" t="s">
        <v>110</v>
      </c>
      <c r="E149" s="5">
        <v>2.0</v>
      </c>
      <c r="F149" s="7">
        <f>RDG!G28</f>
        <v>148</v>
      </c>
      <c r="G149" s="5" t="str">
        <f>IF(RDG!H28=0,"",RDG!H28)</f>
        <v/>
      </c>
      <c r="H149" s="8">
        <f t="shared" si="1"/>
        <v>0</v>
      </c>
      <c r="I149" s="9">
        <v>0.0</v>
      </c>
      <c r="J149" s="10">
        <f>ROUND(RDG!I28,2)</f>
        <v>0</v>
      </c>
      <c r="K149" s="10">
        <f>ROUND(RDG!J28,2)</f>
        <v>0</v>
      </c>
      <c r="L149" s="10"/>
      <c r="M149" s="10"/>
      <c r="N149" s="10"/>
      <c r="O149" s="10"/>
      <c r="P149" s="10"/>
      <c r="Q149" s="10"/>
      <c r="R149" s="10"/>
      <c r="S149" s="10"/>
      <c r="T149" s="10"/>
      <c r="U149" s="10"/>
      <c r="V149" s="10"/>
      <c r="W149" s="10"/>
      <c r="X149" s="10"/>
      <c r="Y149" s="10"/>
      <c r="Z149" s="10"/>
      <c r="AA149" s="10"/>
      <c r="AB149" s="10"/>
      <c r="AC149" s="10"/>
      <c r="AD149" s="10"/>
      <c r="AE149" s="10"/>
    </row>
    <row r="150" ht="12.75" customHeight="1">
      <c r="A150" s="5"/>
      <c r="B150" s="6"/>
      <c r="C150" s="5"/>
      <c r="D150" s="5" t="s">
        <v>110</v>
      </c>
      <c r="E150" s="5">
        <v>2.0</v>
      </c>
      <c r="F150" s="7">
        <f>RDG!G29</f>
        <v>149</v>
      </c>
      <c r="G150" s="5" t="str">
        <f>IF(RDG!H29=0,"",RDG!H29)</f>
        <v/>
      </c>
      <c r="H150" s="8">
        <f t="shared" si="1"/>
        <v>0</v>
      </c>
      <c r="I150" s="9">
        <v>0.0</v>
      </c>
      <c r="J150" s="10">
        <f>ROUND(RDG!I29,2)</f>
        <v>0</v>
      </c>
      <c r="K150" s="10">
        <f>ROUND(RDG!J29,2)</f>
        <v>0</v>
      </c>
      <c r="L150" s="10"/>
      <c r="M150" s="10"/>
      <c r="N150" s="10"/>
      <c r="O150" s="10"/>
      <c r="P150" s="10"/>
      <c r="Q150" s="10"/>
      <c r="R150" s="10"/>
      <c r="S150" s="10"/>
      <c r="T150" s="10"/>
      <c r="U150" s="10"/>
      <c r="V150" s="10"/>
      <c r="W150" s="10"/>
      <c r="X150" s="10"/>
      <c r="Y150" s="10"/>
      <c r="Z150" s="10"/>
      <c r="AA150" s="10"/>
      <c r="AB150" s="10"/>
      <c r="AC150" s="10"/>
      <c r="AD150" s="10"/>
      <c r="AE150" s="10"/>
    </row>
    <row r="151" ht="12.75" customHeight="1">
      <c r="A151" s="5"/>
      <c r="B151" s="6"/>
      <c r="C151" s="5"/>
      <c r="D151" s="5" t="s">
        <v>110</v>
      </c>
      <c r="E151" s="5">
        <v>2.0</v>
      </c>
      <c r="F151" s="7">
        <f>RDG!G30</f>
        <v>150</v>
      </c>
      <c r="G151" s="5" t="str">
        <f>IF(RDG!H30=0,"",RDG!H30)</f>
        <v/>
      </c>
      <c r="H151" s="8">
        <f t="shared" si="1"/>
        <v>0</v>
      </c>
      <c r="I151" s="9">
        <v>0.0</v>
      </c>
      <c r="J151" s="10">
        <f>ROUND(RDG!I30,2)</f>
        <v>0</v>
      </c>
      <c r="K151" s="10">
        <f>ROUND(RDG!J30,2)</f>
        <v>0</v>
      </c>
      <c r="L151" s="10"/>
      <c r="M151" s="10"/>
      <c r="N151" s="10"/>
      <c r="O151" s="10"/>
      <c r="P151" s="10"/>
      <c r="Q151" s="10"/>
      <c r="R151" s="10"/>
      <c r="S151" s="10"/>
      <c r="T151" s="10"/>
      <c r="U151" s="10"/>
      <c r="V151" s="10"/>
      <c r="W151" s="10"/>
      <c r="X151" s="10"/>
      <c r="Y151" s="10"/>
      <c r="Z151" s="10"/>
      <c r="AA151" s="10"/>
      <c r="AB151" s="10"/>
      <c r="AC151" s="10"/>
      <c r="AD151" s="10"/>
      <c r="AE151" s="10"/>
    </row>
    <row r="152" ht="12.75" customHeight="1">
      <c r="A152" s="5"/>
      <c r="B152" s="6"/>
      <c r="C152" s="5"/>
      <c r="D152" s="5" t="s">
        <v>110</v>
      </c>
      <c r="E152" s="5">
        <v>2.0</v>
      </c>
      <c r="F152" s="7">
        <f>RDG!G31</f>
        <v>151</v>
      </c>
      <c r="G152" s="5" t="str">
        <f>IF(RDG!H31=0,"",RDG!H31)</f>
        <v/>
      </c>
      <c r="H152" s="8">
        <f t="shared" si="1"/>
        <v>0</v>
      </c>
      <c r="I152" s="9">
        <v>0.0</v>
      </c>
      <c r="J152" s="10">
        <f>ROUND(RDG!I31,2)</f>
        <v>0</v>
      </c>
      <c r="K152" s="10">
        <f>ROUND(RDG!J31,2)</f>
        <v>0</v>
      </c>
      <c r="L152" s="10"/>
      <c r="M152" s="10"/>
      <c r="N152" s="10"/>
      <c r="O152" s="10"/>
      <c r="P152" s="10"/>
      <c r="Q152" s="10"/>
      <c r="R152" s="10"/>
      <c r="S152" s="10"/>
      <c r="T152" s="10"/>
      <c r="U152" s="10"/>
      <c r="V152" s="10"/>
      <c r="W152" s="10"/>
      <c r="X152" s="10"/>
      <c r="Y152" s="10"/>
      <c r="Z152" s="10"/>
      <c r="AA152" s="10"/>
      <c r="AB152" s="10"/>
      <c r="AC152" s="10"/>
      <c r="AD152" s="10"/>
      <c r="AE152" s="10"/>
    </row>
    <row r="153" ht="12.75" customHeight="1">
      <c r="A153" s="5"/>
      <c r="B153" s="6"/>
      <c r="C153" s="5"/>
      <c r="D153" s="5" t="s">
        <v>110</v>
      </c>
      <c r="E153" s="5">
        <v>2.0</v>
      </c>
      <c r="F153" s="7">
        <f>RDG!G32</f>
        <v>152</v>
      </c>
      <c r="G153" s="5" t="str">
        <f>IF(RDG!H32=0,"",RDG!H32)</f>
        <v/>
      </c>
      <c r="H153" s="8">
        <f t="shared" si="1"/>
        <v>0</v>
      </c>
      <c r="I153" s="9">
        <v>0.0</v>
      </c>
      <c r="J153" s="10">
        <f>ROUND(RDG!I32,2)</f>
        <v>0</v>
      </c>
      <c r="K153" s="10">
        <f>ROUND(RDG!J32,2)</f>
        <v>0</v>
      </c>
      <c r="L153" s="10"/>
      <c r="M153" s="10"/>
      <c r="N153" s="10"/>
      <c r="O153" s="10"/>
      <c r="P153" s="10"/>
      <c r="Q153" s="10"/>
      <c r="R153" s="10"/>
      <c r="S153" s="10"/>
      <c r="T153" s="10"/>
      <c r="U153" s="10"/>
      <c r="V153" s="10"/>
      <c r="W153" s="10"/>
      <c r="X153" s="10"/>
      <c r="Y153" s="10"/>
      <c r="Z153" s="10"/>
      <c r="AA153" s="10"/>
      <c r="AB153" s="10"/>
      <c r="AC153" s="10"/>
      <c r="AD153" s="10"/>
      <c r="AE153" s="10"/>
    </row>
    <row r="154" ht="12.75" customHeight="1">
      <c r="A154" s="5"/>
      <c r="B154" s="6"/>
      <c r="C154" s="5"/>
      <c r="D154" s="5" t="s">
        <v>110</v>
      </c>
      <c r="E154" s="5">
        <v>2.0</v>
      </c>
      <c r="F154" s="7">
        <f>RDG!G33</f>
        <v>153</v>
      </c>
      <c r="G154" s="5" t="str">
        <f>IF(RDG!H33=0,"",RDG!H33)</f>
        <v/>
      </c>
      <c r="H154" s="8">
        <f t="shared" si="1"/>
        <v>0</v>
      </c>
      <c r="I154" s="9">
        <v>0.0</v>
      </c>
      <c r="J154" s="10">
        <f>ROUND(RDG!I33,2)</f>
        <v>0</v>
      </c>
      <c r="K154" s="10">
        <f>ROUND(RDG!J33,2)</f>
        <v>0</v>
      </c>
      <c r="L154" s="10"/>
      <c r="M154" s="10"/>
      <c r="N154" s="10"/>
      <c r="O154" s="10"/>
      <c r="P154" s="10"/>
      <c r="Q154" s="10"/>
      <c r="R154" s="10"/>
      <c r="S154" s="10"/>
      <c r="T154" s="10"/>
      <c r="U154" s="10"/>
      <c r="V154" s="10"/>
      <c r="W154" s="10"/>
      <c r="X154" s="10"/>
      <c r="Y154" s="10"/>
      <c r="Z154" s="10"/>
      <c r="AA154" s="10"/>
      <c r="AB154" s="10"/>
      <c r="AC154" s="10"/>
      <c r="AD154" s="10"/>
      <c r="AE154" s="10"/>
    </row>
    <row r="155" ht="12.75" customHeight="1">
      <c r="A155" s="5"/>
      <c r="B155" s="6"/>
      <c r="C155" s="5"/>
      <c r="D155" s="5" t="s">
        <v>110</v>
      </c>
      <c r="E155" s="5">
        <v>2.0</v>
      </c>
      <c r="F155" s="7">
        <f>RDG!G34</f>
        <v>154</v>
      </c>
      <c r="G155" s="5" t="str">
        <f>IF(RDG!H34=0,"",RDG!H34)</f>
        <v/>
      </c>
      <c r="H155" s="8">
        <f t="shared" si="1"/>
        <v>0</v>
      </c>
      <c r="I155" s="9">
        <v>0.0</v>
      </c>
      <c r="J155" s="10">
        <f>ROUND(RDG!I34,2)</f>
        <v>0</v>
      </c>
      <c r="K155" s="10">
        <f>ROUND(RDG!J34,2)</f>
        <v>0</v>
      </c>
      <c r="L155" s="10"/>
      <c r="M155" s="10"/>
      <c r="N155" s="10"/>
      <c r="O155" s="10"/>
      <c r="P155" s="10"/>
      <c r="Q155" s="10"/>
      <c r="R155" s="10"/>
      <c r="S155" s="10"/>
      <c r="T155" s="10"/>
      <c r="U155" s="10"/>
      <c r="V155" s="10"/>
      <c r="W155" s="10"/>
      <c r="X155" s="10"/>
      <c r="Y155" s="10"/>
      <c r="Z155" s="10"/>
      <c r="AA155" s="10"/>
      <c r="AB155" s="10"/>
      <c r="AC155" s="10"/>
      <c r="AD155" s="10"/>
      <c r="AE155" s="10"/>
    </row>
    <row r="156" ht="12.75" customHeight="1">
      <c r="A156" s="5"/>
      <c r="B156" s="6"/>
      <c r="C156" s="5"/>
      <c r="D156" s="5" t="s">
        <v>110</v>
      </c>
      <c r="E156" s="5">
        <v>2.0</v>
      </c>
      <c r="F156" s="7">
        <f>RDG!G35</f>
        <v>155</v>
      </c>
      <c r="G156" s="5" t="str">
        <f>IF(RDG!H35=0,"",RDG!H35)</f>
        <v/>
      </c>
      <c r="H156" s="8">
        <f t="shared" si="1"/>
        <v>0</v>
      </c>
      <c r="I156" s="9">
        <v>0.0</v>
      </c>
      <c r="J156" s="10">
        <f>ROUND(RDG!I35,2)</f>
        <v>0</v>
      </c>
      <c r="K156" s="10">
        <f>ROUND(RDG!J35,2)</f>
        <v>0</v>
      </c>
      <c r="L156" s="10"/>
      <c r="M156" s="10"/>
      <c r="N156" s="10"/>
      <c r="O156" s="10"/>
      <c r="P156" s="10"/>
      <c r="Q156" s="10"/>
      <c r="R156" s="10"/>
      <c r="S156" s="10"/>
      <c r="T156" s="10"/>
      <c r="U156" s="10"/>
      <c r="V156" s="10"/>
      <c r="W156" s="10"/>
      <c r="X156" s="10"/>
      <c r="Y156" s="10"/>
      <c r="Z156" s="10"/>
      <c r="AA156" s="10"/>
      <c r="AB156" s="10"/>
      <c r="AC156" s="10"/>
      <c r="AD156" s="10"/>
      <c r="AE156" s="10"/>
    </row>
    <row r="157" ht="12.75" customHeight="1">
      <c r="A157" s="5"/>
      <c r="B157" s="6"/>
      <c r="C157" s="5"/>
      <c r="D157" s="5" t="s">
        <v>110</v>
      </c>
      <c r="E157" s="5">
        <v>2.0</v>
      </c>
      <c r="F157" s="7">
        <f>RDG!G36</f>
        <v>156</v>
      </c>
      <c r="G157" s="5" t="str">
        <f>IF(RDG!H36=0,"",RDG!H36)</f>
        <v/>
      </c>
      <c r="H157" s="8">
        <f t="shared" si="1"/>
        <v>51301.3956</v>
      </c>
      <c r="I157" s="9">
        <v>0.0</v>
      </c>
      <c r="J157" s="10">
        <f>ROUND(RDG!I36,2)</f>
        <v>3302.21</v>
      </c>
      <c r="K157" s="10">
        <f>ROUND(RDG!J36,2)</f>
        <v>14791.65</v>
      </c>
      <c r="L157" s="10"/>
      <c r="M157" s="10"/>
      <c r="N157" s="10"/>
      <c r="O157" s="10"/>
      <c r="P157" s="10"/>
      <c r="Q157" s="10"/>
      <c r="R157" s="10"/>
      <c r="S157" s="10"/>
      <c r="T157" s="10"/>
      <c r="U157" s="10"/>
      <c r="V157" s="10"/>
      <c r="W157" s="10"/>
      <c r="X157" s="10"/>
      <c r="Y157" s="10"/>
      <c r="Z157" s="10"/>
      <c r="AA157" s="10"/>
      <c r="AB157" s="10"/>
      <c r="AC157" s="10"/>
      <c r="AD157" s="10"/>
      <c r="AE157" s="10"/>
    </row>
    <row r="158" ht="12.75" customHeight="1">
      <c r="A158" s="5"/>
      <c r="B158" s="6"/>
      <c r="C158" s="5"/>
      <c r="D158" s="5" t="s">
        <v>110</v>
      </c>
      <c r="E158" s="5">
        <v>2.0</v>
      </c>
      <c r="F158" s="7">
        <f>RDG!G37</f>
        <v>157</v>
      </c>
      <c r="G158" s="5" t="str">
        <f>IF(RDG!H37=0,"",RDG!H37)</f>
        <v/>
      </c>
      <c r="H158" s="8">
        <f t="shared" si="1"/>
        <v>2527.2447</v>
      </c>
      <c r="I158" s="9">
        <v>0.0</v>
      </c>
      <c r="J158" s="10">
        <f>ROUND(RDG!I37,2)</f>
        <v>140.91</v>
      </c>
      <c r="K158" s="10">
        <f>ROUND(RDG!J37,2)</f>
        <v>734.4</v>
      </c>
      <c r="L158" s="10"/>
      <c r="M158" s="10"/>
      <c r="N158" s="10"/>
      <c r="O158" s="10"/>
      <c r="P158" s="10"/>
      <c r="Q158" s="10"/>
      <c r="R158" s="10"/>
      <c r="S158" s="10"/>
      <c r="T158" s="10"/>
      <c r="U158" s="10"/>
      <c r="V158" s="10"/>
      <c r="W158" s="10"/>
      <c r="X158" s="10"/>
      <c r="Y158" s="10"/>
      <c r="Z158" s="10"/>
      <c r="AA158" s="10"/>
      <c r="AB158" s="10"/>
      <c r="AC158" s="10"/>
      <c r="AD158" s="10"/>
      <c r="AE158" s="10"/>
    </row>
    <row r="159" ht="12.75" customHeight="1">
      <c r="A159" s="5"/>
      <c r="B159" s="6"/>
      <c r="C159" s="5"/>
      <c r="D159" s="5" t="s">
        <v>110</v>
      </c>
      <c r="E159" s="5">
        <v>2.0</v>
      </c>
      <c r="F159" s="7">
        <f>RDG!G38</f>
        <v>158</v>
      </c>
      <c r="G159" s="5" t="str">
        <f>IF(RDG!H38=0,"",RDG!H38)</f>
        <v/>
      </c>
      <c r="H159" s="8">
        <f t="shared" si="1"/>
        <v>0</v>
      </c>
      <c r="I159" s="9">
        <v>0.0</v>
      </c>
      <c r="J159" s="10">
        <f>ROUND(RDG!I38,2)</f>
        <v>0</v>
      </c>
      <c r="K159" s="10">
        <f>ROUND(RDG!J38,2)</f>
        <v>0</v>
      </c>
      <c r="L159" s="10"/>
      <c r="M159" s="10"/>
      <c r="N159" s="10"/>
      <c r="O159" s="10"/>
      <c r="P159" s="10"/>
      <c r="Q159" s="10"/>
      <c r="R159" s="10"/>
      <c r="S159" s="10"/>
      <c r="T159" s="10"/>
      <c r="U159" s="10"/>
      <c r="V159" s="10"/>
      <c r="W159" s="10"/>
      <c r="X159" s="10"/>
      <c r="Y159" s="10"/>
      <c r="Z159" s="10"/>
      <c r="AA159" s="10"/>
      <c r="AB159" s="10"/>
      <c r="AC159" s="10"/>
      <c r="AD159" s="10"/>
      <c r="AE159" s="10"/>
    </row>
    <row r="160" ht="12.75" customHeight="1">
      <c r="A160" s="5"/>
      <c r="B160" s="6"/>
      <c r="C160" s="5"/>
      <c r="D160" s="5" t="s">
        <v>110</v>
      </c>
      <c r="E160" s="5">
        <v>2.0</v>
      </c>
      <c r="F160" s="7">
        <f>RDG!G39</f>
        <v>159</v>
      </c>
      <c r="G160" s="5" t="str">
        <f>IF(RDG!H39=0,"",RDG!H39)</f>
        <v/>
      </c>
      <c r="H160" s="8">
        <f t="shared" si="1"/>
        <v>0</v>
      </c>
      <c r="I160" s="9">
        <v>0.0</v>
      </c>
      <c r="J160" s="10">
        <f>ROUND(RDG!I39,2)</f>
        <v>0</v>
      </c>
      <c r="K160" s="10">
        <f>ROUND(RDG!J39,2)</f>
        <v>0</v>
      </c>
      <c r="L160" s="10"/>
      <c r="M160" s="10"/>
      <c r="N160" s="10"/>
      <c r="O160" s="10"/>
      <c r="P160" s="10"/>
      <c r="Q160" s="10"/>
      <c r="R160" s="10"/>
      <c r="S160" s="10"/>
      <c r="T160" s="10"/>
      <c r="U160" s="10"/>
      <c r="V160" s="10"/>
      <c r="W160" s="10"/>
      <c r="X160" s="10"/>
      <c r="Y160" s="10"/>
      <c r="Z160" s="10"/>
      <c r="AA160" s="10"/>
      <c r="AB160" s="10"/>
      <c r="AC160" s="10"/>
      <c r="AD160" s="10"/>
      <c r="AE160" s="10"/>
    </row>
    <row r="161" ht="12.75" customHeight="1">
      <c r="A161" s="5"/>
      <c r="B161" s="6"/>
      <c r="C161" s="5"/>
      <c r="D161" s="5" t="s">
        <v>110</v>
      </c>
      <c r="E161" s="5">
        <v>2.0</v>
      </c>
      <c r="F161" s="7">
        <f>RDG!G40</f>
        <v>160</v>
      </c>
      <c r="G161" s="5" t="str">
        <f>IF(RDG!H40=0,"",RDG!H40)</f>
        <v/>
      </c>
      <c r="H161" s="8">
        <f t="shared" si="1"/>
        <v>0</v>
      </c>
      <c r="I161" s="9">
        <v>0.0</v>
      </c>
      <c r="J161" s="10">
        <f>ROUND(RDG!I40,2)</f>
        <v>0</v>
      </c>
      <c r="K161" s="10">
        <f>ROUND(RDG!J40,2)</f>
        <v>0</v>
      </c>
      <c r="L161" s="10"/>
      <c r="M161" s="10"/>
      <c r="N161" s="10"/>
      <c r="O161" s="10"/>
      <c r="P161" s="10"/>
      <c r="Q161" s="10"/>
      <c r="R161" s="10"/>
      <c r="S161" s="10"/>
      <c r="T161" s="10"/>
      <c r="U161" s="10"/>
      <c r="V161" s="10"/>
      <c r="W161" s="10"/>
      <c r="X161" s="10"/>
      <c r="Y161" s="10"/>
      <c r="Z161" s="10"/>
      <c r="AA161" s="10"/>
      <c r="AB161" s="10"/>
      <c r="AC161" s="10"/>
      <c r="AD161" s="10"/>
      <c r="AE161" s="10"/>
    </row>
    <row r="162" ht="12.75" customHeight="1">
      <c r="A162" s="5"/>
      <c r="B162" s="6"/>
      <c r="C162" s="5"/>
      <c r="D162" s="5" t="s">
        <v>110</v>
      </c>
      <c r="E162" s="5">
        <v>2.0</v>
      </c>
      <c r="F162" s="7">
        <f>RDG!G41</f>
        <v>161</v>
      </c>
      <c r="G162" s="5" t="str">
        <f>IF(RDG!H41=0,"",RDG!H41)</f>
        <v/>
      </c>
      <c r="H162" s="8">
        <f t="shared" si="1"/>
        <v>0</v>
      </c>
      <c r="I162" s="9">
        <v>0.0</v>
      </c>
      <c r="J162" s="10">
        <f>ROUND(RDG!I41,2)</f>
        <v>0</v>
      </c>
      <c r="K162" s="10">
        <f>ROUND(RDG!J41,2)</f>
        <v>0</v>
      </c>
      <c r="L162" s="10"/>
      <c r="M162" s="10"/>
      <c r="N162" s="10"/>
      <c r="O162" s="10"/>
      <c r="P162" s="10"/>
      <c r="Q162" s="10"/>
      <c r="R162" s="10"/>
      <c r="S162" s="10"/>
      <c r="T162" s="10"/>
      <c r="U162" s="10"/>
      <c r="V162" s="10"/>
      <c r="W162" s="10"/>
      <c r="X162" s="10"/>
      <c r="Y162" s="10"/>
      <c r="Z162" s="10"/>
      <c r="AA162" s="10"/>
      <c r="AB162" s="10"/>
      <c r="AC162" s="10"/>
      <c r="AD162" s="10"/>
      <c r="AE162" s="10"/>
    </row>
    <row r="163" ht="12.75" customHeight="1">
      <c r="A163" s="5"/>
      <c r="B163" s="6"/>
      <c r="C163" s="5"/>
      <c r="D163" s="5" t="s">
        <v>110</v>
      </c>
      <c r="E163" s="5">
        <v>2.0</v>
      </c>
      <c r="F163" s="7">
        <f>RDG!G42</f>
        <v>162</v>
      </c>
      <c r="G163" s="5" t="str">
        <f>IF(RDG!H42=0,"",RDG!H42)</f>
        <v/>
      </c>
      <c r="H163" s="8">
        <f t="shared" si="1"/>
        <v>0</v>
      </c>
      <c r="I163" s="9">
        <v>0.0</v>
      </c>
      <c r="J163" s="10">
        <f>ROUND(RDG!I42,2)</f>
        <v>0</v>
      </c>
      <c r="K163" s="10">
        <f>ROUND(RDG!J42,2)</f>
        <v>0</v>
      </c>
      <c r="L163" s="10"/>
      <c r="M163" s="10"/>
      <c r="N163" s="10"/>
      <c r="O163" s="10"/>
      <c r="P163" s="10"/>
      <c r="Q163" s="10"/>
      <c r="R163" s="10"/>
      <c r="S163" s="10"/>
      <c r="T163" s="10"/>
      <c r="U163" s="10"/>
      <c r="V163" s="10"/>
      <c r="W163" s="10"/>
      <c r="X163" s="10"/>
      <c r="Y163" s="10"/>
      <c r="Z163" s="10"/>
      <c r="AA163" s="10"/>
      <c r="AB163" s="10"/>
      <c r="AC163" s="10"/>
      <c r="AD163" s="10"/>
      <c r="AE163" s="10"/>
    </row>
    <row r="164" ht="12.75" customHeight="1">
      <c r="A164" s="5"/>
      <c r="B164" s="6"/>
      <c r="C164" s="5"/>
      <c r="D164" s="5" t="s">
        <v>110</v>
      </c>
      <c r="E164" s="5">
        <v>2.0</v>
      </c>
      <c r="F164" s="7">
        <f>RDG!G43</f>
        <v>163</v>
      </c>
      <c r="G164" s="5" t="str">
        <f>IF(RDG!H43=0,"",RDG!H43)</f>
        <v/>
      </c>
      <c r="H164" s="8">
        <f t="shared" si="1"/>
        <v>0</v>
      </c>
      <c r="I164" s="9">
        <v>0.0</v>
      </c>
      <c r="J164" s="10">
        <f>ROUND(RDG!I43,2)</f>
        <v>0</v>
      </c>
      <c r="K164" s="10">
        <f>ROUND(RDG!J43,2)</f>
        <v>0</v>
      </c>
      <c r="L164" s="10"/>
      <c r="M164" s="10"/>
      <c r="N164" s="10"/>
      <c r="O164" s="10"/>
      <c r="P164" s="10"/>
      <c r="Q164" s="10"/>
      <c r="R164" s="10"/>
      <c r="S164" s="10"/>
      <c r="T164" s="10"/>
      <c r="U164" s="10"/>
      <c r="V164" s="10"/>
      <c r="W164" s="10"/>
      <c r="X164" s="10"/>
      <c r="Y164" s="10"/>
      <c r="Z164" s="10"/>
      <c r="AA164" s="10"/>
      <c r="AB164" s="10"/>
      <c r="AC164" s="10"/>
      <c r="AD164" s="10"/>
      <c r="AE164" s="10"/>
    </row>
    <row r="165" ht="12.75" customHeight="1">
      <c r="A165" s="5"/>
      <c r="B165" s="6"/>
      <c r="C165" s="5"/>
      <c r="D165" s="5" t="s">
        <v>110</v>
      </c>
      <c r="E165" s="5">
        <v>2.0</v>
      </c>
      <c r="F165" s="7">
        <f>RDG!G44</f>
        <v>164</v>
      </c>
      <c r="G165" s="5" t="str">
        <f>IF(RDG!H44=0,"",RDG!H44)</f>
        <v/>
      </c>
      <c r="H165" s="8">
        <f t="shared" si="1"/>
        <v>2639.9244</v>
      </c>
      <c r="I165" s="9">
        <v>0.0</v>
      </c>
      <c r="J165" s="10">
        <f>ROUND(RDG!I44,2)</f>
        <v>140.91</v>
      </c>
      <c r="K165" s="10">
        <f>ROUND(RDG!J44,2)</f>
        <v>734.4</v>
      </c>
      <c r="L165" s="10"/>
      <c r="M165" s="10"/>
      <c r="N165" s="10"/>
      <c r="O165" s="10"/>
      <c r="P165" s="10"/>
      <c r="Q165" s="10"/>
      <c r="R165" s="10"/>
      <c r="S165" s="10"/>
      <c r="T165" s="10"/>
      <c r="U165" s="10"/>
      <c r="V165" s="10"/>
      <c r="W165" s="10"/>
      <c r="X165" s="10"/>
      <c r="Y165" s="10"/>
      <c r="Z165" s="10"/>
      <c r="AA165" s="10"/>
      <c r="AB165" s="10"/>
      <c r="AC165" s="10"/>
      <c r="AD165" s="10"/>
      <c r="AE165" s="10"/>
    </row>
    <row r="166" ht="12.75" customHeight="1">
      <c r="A166" s="5"/>
      <c r="B166" s="6"/>
      <c r="C166" s="5"/>
      <c r="D166" s="5" t="s">
        <v>110</v>
      </c>
      <c r="E166" s="5">
        <v>2.0</v>
      </c>
      <c r="F166" s="7">
        <f>RDG!G45</f>
        <v>165</v>
      </c>
      <c r="G166" s="5" t="str">
        <f>IF(RDG!H45=0,"",RDG!H45)</f>
        <v/>
      </c>
      <c r="H166" s="8">
        <f t="shared" si="1"/>
        <v>0</v>
      </c>
      <c r="I166" s="9">
        <v>0.0</v>
      </c>
      <c r="J166" s="10">
        <f>ROUND(RDG!I45,2)</f>
        <v>0</v>
      </c>
      <c r="K166" s="10">
        <f>ROUND(RDG!J45,2)</f>
        <v>0</v>
      </c>
      <c r="L166" s="10"/>
      <c r="M166" s="10"/>
      <c r="N166" s="10"/>
      <c r="O166" s="10"/>
      <c r="P166" s="10"/>
      <c r="Q166" s="10"/>
      <c r="R166" s="10"/>
      <c r="S166" s="10"/>
      <c r="T166" s="10"/>
      <c r="U166" s="10"/>
      <c r="V166" s="10"/>
      <c r="W166" s="10"/>
      <c r="X166" s="10"/>
      <c r="Y166" s="10"/>
      <c r="Z166" s="10"/>
      <c r="AA166" s="10"/>
      <c r="AB166" s="10"/>
      <c r="AC166" s="10"/>
      <c r="AD166" s="10"/>
      <c r="AE166" s="10"/>
    </row>
    <row r="167" ht="12.75" customHeight="1">
      <c r="A167" s="5"/>
      <c r="B167" s="6"/>
      <c r="C167" s="5"/>
      <c r="D167" s="5" t="s">
        <v>110</v>
      </c>
      <c r="E167" s="5">
        <v>2.0</v>
      </c>
      <c r="F167" s="7">
        <f>RDG!G46</f>
        <v>166</v>
      </c>
      <c r="G167" s="5" t="str">
        <f>IF(RDG!H46=0,"",RDG!H46)</f>
        <v/>
      </c>
      <c r="H167" s="8">
        <f t="shared" si="1"/>
        <v>0</v>
      </c>
      <c r="I167" s="9">
        <v>0.0</v>
      </c>
      <c r="J167" s="10">
        <f>ROUND(RDG!I46,2)</f>
        <v>0</v>
      </c>
      <c r="K167" s="10">
        <f>ROUND(RDG!J46,2)</f>
        <v>0</v>
      </c>
      <c r="L167" s="10"/>
      <c r="M167" s="10"/>
      <c r="N167" s="10"/>
      <c r="O167" s="10"/>
      <c r="P167" s="10"/>
      <c r="Q167" s="10"/>
      <c r="R167" s="10"/>
      <c r="S167" s="10"/>
      <c r="T167" s="10"/>
      <c r="U167" s="10"/>
      <c r="V167" s="10"/>
      <c r="W167" s="10"/>
      <c r="X167" s="10"/>
      <c r="Y167" s="10"/>
      <c r="Z167" s="10"/>
      <c r="AA167" s="10"/>
      <c r="AB167" s="10"/>
      <c r="AC167" s="10"/>
      <c r="AD167" s="10"/>
      <c r="AE167" s="10"/>
    </row>
    <row r="168" ht="12.75" customHeight="1">
      <c r="A168" s="5"/>
      <c r="B168" s="6"/>
      <c r="C168" s="5"/>
      <c r="D168" s="5" t="s">
        <v>110</v>
      </c>
      <c r="E168" s="5">
        <v>2.0</v>
      </c>
      <c r="F168" s="7">
        <f>RDG!G47</f>
        <v>167</v>
      </c>
      <c r="G168" s="5" t="str">
        <f>IF(RDG!H47=0,"",RDG!H47)</f>
        <v/>
      </c>
      <c r="H168" s="8">
        <f t="shared" si="1"/>
        <v>0</v>
      </c>
      <c r="I168" s="9">
        <v>0.0</v>
      </c>
      <c r="J168" s="10">
        <f>ROUND(RDG!I47,2)</f>
        <v>0</v>
      </c>
      <c r="K168" s="10">
        <f>ROUND(RDG!J47,2)</f>
        <v>0</v>
      </c>
      <c r="L168" s="10"/>
      <c r="M168" s="10"/>
      <c r="N168" s="10"/>
      <c r="O168" s="10"/>
      <c r="P168" s="10"/>
      <c r="Q168" s="10"/>
      <c r="R168" s="10"/>
      <c r="S168" s="10"/>
      <c r="T168" s="10"/>
      <c r="U168" s="10"/>
      <c r="V168" s="10"/>
      <c r="W168" s="10"/>
      <c r="X168" s="10"/>
      <c r="Y168" s="10"/>
      <c r="Z168" s="10"/>
      <c r="AA168" s="10"/>
      <c r="AB168" s="10"/>
      <c r="AC168" s="10"/>
      <c r="AD168" s="10"/>
      <c r="AE168" s="10"/>
    </row>
    <row r="169" ht="12.75" customHeight="1">
      <c r="A169" s="5"/>
      <c r="B169" s="6"/>
      <c r="C169" s="5"/>
      <c r="D169" s="5" t="s">
        <v>110</v>
      </c>
      <c r="E169" s="5">
        <v>2.0</v>
      </c>
      <c r="F169" s="7">
        <f>RDG!G48</f>
        <v>168</v>
      </c>
      <c r="G169" s="5" t="str">
        <f>IF(RDG!H48=0,"",RDG!H48)</f>
        <v/>
      </c>
      <c r="H169" s="8">
        <f t="shared" si="1"/>
        <v>6389.9304</v>
      </c>
      <c r="I169" s="9">
        <v>0.0</v>
      </c>
      <c r="J169" s="10">
        <f>ROUND(RDG!I48,2)</f>
        <v>2626.93</v>
      </c>
      <c r="K169" s="10">
        <f>ROUND(RDG!J48,2)</f>
        <v>588.3</v>
      </c>
      <c r="L169" s="10"/>
      <c r="M169" s="10"/>
      <c r="N169" s="10"/>
      <c r="O169" s="10"/>
      <c r="P169" s="10"/>
      <c r="Q169" s="10"/>
      <c r="R169" s="10"/>
      <c r="S169" s="10"/>
      <c r="T169" s="10"/>
      <c r="U169" s="10"/>
      <c r="V169" s="10"/>
      <c r="W169" s="10"/>
      <c r="X169" s="10"/>
      <c r="Y169" s="10"/>
      <c r="Z169" s="10"/>
      <c r="AA169" s="10"/>
      <c r="AB169" s="10"/>
      <c r="AC169" s="10"/>
      <c r="AD169" s="10"/>
      <c r="AE169" s="10"/>
    </row>
    <row r="170" ht="12.75" customHeight="1">
      <c r="A170" s="5"/>
      <c r="B170" s="6"/>
      <c r="C170" s="5"/>
      <c r="D170" s="5" t="s">
        <v>110</v>
      </c>
      <c r="E170" s="5">
        <v>2.0</v>
      </c>
      <c r="F170" s="7">
        <f>RDG!G49</f>
        <v>169</v>
      </c>
      <c r="G170" s="5" t="str">
        <f>IF(RDG!H49=0,"",RDG!H49)</f>
        <v/>
      </c>
      <c r="H170" s="8">
        <f t="shared" si="1"/>
        <v>0</v>
      </c>
      <c r="I170" s="9">
        <v>0.0</v>
      </c>
      <c r="J170" s="10">
        <f>ROUND(RDG!I49,2)</f>
        <v>0</v>
      </c>
      <c r="K170" s="10">
        <f>ROUND(RDG!J49,2)</f>
        <v>0</v>
      </c>
      <c r="L170" s="10"/>
      <c r="M170" s="10"/>
      <c r="N170" s="10"/>
      <c r="O170" s="10"/>
      <c r="P170" s="10"/>
      <c r="Q170" s="10"/>
      <c r="R170" s="10"/>
      <c r="S170" s="10"/>
      <c r="T170" s="10"/>
      <c r="U170" s="10"/>
      <c r="V170" s="10"/>
      <c r="W170" s="10"/>
      <c r="X170" s="10"/>
      <c r="Y170" s="10"/>
      <c r="Z170" s="10"/>
      <c r="AA170" s="10"/>
      <c r="AB170" s="10"/>
      <c r="AC170" s="10"/>
      <c r="AD170" s="10"/>
      <c r="AE170" s="10"/>
    </row>
    <row r="171" ht="12.75" customHeight="1">
      <c r="A171" s="5"/>
      <c r="B171" s="6"/>
      <c r="C171" s="5"/>
      <c r="D171" s="5" t="s">
        <v>110</v>
      </c>
      <c r="E171" s="5">
        <v>2.0</v>
      </c>
      <c r="F171" s="7">
        <f>RDG!G50</f>
        <v>170</v>
      </c>
      <c r="G171" s="5" t="str">
        <f>IF(RDG!H50=0,"",RDG!H50)</f>
        <v/>
      </c>
      <c r="H171" s="8">
        <f t="shared" si="1"/>
        <v>0</v>
      </c>
      <c r="I171" s="9">
        <v>0.0</v>
      </c>
      <c r="J171" s="10">
        <f>ROUND(RDG!I50,2)</f>
        <v>0</v>
      </c>
      <c r="K171" s="10">
        <f>ROUND(RDG!J50,2)</f>
        <v>0</v>
      </c>
      <c r="L171" s="10"/>
      <c r="M171" s="10"/>
      <c r="N171" s="10"/>
      <c r="O171" s="10"/>
      <c r="P171" s="10"/>
      <c r="Q171" s="10"/>
      <c r="R171" s="10"/>
      <c r="S171" s="10"/>
      <c r="T171" s="10"/>
      <c r="U171" s="10"/>
      <c r="V171" s="10"/>
      <c r="W171" s="10"/>
      <c r="X171" s="10"/>
      <c r="Y171" s="10"/>
      <c r="Z171" s="10"/>
      <c r="AA171" s="10"/>
      <c r="AB171" s="10"/>
      <c r="AC171" s="10"/>
      <c r="AD171" s="10"/>
      <c r="AE171" s="10"/>
    </row>
    <row r="172" ht="12.75" customHeight="1">
      <c r="A172" s="5"/>
      <c r="B172" s="6"/>
      <c r="C172" s="5"/>
      <c r="D172" s="5" t="s">
        <v>110</v>
      </c>
      <c r="E172" s="5">
        <v>2.0</v>
      </c>
      <c r="F172" s="7">
        <f>RDG!G51</f>
        <v>171</v>
      </c>
      <c r="G172" s="5" t="str">
        <f>IF(RDG!H51=0,"",RDG!H51)</f>
        <v/>
      </c>
      <c r="H172" s="8">
        <f t="shared" si="1"/>
        <v>6504.0363</v>
      </c>
      <c r="I172" s="9">
        <v>0.0</v>
      </c>
      <c r="J172" s="10">
        <f>ROUND(RDG!I51,2)</f>
        <v>2626.93</v>
      </c>
      <c r="K172" s="10">
        <f>ROUND(RDG!J51,2)</f>
        <v>588.3</v>
      </c>
      <c r="L172" s="10"/>
      <c r="M172" s="10"/>
      <c r="N172" s="10"/>
      <c r="O172" s="10"/>
      <c r="P172" s="10"/>
      <c r="Q172" s="10"/>
      <c r="R172" s="10"/>
      <c r="S172" s="10"/>
      <c r="T172" s="10"/>
      <c r="U172" s="10"/>
      <c r="V172" s="10"/>
      <c r="W172" s="10"/>
      <c r="X172" s="10"/>
      <c r="Y172" s="10"/>
      <c r="Z172" s="10"/>
      <c r="AA172" s="10"/>
      <c r="AB172" s="10"/>
      <c r="AC172" s="10"/>
      <c r="AD172" s="10"/>
      <c r="AE172" s="10"/>
    </row>
    <row r="173" ht="12.75" customHeight="1">
      <c r="A173" s="5"/>
      <c r="B173" s="6"/>
      <c r="C173" s="5"/>
      <c r="D173" s="5" t="s">
        <v>110</v>
      </c>
      <c r="E173" s="5">
        <v>2.0</v>
      </c>
      <c r="F173" s="7">
        <f>RDG!G52</f>
        <v>172</v>
      </c>
      <c r="G173" s="5" t="str">
        <f>IF(RDG!H52=0,"",RDG!H52)</f>
        <v/>
      </c>
      <c r="H173" s="8">
        <f t="shared" si="1"/>
        <v>0</v>
      </c>
      <c r="I173" s="9">
        <v>0.0</v>
      </c>
      <c r="J173" s="10">
        <f>ROUND(RDG!I52,2)</f>
        <v>0</v>
      </c>
      <c r="K173" s="10">
        <f>ROUND(RDG!J52,2)</f>
        <v>0</v>
      </c>
      <c r="L173" s="10"/>
      <c r="M173" s="10"/>
      <c r="N173" s="10"/>
      <c r="O173" s="10"/>
      <c r="P173" s="10"/>
      <c r="Q173" s="10"/>
      <c r="R173" s="10"/>
      <c r="S173" s="10"/>
      <c r="T173" s="10"/>
      <c r="U173" s="10"/>
      <c r="V173" s="10"/>
      <c r="W173" s="10"/>
      <c r="X173" s="10"/>
      <c r="Y173" s="10"/>
      <c r="Z173" s="10"/>
      <c r="AA173" s="10"/>
      <c r="AB173" s="10"/>
      <c r="AC173" s="10"/>
      <c r="AD173" s="10"/>
      <c r="AE173" s="10"/>
    </row>
    <row r="174" ht="12.75" customHeight="1">
      <c r="A174" s="5"/>
      <c r="B174" s="6"/>
      <c r="C174" s="5"/>
      <c r="D174" s="5" t="s">
        <v>110</v>
      </c>
      <c r="E174" s="5">
        <v>2.0</v>
      </c>
      <c r="F174" s="7">
        <f>RDG!G53</f>
        <v>173</v>
      </c>
      <c r="G174" s="5" t="str">
        <f>IF(RDG!H53=0,"",RDG!H53)</f>
        <v/>
      </c>
      <c r="H174" s="8">
        <f t="shared" si="1"/>
        <v>0</v>
      </c>
      <c r="I174" s="9">
        <v>0.0</v>
      </c>
      <c r="J174" s="10">
        <f>ROUND(RDG!I53,2)</f>
        <v>0</v>
      </c>
      <c r="K174" s="10">
        <f>ROUND(RDG!J53,2)</f>
        <v>0</v>
      </c>
      <c r="L174" s="10"/>
      <c r="M174" s="10"/>
      <c r="N174" s="10"/>
      <c r="O174" s="10"/>
      <c r="P174" s="10"/>
      <c r="Q174" s="10"/>
      <c r="R174" s="10"/>
      <c r="S174" s="10"/>
      <c r="T174" s="10"/>
      <c r="U174" s="10"/>
      <c r="V174" s="10"/>
      <c r="W174" s="10"/>
      <c r="X174" s="10"/>
      <c r="Y174" s="10"/>
      <c r="Z174" s="10"/>
      <c r="AA174" s="10"/>
      <c r="AB174" s="10"/>
      <c r="AC174" s="10"/>
      <c r="AD174" s="10"/>
      <c r="AE174" s="10"/>
    </row>
    <row r="175" ht="12.75" customHeight="1">
      <c r="A175" s="5"/>
      <c r="B175" s="6"/>
      <c r="C175" s="5"/>
      <c r="D175" s="5" t="s">
        <v>110</v>
      </c>
      <c r="E175" s="5">
        <v>2.0</v>
      </c>
      <c r="F175" s="7">
        <f>RDG!G54</f>
        <v>174</v>
      </c>
      <c r="G175" s="5" t="str">
        <f>IF(RDG!H54=0,"",RDG!H54)</f>
        <v/>
      </c>
      <c r="H175" s="8">
        <f t="shared" si="1"/>
        <v>0</v>
      </c>
      <c r="I175" s="9">
        <v>0.0</v>
      </c>
      <c r="J175" s="10">
        <f>ROUND(RDG!I54,2)</f>
        <v>0</v>
      </c>
      <c r="K175" s="10">
        <f>ROUND(RDG!J54,2)</f>
        <v>0</v>
      </c>
      <c r="L175" s="10"/>
      <c r="M175" s="10"/>
      <c r="N175" s="10"/>
      <c r="O175" s="10"/>
      <c r="P175" s="10"/>
      <c r="Q175" s="10"/>
      <c r="R175" s="10"/>
      <c r="S175" s="10"/>
      <c r="T175" s="10"/>
      <c r="U175" s="10"/>
      <c r="V175" s="10"/>
      <c r="W175" s="10"/>
      <c r="X175" s="10"/>
      <c r="Y175" s="10"/>
      <c r="Z175" s="10"/>
      <c r="AA175" s="10"/>
      <c r="AB175" s="10"/>
      <c r="AC175" s="10"/>
      <c r="AD175" s="10"/>
      <c r="AE175" s="10"/>
    </row>
    <row r="176" ht="12.75" customHeight="1">
      <c r="A176" s="5"/>
      <c r="B176" s="6"/>
      <c r="C176" s="5"/>
      <c r="D176" s="5" t="s">
        <v>110</v>
      </c>
      <c r="E176" s="5">
        <v>2.0</v>
      </c>
      <c r="F176" s="7">
        <f>RDG!G55</f>
        <v>175</v>
      </c>
      <c r="G176" s="5" t="str">
        <f>IF(RDG!H55=0,"",RDG!H55)</f>
        <v/>
      </c>
      <c r="H176" s="8">
        <f t="shared" si="1"/>
        <v>0</v>
      </c>
      <c r="I176" s="9">
        <v>0.0</v>
      </c>
      <c r="J176" s="10">
        <f>ROUND(RDG!I55,2)</f>
        <v>0</v>
      </c>
      <c r="K176" s="10">
        <f>ROUND(RDG!J55,2)</f>
        <v>0</v>
      </c>
      <c r="L176" s="10"/>
      <c r="M176" s="10"/>
      <c r="N176" s="10"/>
      <c r="O176" s="10"/>
      <c r="P176" s="10"/>
      <c r="Q176" s="10"/>
      <c r="R176" s="10"/>
      <c r="S176" s="10"/>
      <c r="T176" s="10"/>
      <c r="U176" s="10"/>
      <c r="V176" s="10"/>
      <c r="W176" s="10"/>
      <c r="X176" s="10"/>
      <c r="Y176" s="10"/>
      <c r="Z176" s="10"/>
      <c r="AA176" s="10"/>
      <c r="AB176" s="10"/>
      <c r="AC176" s="10"/>
      <c r="AD176" s="10"/>
      <c r="AE176" s="10"/>
    </row>
    <row r="177" ht="12.75" customHeight="1">
      <c r="A177" s="5"/>
      <c r="B177" s="6"/>
      <c r="C177" s="5"/>
      <c r="D177" s="5" t="s">
        <v>110</v>
      </c>
      <c r="E177" s="5">
        <v>2.0</v>
      </c>
      <c r="F177" s="7">
        <f>RDG!G56</f>
        <v>176</v>
      </c>
      <c r="G177" s="5" t="str">
        <f>IF(RDG!H56=0,"",RDG!H56)</f>
        <v/>
      </c>
      <c r="H177" s="8">
        <f t="shared" si="1"/>
        <v>0</v>
      </c>
      <c r="I177" s="9">
        <v>0.0</v>
      </c>
      <c r="J177" s="10">
        <f>ROUND(RDG!I56,2)</f>
        <v>0</v>
      </c>
      <c r="K177" s="10">
        <f>ROUND(RDG!J56,2)</f>
        <v>0</v>
      </c>
      <c r="L177" s="10"/>
      <c r="M177" s="10"/>
      <c r="N177" s="10"/>
      <c r="O177" s="10"/>
      <c r="P177" s="10"/>
      <c r="Q177" s="10"/>
      <c r="R177" s="10"/>
      <c r="S177" s="10"/>
      <c r="T177" s="10"/>
      <c r="U177" s="10"/>
      <c r="V177" s="10"/>
      <c r="W177" s="10"/>
      <c r="X177" s="10"/>
      <c r="Y177" s="10"/>
      <c r="Z177" s="10"/>
      <c r="AA177" s="10"/>
      <c r="AB177" s="10"/>
      <c r="AC177" s="10"/>
      <c r="AD177" s="10"/>
      <c r="AE177" s="10"/>
    </row>
    <row r="178" ht="12.75" customHeight="1">
      <c r="A178" s="5"/>
      <c r="B178" s="6"/>
      <c r="C178" s="5"/>
      <c r="D178" s="5" t="s">
        <v>110</v>
      </c>
      <c r="E178" s="5">
        <v>2.0</v>
      </c>
      <c r="F178" s="7">
        <f>RDG!G57</f>
        <v>177</v>
      </c>
      <c r="G178" s="5" t="str">
        <f>IF(RDG!H57=0,"",RDG!H57)</f>
        <v/>
      </c>
      <c r="H178" s="8">
        <f t="shared" si="1"/>
        <v>0</v>
      </c>
      <c r="I178" s="9">
        <v>0.0</v>
      </c>
      <c r="J178" s="10">
        <f>ROUND(RDG!I57,2)</f>
        <v>0</v>
      </c>
      <c r="K178" s="10">
        <f>ROUND(RDG!J57,2)</f>
        <v>0</v>
      </c>
      <c r="L178" s="10"/>
      <c r="M178" s="10"/>
      <c r="N178" s="10"/>
      <c r="O178" s="10"/>
      <c r="P178" s="10"/>
      <c r="Q178" s="10"/>
      <c r="R178" s="10"/>
      <c r="S178" s="10"/>
      <c r="T178" s="10"/>
      <c r="U178" s="10"/>
      <c r="V178" s="10"/>
      <c r="W178" s="10"/>
      <c r="X178" s="10"/>
      <c r="Y178" s="10"/>
      <c r="Z178" s="10"/>
      <c r="AA178" s="10"/>
      <c r="AB178" s="10"/>
      <c r="AC178" s="10"/>
      <c r="AD178" s="10"/>
      <c r="AE178" s="10"/>
    </row>
    <row r="179" ht="12.75" customHeight="1">
      <c r="A179" s="5"/>
      <c r="B179" s="6"/>
      <c r="C179" s="5"/>
      <c r="D179" s="5" t="s">
        <v>110</v>
      </c>
      <c r="E179" s="5">
        <v>2.0</v>
      </c>
      <c r="F179" s="7">
        <f>RDG!G58</f>
        <v>178</v>
      </c>
      <c r="G179" s="5" t="str">
        <f>IF(RDG!H58=0,"",RDG!H58)</f>
        <v/>
      </c>
      <c r="H179" s="8">
        <f t="shared" si="1"/>
        <v>0</v>
      </c>
      <c r="I179" s="9">
        <v>0.0</v>
      </c>
      <c r="J179" s="10">
        <f>ROUND(RDG!I58,2)</f>
        <v>0</v>
      </c>
      <c r="K179" s="10">
        <f>ROUND(RDG!J58,2)</f>
        <v>0</v>
      </c>
      <c r="L179" s="10"/>
      <c r="M179" s="10"/>
      <c r="N179" s="10"/>
      <c r="O179" s="10"/>
      <c r="P179" s="10"/>
      <c r="Q179" s="10"/>
      <c r="R179" s="10"/>
      <c r="S179" s="10"/>
      <c r="T179" s="10"/>
      <c r="U179" s="10"/>
      <c r="V179" s="10"/>
      <c r="W179" s="10"/>
      <c r="X179" s="10"/>
      <c r="Y179" s="10"/>
      <c r="Z179" s="10"/>
      <c r="AA179" s="10"/>
      <c r="AB179" s="10"/>
      <c r="AC179" s="10"/>
      <c r="AD179" s="10"/>
      <c r="AE179" s="10"/>
    </row>
    <row r="180" ht="12.75" customHeight="1">
      <c r="A180" s="5"/>
      <c r="B180" s="6"/>
      <c r="C180" s="5"/>
      <c r="D180" s="5" t="s">
        <v>110</v>
      </c>
      <c r="E180" s="5">
        <v>2.0</v>
      </c>
      <c r="F180" s="7">
        <f>RDG!G59</f>
        <v>179</v>
      </c>
      <c r="G180" s="5" t="str">
        <f>IF(RDG!H59=0,"",RDG!H59)</f>
        <v/>
      </c>
      <c r="H180" s="8">
        <f t="shared" si="1"/>
        <v>0</v>
      </c>
      <c r="I180" s="9">
        <v>0.0</v>
      </c>
      <c r="J180" s="10">
        <f>ROUND(RDG!I59,2)</f>
        <v>0</v>
      </c>
      <c r="K180" s="10">
        <f>ROUND(RDG!J59,2)</f>
        <v>0</v>
      </c>
      <c r="L180" s="10"/>
      <c r="M180" s="10"/>
      <c r="N180" s="10"/>
      <c r="O180" s="10"/>
      <c r="P180" s="10"/>
      <c r="Q180" s="10"/>
      <c r="R180" s="10"/>
      <c r="S180" s="10"/>
      <c r="T180" s="10"/>
      <c r="U180" s="10"/>
      <c r="V180" s="10"/>
      <c r="W180" s="10"/>
      <c r="X180" s="10"/>
      <c r="Y180" s="10"/>
      <c r="Z180" s="10"/>
      <c r="AA180" s="10"/>
      <c r="AB180" s="10"/>
      <c r="AC180" s="10"/>
      <c r="AD180" s="10"/>
      <c r="AE180" s="10"/>
    </row>
    <row r="181" ht="12.75" customHeight="1">
      <c r="A181" s="5"/>
      <c r="B181" s="6"/>
      <c r="C181" s="5"/>
      <c r="D181" s="5" t="s">
        <v>110</v>
      </c>
      <c r="E181" s="5">
        <v>2.0</v>
      </c>
      <c r="F181" s="7">
        <f>RDG!G60</f>
        <v>180</v>
      </c>
      <c r="G181" s="5" t="str">
        <f>IF(RDG!H60=0,"",RDG!H60)</f>
        <v/>
      </c>
      <c r="H181" s="8">
        <f t="shared" si="1"/>
        <v>6695042.778</v>
      </c>
      <c r="I181" s="9">
        <v>0.0</v>
      </c>
      <c r="J181" s="10">
        <f>ROUND(RDG!I60,2)</f>
        <v>802358.67</v>
      </c>
      <c r="K181" s="10">
        <f>ROUND(RDG!J60,2)</f>
        <v>1458554.77</v>
      </c>
      <c r="L181" s="10"/>
      <c r="M181" s="10"/>
      <c r="N181" s="10"/>
      <c r="O181" s="10"/>
      <c r="P181" s="10"/>
      <c r="Q181" s="10"/>
      <c r="R181" s="10"/>
      <c r="S181" s="10"/>
      <c r="T181" s="10"/>
      <c r="U181" s="10"/>
      <c r="V181" s="10"/>
      <c r="W181" s="10"/>
      <c r="X181" s="10"/>
      <c r="Y181" s="10"/>
      <c r="Z181" s="10"/>
      <c r="AA181" s="10"/>
      <c r="AB181" s="10"/>
      <c r="AC181" s="10"/>
      <c r="AD181" s="10"/>
      <c r="AE181" s="10"/>
    </row>
    <row r="182" ht="12.75" customHeight="1">
      <c r="A182" s="5"/>
      <c r="B182" s="6"/>
      <c r="C182" s="5"/>
      <c r="D182" s="5" t="s">
        <v>110</v>
      </c>
      <c r="E182" s="5">
        <v>2.0</v>
      </c>
      <c r="F182" s="7">
        <f>RDG!G61</f>
        <v>181</v>
      </c>
      <c r="G182" s="5" t="str">
        <f>IF(RDG!H61=0,"",RDG!H61)</f>
        <v/>
      </c>
      <c r="H182" s="8">
        <f t="shared" si="1"/>
        <v>4489279.089</v>
      </c>
      <c r="I182" s="9">
        <v>0.0</v>
      </c>
      <c r="J182" s="10">
        <f>ROUND(RDG!I61,2)</f>
        <v>733780.63</v>
      </c>
      <c r="K182" s="10">
        <f>ROUND(RDG!J61,2)</f>
        <v>873242.03</v>
      </c>
      <c r="L182" s="10"/>
      <c r="M182" s="10"/>
      <c r="N182" s="10"/>
      <c r="O182" s="10"/>
      <c r="P182" s="10"/>
      <c r="Q182" s="10"/>
      <c r="R182" s="10"/>
      <c r="S182" s="10"/>
      <c r="T182" s="10"/>
      <c r="U182" s="10"/>
      <c r="V182" s="10"/>
      <c r="W182" s="10"/>
      <c r="X182" s="10"/>
      <c r="Y182" s="10"/>
      <c r="Z182" s="10"/>
      <c r="AA182" s="10"/>
      <c r="AB182" s="10"/>
      <c r="AC182" s="10"/>
      <c r="AD182" s="10"/>
      <c r="AE182" s="10"/>
    </row>
    <row r="183" ht="12.75" customHeight="1">
      <c r="A183" s="5"/>
      <c r="B183" s="6"/>
      <c r="C183" s="5"/>
      <c r="D183" s="5" t="s">
        <v>110</v>
      </c>
      <c r="E183" s="5">
        <v>2.0</v>
      </c>
      <c r="F183" s="7">
        <f>RDG!G62</f>
        <v>182</v>
      </c>
      <c r="G183" s="5" t="str">
        <f>IF(RDG!H62=0,"",RDG!H62)</f>
        <v/>
      </c>
      <c r="H183" s="8">
        <f t="shared" si="1"/>
        <v>2255350.406</v>
      </c>
      <c r="I183" s="9">
        <v>0.0</v>
      </c>
      <c r="J183" s="10">
        <f>ROUND(RDG!I62,2)</f>
        <v>68578.04</v>
      </c>
      <c r="K183" s="10">
        <f>ROUND(RDG!J62,2)</f>
        <v>585312.74</v>
      </c>
      <c r="L183" s="10"/>
      <c r="M183" s="10"/>
      <c r="N183" s="10"/>
      <c r="O183" s="10"/>
      <c r="P183" s="10"/>
      <c r="Q183" s="10"/>
      <c r="R183" s="10"/>
      <c r="S183" s="10"/>
      <c r="T183" s="10"/>
      <c r="U183" s="10"/>
      <c r="V183" s="10"/>
      <c r="W183" s="10"/>
      <c r="X183" s="10"/>
      <c r="Y183" s="10"/>
      <c r="Z183" s="10"/>
      <c r="AA183" s="10"/>
      <c r="AB183" s="10"/>
      <c r="AC183" s="10"/>
      <c r="AD183" s="10"/>
      <c r="AE183" s="10"/>
    </row>
    <row r="184" ht="12.75" customHeight="1">
      <c r="A184" s="5"/>
      <c r="B184" s="6"/>
      <c r="C184" s="5"/>
      <c r="D184" s="5" t="s">
        <v>110</v>
      </c>
      <c r="E184" s="5">
        <v>2.0</v>
      </c>
      <c r="F184" s="7">
        <f>RDG!G63</f>
        <v>183</v>
      </c>
      <c r="G184" s="5" t="str">
        <f>IF(RDG!H63=0,"",RDG!H63)</f>
        <v/>
      </c>
      <c r="H184" s="8">
        <f t="shared" si="1"/>
        <v>2267742.442</v>
      </c>
      <c r="I184" s="9">
        <v>0.0</v>
      </c>
      <c r="J184" s="10">
        <f>ROUND(RDG!I63,2)</f>
        <v>68578.04</v>
      </c>
      <c r="K184" s="10">
        <f>ROUND(RDG!J63,2)</f>
        <v>585312.74</v>
      </c>
      <c r="L184" s="10"/>
      <c r="M184" s="10"/>
      <c r="N184" s="10"/>
      <c r="O184" s="10"/>
      <c r="P184" s="10"/>
      <c r="Q184" s="10"/>
      <c r="R184" s="10"/>
      <c r="S184" s="10"/>
      <c r="T184" s="10"/>
      <c r="U184" s="10"/>
      <c r="V184" s="10"/>
      <c r="W184" s="10"/>
      <c r="X184" s="10"/>
      <c r="Y184" s="10"/>
      <c r="Z184" s="10"/>
      <c r="AA184" s="10"/>
      <c r="AB184" s="10"/>
      <c r="AC184" s="10"/>
      <c r="AD184" s="10"/>
      <c r="AE184" s="10"/>
    </row>
    <row r="185" ht="12.75" customHeight="1">
      <c r="A185" s="5"/>
      <c r="B185" s="6"/>
      <c r="C185" s="5"/>
      <c r="D185" s="5" t="s">
        <v>110</v>
      </c>
      <c r="E185" s="5">
        <v>2.0</v>
      </c>
      <c r="F185" s="7">
        <f>RDG!G64</f>
        <v>184</v>
      </c>
      <c r="G185" s="5" t="str">
        <f>IF(RDG!H64=0,"",RDG!H64)</f>
        <v/>
      </c>
      <c r="H185" s="8">
        <f t="shared" si="1"/>
        <v>0</v>
      </c>
      <c r="I185" s="9">
        <v>0.0</v>
      </c>
      <c r="J185" s="10">
        <f>ROUND(RDG!I64,2)</f>
        <v>0</v>
      </c>
      <c r="K185" s="10">
        <f>ROUND(RDG!J64,2)</f>
        <v>0</v>
      </c>
      <c r="L185" s="10"/>
      <c r="M185" s="10"/>
      <c r="N185" s="10"/>
      <c r="O185" s="10"/>
      <c r="P185" s="10"/>
      <c r="Q185" s="10"/>
      <c r="R185" s="10"/>
      <c r="S185" s="10"/>
      <c r="T185" s="10"/>
      <c r="U185" s="10"/>
      <c r="V185" s="10"/>
      <c r="W185" s="10"/>
      <c r="X185" s="10"/>
      <c r="Y185" s="10"/>
      <c r="Z185" s="10"/>
      <c r="AA185" s="10"/>
      <c r="AB185" s="10"/>
      <c r="AC185" s="10"/>
      <c r="AD185" s="10"/>
      <c r="AE185" s="10"/>
    </row>
    <row r="186" ht="12.75" customHeight="1">
      <c r="A186" s="5"/>
      <c r="B186" s="6"/>
      <c r="C186" s="5"/>
      <c r="D186" s="5" t="s">
        <v>110</v>
      </c>
      <c r="E186" s="5">
        <v>2.0</v>
      </c>
      <c r="F186" s="7">
        <f>RDG!G65</f>
        <v>185</v>
      </c>
      <c r="G186" s="5" t="str">
        <f>IF(RDG!H65=0,"",RDG!H65)</f>
        <v/>
      </c>
      <c r="H186" s="8">
        <f t="shared" si="1"/>
        <v>264880.114</v>
      </c>
      <c r="I186" s="9">
        <v>0.0</v>
      </c>
      <c r="J186" s="10">
        <f>ROUND(RDG!I65,2)</f>
        <v>7181.9</v>
      </c>
      <c r="K186" s="10">
        <f>ROUND(RDG!J65,2)</f>
        <v>67998.27</v>
      </c>
      <c r="L186" s="10"/>
      <c r="M186" s="10"/>
      <c r="N186" s="10"/>
      <c r="O186" s="10"/>
      <c r="P186" s="10"/>
      <c r="Q186" s="10"/>
      <c r="R186" s="10"/>
      <c r="S186" s="10"/>
      <c r="T186" s="10"/>
      <c r="U186" s="10"/>
      <c r="V186" s="10"/>
      <c r="W186" s="10"/>
      <c r="X186" s="10"/>
      <c r="Y186" s="10"/>
      <c r="Z186" s="10"/>
      <c r="AA186" s="10"/>
      <c r="AB186" s="10"/>
      <c r="AC186" s="10"/>
      <c r="AD186" s="10"/>
      <c r="AE186" s="10"/>
    </row>
    <row r="187" ht="12.75" customHeight="1">
      <c r="A187" s="5"/>
      <c r="B187" s="6"/>
      <c r="C187" s="5"/>
      <c r="D187" s="5" t="s">
        <v>110</v>
      </c>
      <c r="E187" s="5">
        <v>2.0</v>
      </c>
      <c r="F187" s="7">
        <f>RDG!G66</f>
        <v>186</v>
      </c>
      <c r="G187" s="5" t="str">
        <f>IF(RDG!H66=0,"",RDG!H66)</f>
        <v/>
      </c>
      <c r="H187" s="8">
        <f t="shared" si="1"/>
        <v>2038606.649</v>
      </c>
      <c r="I187" s="9">
        <v>0.0</v>
      </c>
      <c r="J187" s="10">
        <f>ROUND(RDG!I66,2)</f>
        <v>61396.14</v>
      </c>
      <c r="K187" s="10">
        <f>ROUND(RDG!J66,2)</f>
        <v>517314.47</v>
      </c>
      <c r="L187" s="10"/>
      <c r="M187" s="10"/>
      <c r="N187" s="10"/>
      <c r="O187" s="10"/>
      <c r="P187" s="10"/>
      <c r="Q187" s="10"/>
      <c r="R187" s="10"/>
      <c r="S187" s="10"/>
      <c r="T187" s="10"/>
      <c r="U187" s="10"/>
      <c r="V187" s="10"/>
      <c r="W187" s="10"/>
      <c r="X187" s="10"/>
      <c r="Y187" s="10"/>
      <c r="Z187" s="10"/>
      <c r="AA187" s="10"/>
      <c r="AB187" s="10"/>
      <c r="AC187" s="10"/>
      <c r="AD187" s="10"/>
      <c r="AE187" s="10"/>
    </row>
    <row r="188" ht="12.75" customHeight="1">
      <c r="A188" s="5"/>
      <c r="B188" s="6"/>
      <c r="C188" s="5"/>
      <c r="D188" s="5" t="s">
        <v>110</v>
      </c>
      <c r="E188" s="5">
        <v>2.0</v>
      </c>
      <c r="F188" s="7">
        <f>RDG!G67</f>
        <v>187</v>
      </c>
      <c r="G188" s="5" t="str">
        <f>IF(RDG!H67=0,"",RDG!H67)</f>
        <v/>
      </c>
      <c r="H188" s="8">
        <f t="shared" si="1"/>
        <v>2049566.9</v>
      </c>
      <c r="I188" s="9">
        <v>0.0</v>
      </c>
      <c r="J188" s="10">
        <f>ROUND(RDG!I67,2)</f>
        <v>61396.14</v>
      </c>
      <c r="K188" s="10">
        <f>ROUND(RDG!J67,2)</f>
        <v>517314.47</v>
      </c>
      <c r="L188" s="10"/>
      <c r="M188" s="10"/>
      <c r="N188" s="10"/>
      <c r="O188" s="10"/>
      <c r="P188" s="10"/>
      <c r="Q188" s="10"/>
      <c r="R188" s="10"/>
      <c r="S188" s="10"/>
      <c r="T188" s="10"/>
      <c r="U188" s="10"/>
      <c r="V188" s="10"/>
      <c r="W188" s="10"/>
      <c r="X188" s="10"/>
      <c r="Y188" s="10"/>
      <c r="Z188" s="10"/>
      <c r="AA188" s="10"/>
      <c r="AB188" s="10"/>
      <c r="AC188" s="10"/>
      <c r="AD188" s="10"/>
      <c r="AE188" s="10"/>
    </row>
    <row r="189" ht="12.75" customHeight="1">
      <c r="A189" s="5"/>
      <c r="B189" s="6"/>
      <c r="C189" s="5"/>
      <c r="D189" s="5" t="s">
        <v>110</v>
      </c>
      <c r="E189" s="5">
        <v>2.0</v>
      </c>
      <c r="F189" s="7">
        <f>RDG!G68</f>
        <v>188</v>
      </c>
      <c r="G189" s="5" t="str">
        <f>IF(RDG!H68=0,"",RDG!H68)</f>
        <v/>
      </c>
      <c r="H189" s="8">
        <f t="shared" si="1"/>
        <v>0</v>
      </c>
      <c r="I189" s="9">
        <v>0.0</v>
      </c>
      <c r="J189" s="10">
        <f>ROUND(RDG!I68,2)</f>
        <v>0</v>
      </c>
      <c r="K189" s="10">
        <f>ROUND(RDG!J68,2)</f>
        <v>0</v>
      </c>
      <c r="L189" s="10"/>
      <c r="M189" s="10"/>
      <c r="N189" s="10"/>
      <c r="O189" s="10"/>
      <c r="P189" s="10"/>
      <c r="Q189" s="10"/>
      <c r="R189" s="10"/>
      <c r="S189" s="10"/>
      <c r="T189" s="10"/>
      <c r="U189" s="10"/>
      <c r="V189" s="10"/>
      <c r="W189" s="10"/>
      <c r="X189" s="10"/>
      <c r="Y189" s="10"/>
      <c r="Z189" s="10"/>
      <c r="AA189" s="10"/>
      <c r="AB189" s="10"/>
      <c r="AC189" s="10"/>
      <c r="AD189" s="10"/>
      <c r="AE189" s="10"/>
    </row>
    <row r="190" ht="12.75" customHeight="1">
      <c r="A190" s="5"/>
      <c r="B190" s="6"/>
      <c r="C190" s="5"/>
      <c r="D190" s="5" t="s">
        <v>110</v>
      </c>
      <c r="E190" s="5">
        <v>2.0</v>
      </c>
      <c r="F190" s="7">
        <f>RDG!G70</f>
        <v>189</v>
      </c>
      <c r="G190" s="5" t="str">
        <f>IF(RDG!H70=0,"",RDG!H70)</f>
        <v/>
      </c>
      <c r="H190" s="8">
        <f t="shared" si="1"/>
        <v>0</v>
      </c>
      <c r="I190" s="9">
        <v>0.0</v>
      </c>
      <c r="J190" s="10">
        <f>ROUND(RDG!I70,2)</f>
        <v>0</v>
      </c>
      <c r="K190" s="10">
        <f>ROUND(RDG!J70,2)</f>
        <v>0</v>
      </c>
      <c r="L190" s="10"/>
      <c r="M190" s="10"/>
      <c r="N190" s="10"/>
      <c r="O190" s="10"/>
      <c r="P190" s="10"/>
      <c r="Q190" s="10"/>
      <c r="R190" s="10"/>
      <c r="S190" s="10"/>
      <c r="T190" s="10"/>
      <c r="U190" s="10"/>
      <c r="V190" s="10"/>
      <c r="W190" s="10"/>
      <c r="X190" s="10"/>
      <c r="Y190" s="10"/>
      <c r="Z190" s="10"/>
      <c r="AA190" s="10"/>
      <c r="AB190" s="10"/>
      <c r="AC190" s="10"/>
      <c r="AD190" s="10"/>
      <c r="AE190" s="10"/>
    </row>
    <row r="191" ht="12.75" customHeight="1">
      <c r="A191" s="5"/>
      <c r="B191" s="6"/>
      <c r="C191" s="5"/>
      <c r="D191" s="5" t="s">
        <v>110</v>
      </c>
      <c r="E191" s="5">
        <v>2.0</v>
      </c>
      <c r="F191" s="7">
        <f>RDG!G71</f>
        <v>190</v>
      </c>
      <c r="G191" s="5" t="str">
        <f>IF(RDG!H71=0,"",RDG!H71)</f>
        <v/>
      </c>
      <c r="H191" s="8">
        <f t="shared" si="1"/>
        <v>0</v>
      </c>
      <c r="I191" s="9">
        <v>0.0</v>
      </c>
      <c r="J191" s="10">
        <f>ROUND(RDG!I71,2)</f>
        <v>0</v>
      </c>
      <c r="K191" s="10">
        <f>ROUND(RDG!J71,2)</f>
        <v>0</v>
      </c>
      <c r="L191" s="10"/>
      <c r="M191" s="10"/>
      <c r="N191" s="10"/>
      <c r="O191" s="10"/>
      <c r="P191" s="10"/>
      <c r="Q191" s="10"/>
      <c r="R191" s="10"/>
      <c r="S191" s="10"/>
      <c r="T191" s="10"/>
      <c r="U191" s="10"/>
      <c r="V191" s="10"/>
      <c r="W191" s="10"/>
      <c r="X191" s="10"/>
      <c r="Y191" s="10"/>
      <c r="Z191" s="10"/>
      <c r="AA191" s="10"/>
      <c r="AB191" s="10"/>
      <c r="AC191" s="10"/>
      <c r="AD191" s="10"/>
      <c r="AE191" s="10"/>
    </row>
    <row r="192" ht="12.75" customHeight="1">
      <c r="A192" s="5"/>
      <c r="B192" s="6"/>
      <c r="C192" s="5"/>
      <c r="D192" s="5" t="s">
        <v>110</v>
      </c>
      <c r="E192" s="5">
        <v>2.0</v>
      </c>
      <c r="F192" s="7">
        <f>RDG!G72</f>
        <v>191</v>
      </c>
      <c r="G192" s="5" t="str">
        <f>IF(RDG!H72=0,"",RDG!H72)</f>
        <v/>
      </c>
      <c r="H192" s="8">
        <f t="shared" si="1"/>
        <v>0</v>
      </c>
      <c r="I192" s="9">
        <v>0.0</v>
      </c>
      <c r="J192" s="10">
        <f>ROUND(RDG!I72,2)</f>
        <v>0</v>
      </c>
      <c r="K192" s="10">
        <f>ROUND(RDG!J72,2)</f>
        <v>0</v>
      </c>
      <c r="L192" s="10"/>
      <c r="M192" s="10"/>
      <c r="N192" s="10"/>
      <c r="O192" s="10"/>
      <c r="P192" s="10"/>
      <c r="Q192" s="10"/>
      <c r="R192" s="10"/>
      <c r="S192" s="10"/>
      <c r="T192" s="10"/>
      <c r="U192" s="10"/>
      <c r="V192" s="10"/>
      <c r="W192" s="10"/>
      <c r="X192" s="10"/>
      <c r="Y192" s="10"/>
      <c r="Z192" s="10"/>
      <c r="AA192" s="10"/>
      <c r="AB192" s="10"/>
      <c r="AC192" s="10"/>
      <c r="AD192" s="10"/>
      <c r="AE192" s="10"/>
    </row>
    <row r="193" ht="12.75" customHeight="1">
      <c r="A193" s="5"/>
      <c r="B193" s="6"/>
      <c r="C193" s="5"/>
      <c r="D193" s="5" t="s">
        <v>110</v>
      </c>
      <c r="E193" s="5">
        <v>2.0</v>
      </c>
      <c r="F193" s="7">
        <f>RDG!G73</f>
        <v>192</v>
      </c>
      <c r="G193" s="5" t="str">
        <f>IF(RDG!H73=0,"",RDG!H73)</f>
        <v/>
      </c>
      <c r="H193" s="8">
        <f t="shared" si="1"/>
        <v>0</v>
      </c>
      <c r="I193" s="9">
        <v>0.0</v>
      </c>
      <c r="J193" s="10">
        <f>ROUND(RDG!I73,2)</f>
        <v>0</v>
      </c>
      <c r="K193" s="10">
        <f>ROUND(RDG!J73,2)</f>
        <v>0</v>
      </c>
      <c r="L193" s="10"/>
      <c r="M193" s="10"/>
      <c r="N193" s="10"/>
      <c r="O193" s="10"/>
      <c r="P193" s="10"/>
      <c r="Q193" s="10"/>
      <c r="R193" s="10"/>
      <c r="S193" s="10"/>
      <c r="T193" s="10"/>
      <c r="U193" s="10"/>
      <c r="V193" s="10"/>
      <c r="W193" s="10"/>
      <c r="X193" s="10"/>
      <c r="Y193" s="10"/>
      <c r="Z193" s="10"/>
      <c r="AA193" s="10"/>
      <c r="AB193" s="10"/>
      <c r="AC193" s="10"/>
      <c r="AD193" s="10"/>
      <c r="AE193" s="10"/>
    </row>
    <row r="194" ht="12.75" customHeight="1">
      <c r="A194" s="5"/>
      <c r="B194" s="6"/>
      <c r="C194" s="5"/>
      <c r="D194" s="5" t="s">
        <v>110</v>
      </c>
      <c r="E194" s="5">
        <v>2.0</v>
      </c>
      <c r="F194" s="7">
        <f>RDG!G74</f>
        <v>193</v>
      </c>
      <c r="G194" s="5" t="str">
        <f>IF(RDG!H74=0,"",RDG!H74)</f>
        <v/>
      </c>
      <c r="H194" s="8">
        <f t="shared" si="1"/>
        <v>0</v>
      </c>
      <c r="I194" s="9">
        <v>0.0</v>
      </c>
      <c r="J194" s="10">
        <f>ROUND(RDG!I74,2)</f>
        <v>0</v>
      </c>
      <c r="K194" s="10">
        <f>ROUND(RDG!J74,2)</f>
        <v>0</v>
      </c>
      <c r="L194" s="10"/>
      <c r="M194" s="10"/>
      <c r="N194" s="10"/>
      <c r="O194" s="10"/>
      <c r="P194" s="10"/>
      <c r="Q194" s="10"/>
      <c r="R194" s="10"/>
      <c r="S194" s="10"/>
      <c r="T194" s="10"/>
      <c r="U194" s="10"/>
      <c r="V194" s="10"/>
      <c r="W194" s="10"/>
      <c r="X194" s="10"/>
      <c r="Y194" s="10"/>
      <c r="Z194" s="10"/>
      <c r="AA194" s="10"/>
      <c r="AB194" s="10"/>
      <c r="AC194" s="10"/>
      <c r="AD194" s="10"/>
      <c r="AE194" s="10"/>
    </row>
    <row r="195" ht="12.75" customHeight="1">
      <c r="A195" s="5"/>
      <c r="B195" s="6"/>
      <c r="C195" s="5"/>
      <c r="D195" s="5" t="s">
        <v>110</v>
      </c>
      <c r="E195" s="5">
        <v>2.0</v>
      </c>
      <c r="F195" s="7">
        <f>RDG!G75</f>
        <v>194</v>
      </c>
      <c r="G195" s="5" t="str">
        <f>IF(RDG!H75=0,"",RDG!H75)</f>
        <v/>
      </c>
      <c r="H195" s="8">
        <f t="shared" si="1"/>
        <v>0</v>
      </c>
      <c r="I195" s="9">
        <v>0.0</v>
      </c>
      <c r="J195" s="10">
        <f>ROUND(RDG!I75,2)</f>
        <v>0</v>
      </c>
      <c r="K195" s="10">
        <f>ROUND(RDG!J75,2)</f>
        <v>0</v>
      </c>
      <c r="L195" s="10"/>
      <c r="M195" s="10"/>
      <c r="N195" s="10"/>
      <c r="O195" s="10"/>
      <c r="P195" s="10"/>
      <c r="Q195" s="10"/>
      <c r="R195" s="10"/>
      <c r="S195" s="10"/>
      <c r="T195" s="10"/>
      <c r="U195" s="10"/>
      <c r="V195" s="10"/>
      <c r="W195" s="10"/>
      <c r="X195" s="10"/>
      <c r="Y195" s="10"/>
      <c r="Z195" s="10"/>
      <c r="AA195" s="10"/>
      <c r="AB195" s="10"/>
      <c r="AC195" s="10"/>
      <c r="AD195" s="10"/>
      <c r="AE195" s="10"/>
    </row>
    <row r="196" ht="12.75" customHeight="1">
      <c r="A196" s="5"/>
      <c r="B196" s="6"/>
      <c r="C196" s="5"/>
      <c r="D196" s="5" t="s">
        <v>110</v>
      </c>
      <c r="E196" s="5">
        <v>2.0</v>
      </c>
      <c r="F196" s="7">
        <f>RDG!G77</f>
        <v>195</v>
      </c>
      <c r="G196" s="5" t="str">
        <f>IF(RDG!H77=0,"",RDG!H77)</f>
        <v/>
      </c>
      <c r="H196" s="8">
        <f t="shared" si="1"/>
        <v>0</v>
      </c>
      <c r="I196" s="9">
        <v>0.0</v>
      </c>
      <c r="J196" s="10">
        <f>ROUND(RDG!I77,2)</f>
        <v>0</v>
      </c>
      <c r="K196" s="10">
        <f>ROUND(RDG!J77,2)</f>
        <v>0</v>
      </c>
      <c r="L196" s="10"/>
      <c r="M196" s="10"/>
      <c r="N196" s="10"/>
      <c r="O196" s="10"/>
      <c r="P196" s="10"/>
      <c r="Q196" s="10"/>
      <c r="R196" s="10"/>
      <c r="S196" s="10"/>
      <c r="T196" s="10"/>
      <c r="U196" s="10"/>
      <c r="V196" s="10"/>
      <c r="W196" s="10"/>
      <c r="X196" s="10"/>
      <c r="Y196" s="10"/>
      <c r="Z196" s="10"/>
      <c r="AA196" s="10"/>
      <c r="AB196" s="10"/>
      <c r="AC196" s="10"/>
      <c r="AD196" s="10"/>
      <c r="AE196" s="10"/>
    </row>
    <row r="197" ht="12.75" customHeight="1">
      <c r="A197" s="5"/>
      <c r="B197" s="6"/>
      <c r="C197" s="5"/>
      <c r="D197" s="5" t="s">
        <v>110</v>
      </c>
      <c r="E197" s="5">
        <v>2.0</v>
      </c>
      <c r="F197" s="7">
        <f>RDG!G78</f>
        <v>196</v>
      </c>
      <c r="G197" s="5" t="str">
        <f>IF(RDG!H78=0,"",RDG!H78)</f>
        <v/>
      </c>
      <c r="H197" s="8">
        <f t="shared" si="1"/>
        <v>0</v>
      </c>
      <c r="I197" s="9">
        <v>0.0</v>
      </c>
      <c r="J197" s="10">
        <f>ROUND(RDG!I78,2)</f>
        <v>0</v>
      </c>
      <c r="K197" s="10">
        <f>ROUND(RDG!J78,2)</f>
        <v>0</v>
      </c>
      <c r="L197" s="10"/>
      <c r="M197" s="10"/>
      <c r="N197" s="10"/>
      <c r="O197" s="10"/>
      <c r="P197" s="10"/>
      <c r="Q197" s="10"/>
      <c r="R197" s="10"/>
      <c r="S197" s="10"/>
      <c r="T197" s="10"/>
      <c r="U197" s="10"/>
      <c r="V197" s="10"/>
      <c r="W197" s="10"/>
      <c r="X197" s="10"/>
      <c r="Y197" s="10"/>
      <c r="Z197" s="10"/>
      <c r="AA197" s="10"/>
      <c r="AB197" s="10"/>
      <c r="AC197" s="10"/>
      <c r="AD197" s="10"/>
      <c r="AE197" s="10"/>
    </row>
    <row r="198" ht="12.75" customHeight="1">
      <c r="A198" s="5"/>
      <c r="B198" s="6"/>
      <c r="C198" s="5"/>
      <c r="D198" s="5" t="s">
        <v>110</v>
      </c>
      <c r="E198" s="5">
        <v>2.0</v>
      </c>
      <c r="F198" s="7">
        <f>RDG!G79</f>
        <v>197</v>
      </c>
      <c r="G198" s="5" t="str">
        <f>IF(RDG!H79=0,"",RDG!H79)</f>
        <v/>
      </c>
      <c r="H198" s="8">
        <f t="shared" si="1"/>
        <v>0</v>
      </c>
      <c r="I198" s="9">
        <v>0.0</v>
      </c>
      <c r="J198" s="10">
        <f>ROUND(RDG!I79,2)</f>
        <v>0</v>
      </c>
      <c r="K198" s="10">
        <f>ROUND(RDG!J79,2)</f>
        <v>0</v>
      </c>
      <c r="L198" s="10"/>
      <c r="M198" s="10"/>
      <c r="N198" s="10"/>
      <c r="O198" s="10"/>
      <c r="P198" s="10"/>
      <c r="Q198" s="10"/>
      <c r="R198" s="10"/>
      <c r="S198" s="10"/>
      <c r="T198" s="10"/>
      <c r="U198" s="10"/>
      <c r="V198" s="10"/>
      <c r="W198" s="10"/>
      <c r="X198" s="10"/>
      <c r="Y198" s="10"/>
      <c r="Z198" s="10"/>
      <c r="AA198" s="10"/>
      <c r="AB198" s="10"/>
      <c r="AC198" s="10"/>
      <c r="AD198" s="10"/>
      <c r="AE198" s="10"/>
    </row>
    <row r="199" ht="12.75" customHeight="1">
      <c r="A199" s="5"/>
      <c r="B199" s="6"/>
      <c r="C199" s="5"/>
      <c r="D199" s="5" t="s">
        <v>110</v>
      </c>
      <c r="E199" s="5">
        <v>2.0</v>
      </c>
      <c r="F199" s="7">
        <f>RDG!G80</f>
        <v>198</v>
      </c>
      <c r="G199" s="5" t="str">
        <f>IF(RDG!H80=0,"",RDG!H80)</f>
        <v/>
      </c>
      <c r="H199" s="8">
        <f t="shared" si="1"/>
        <v>0</v>
      </c>
      <c r="I199" s="9">
        <v>0.0</v>
      </c>
      <c r="J199" s="10">
        <f>ROUND(RDG!I80,2)</f>
        <v>0</v>
      </c>
      <c r="K199" s="10">
        <f>ROUND(RDG!J80,2)</f>
        <v>0</v>
      </c>
      <c r="L199" s="10"/>
      <c r="M199" s="10"/>
      <c r="N199" s="10"/>
      <c r="O199" s="10"/>
      <c r="P199" s="10"/>
      <c r="Q199" s="10"/>
      <c r="R199" s="10"/>
      <c r="S199" s="10"/>
      <c r="T199" s="10"/>
      <c r="U199" s="10"/>
      <c r="V199" s="10"/>
      <c r="W199" s="10"/>
      <c r="X199" s="10"/>
      <c r="Y199" s="10"/>
      <c r="Z199" s="10"/>
      <c r="AA199" s="10"/>
      <c r="AB199" s="10"/>
      <c r="AC199" s="10"/>
      <c r="AD199" s="10"/>
      <c r="AE199" s="10"/>
    </row>
    <row r="200" ht="12.75" customHeight="1">
      <c r="A200" s="5"/>
      <c r="B200" s="6"/>
      <c r="C200" s="5"/>
      <c r="D200" s="5" t="s">
        <v>110</v>
      </c>
      <c r="E200" s="5">
        <v>2.0</v>
      </c>
      <c r="F200" s="7">
        <f>RDG!G81</f>
        <v>199</v>
      </c>
      <c r="G200" s="5" t="str">
        <f>IF(RDG!H81=0,"",RDG!H81)</f>
        <v/>
      </c>
      <c r="H200" s="8">
        <f t="shared" si="1"/>
        <v>0</v>
      </c>
      <c r="I200" s="9">
        <v>0.0</v>
      </c>
      <c r="J200" s="10">
        <f>ROUND(RDG!I81,2)</f>
        <v>0</v>
      </c>
      <c r="K200" s="10">
        <f>ROUND(RDG!J81,2)</f>
        <v>0</v>
      </c>
      <c r="L200" s="10"/>
      <c r="M200" s="10"/>
      <c r="N200" s="10"/>
      <c r="O200" s="10"/>
      <c r="P200" s="10"/>
      <c r="Q200" s="10"/>
      <c r="R200" s="10"/>
      <c r="S200" s="10"/>
      <c r="T200" s="10"/>
      <c r="U200" s="10"/>
      <c r="V200" s="10"/>
      <c r="W200" s="10"/>
      <c r="X200" s="10"/>
      <c r="Y200" s="10"/>
      <c r="Z200" s="10"/>
      <c r="AA200" s="10"/>
      <c r="AB200" s="10"/>
      <c r="AC200" s="10"/>
      <c r="AD200" s="10"/>
      <c r="AE200" s="10"/>
    </row>
    <row r="201" ht="12.75" customHeight="1">
      <c r="A201" s="5"/>
      <c r="B201" s="6"/>
      <c r="C201" s="5"/>
      <c r="D201" s="5" t="s">
        <v>110</v>
      </c>
      <c r="E201" s="5">
        <v>2.0</v>
      </c>
      <c r="F201" s="7">
        <f>RDG!G82</f>
        <v>200</v>
      </c>
      <c r="G201" s="5" t="str">
        <f>IF(RDG!H82=0,"",RDG!H82)</f>
        <v/>
      </c>
      <c r="H201" s="8">
        <f t="shared" si="1"/>
        <v>0</v>
      </c>
      <c r="I201" s="9">
        <v>0.0</v>
      </c>
      <c r="J201" s="10">
        <f>ROUND(RDG!I82,2)</f>
        <v>0</v>
      </c>
      <c r="K201" s="10">
        <f>ROUND(RDG!J82,2)</f>
        <v>0</v>
      </c>
      <c r="L201" s="10"/>
      <c r="M201" s="10"/>
      <c r="N201" s="10"/>
      <c r="O201" s="10"/>
      <c r="P201" s="10"/>
      <c r="Q201" s="10"/>
      <c r="R201" s="10"/>
      <c r="S201" s="10"/>
      <c r="T201" s="10"/>
      <c r="U201" s="10"/>
      <c r="V201" s="10"/>
      <c r="W201" s="10"/>
      <c r="X201" s="10"/>
      <c r="Y201" s="10"/>
      <c r="Z201" s="10"/>
      <c r="AA201" s="10"/>
      <c r="AB201" s="10"/>
      <c r="AC201" s="10"/>
      <c r="AD201" s="10"/>
      <c r="AE201" s="10"/>
    </row>
    <row r="202" ht="12.75" customHeight="1">
      <c r="A202" s="5"/>
      <c r="B202" s="6"/>
      <c r="C202" s="5"/>
      <c r="D202" s="5" t="s">
        <v>110</v>
      </c>
      <c r="E202" s="5">
        <v>2.0</v>
      </c>
      <c r="F202" s="7">
        <f>RDG!G83</f>
        <v>201</v>
      </c>
      <c r="G202" s="5" t="str">
        <f>IF(RDG!H83=0,"",RDG!H83)</f>
        <v/>
      </c>
      <c r="H202" s="8">
        <f t="shared" si="1"/>
        <v>0</v>
      </c>
      <c r="I202" s="9">
        <v>0.0</v>
      </c>
      <c r="J202" s="10">
        <f>ROUND(RDG!I83,2)</f>
        <v>0</v>
      </c>
      <c r="K202" s="10">
        <f>ROUND(RDG!J83,2)</f>
        <v>0</v>
      </c>
      <c r="L202" s="10"/>
      <c r="M202" s="10"/>
      <c r="N202" s="10"/>
      <c r="O202" s="10"/>
      <c r="P202" s="10"/>
      <c r="Q202" s="10"/>
      <c r="R202" s="10"/>
      <c r="S202" s="10"/>
      <c r="T202" s="10"/>
      <c r="U202" s="10"/>
      <c r="V202" s="10"/>
      <c r="W202" s="10"/>
      <c r="X202" s="10"/>
      <c r="Y202" s="10"/>
      <c r="Z202" s="10"/>
      <c r="AA202" s="10"/>
      <c r="AB202" s="10"/>
      <c r="AC202" s="10"/>
      <c r="AD202" s="10"/>
      <c r="AE202" s="10"/>
    </row>
    <row r="203" ht="12.75" customHeight="1">
      <c r="A203" s="5"/>
      <c r="B203" s="6"/>
      <c r="C203" s="5"/>
      <c r="D203" s="5" t="s">
        <v>110</v>
      </c>
      <c r="E203" s="5">
        <v>2.0</v>
      </c>
      <c r="F203" s="7">
        <f>RDG!G85</f>
        <v>202</v>
      </c>
      <c r="G203" s="5" t="str">
        <f>IF(RDG!H85=0,"",RDG!H85)</f>
        <v/>
      </c>
      <c r="H203" s="8">
        <f t="shared" si="1"/>
        <v>0</v>
      </c>
      <c r="I203" s="9">
        <v>0.0</v>
      </c>
      <c r="J203" s="10">
        <f>ROUND(RDG!I85,2)</f>
        <v>0</v>
      </c>
      <c r="K203" s="10">
        <f>ROUND(RDG!J85,2)</f>
        <v>0</v>
      </c>
      <c r="L203" s="10"/>
      <c r="M203" s="10"/>
      <c r="N203" s="10"/>
      <c r="O203" s="10"/>
      <c r="P203" s="10"/>
      <c r="Q203" s="10"/>
      <c r="R203" s="10"/>
      <c r="S203" s="10"/>
      <c r="T203" s="10"/>
      <c r="U203" s="10"/>
      <c r="V203" s="10"/>
      <c r="W203" s="10"/>
      <c r="X203" s="10"/>
      <c r="Y203" s="10"/>
      <c r="Z203" s="10"/>
      <c r="AA203" s="10"/>
      <c r="AB203" s="10"/>
      <c r="AC203" s="10"/>
      <c r="AD203" s="10"/>
      <c r="AE203" s="10"/>
    </row>
    <row r="204" ht="12.75" customHeight="1">
      <c r="A204" s="5"/>
      <c r="B204" s="6"/>
      <c r="C204" s="5"/>
      <c r="D204" s="5" t="s">
        <v>110</v>
      </c>
      <c r="E204" s="5">
        <v>2.0</v>
      </c>
      <c r="F204" s="7">
        <f>RDG!G86</f>
        <v>203</v>
      </c>
      <c r="G204" s="5" t="str">
        <f>IF(RDG!H86=0,"",RDG!H86)</f>
        <v/>
      </c>
      <c r="H204" s="8">
        <f t="shared" si="1"/>
        <v>0</v>
      </c>
      <c r="I204" s="9">
        <v>0.0</v>
      </c>
      <c r="J204" s="10">
        <f>ROUND(RDG!I86,2)</f>
        <v>0</v>
      </c>
      <c r="K204" s="10">
        <f>ROUND(RDG!J86,2)</f>
        <v>0</v>
      </c>
      <c r="L204" s="10"/>
      <c r="M204" s="10"/>
      <c r="N204" s="10"/>
      <c r="O204" s="10"/>
      <c r="P204" s="10"/>
      <c r="Q204" s="10"/>
      <c r="R204" s="10"/>
      <c r="S204" s="10"/>
      <c r="T204" s="10"/>
      <c r="U204" s="10"/>
      <c r="V204" s="10"/>
      <c r="W204" s="10"/>
      <c r="X204" s="10"/>
      <c r="Y204" s="10"/>
      <c r="Z204" s="10"/>
      <c r="AA204" s="10"/>
      <c r="AB204" s="10"/>
      <c r="AC204" s="10"/>
      <c r="AD204" s="10"/>
      <c r="AE204" s="10"/>
    </row>
    <row r="205" ht="12.75" customHeight="1">
      <c r="A205" s="5"/>
      <c r="B205" s="6"/>
      <c r="C205" s="5"/>
      <c r="D205" s="5" t="s">
        <v>110</v>
      </c>
      <c r="E205" s="5">
        <v>2.0</v>
      </c>
      <c r="F205" s="7">
        <f>RDG!G87</f>
        <v>204</v>
      </c>
      <c r="G205" s="5" t="str">
        <f>IF(RDG!H87=0,"",RDG!H87)</f>
        <v/>
      </c>
      <c r="H205" s="8">
        <f t="shared" si="1"/>
        <v>0</v>
      </c>
      <c r="I205" s="9">
        <v>0.0</v>
      </c>
      <c r="J205" s="10">
        <f>ROUND(RDG!I87,2)</f>
        <v>0</v>
      </c>
      <c r="K205" s="10">
        <f>ROUND(RDG!J87,2)</f>
        <v>0</v>
      </c>
      <c r="L205" s="10"/>
      <c r="M205" s="10"/>
      <c r="N205" s="10"/>
      <c r="O205" s="10"/>
      <c r="P205" s="10"/>
      <c r="Q205" s="10"/>
      <c r="R205" s="10"/>
      <c r="S205" s="10"/>
      <c r="T205" s="10"/>
      <c r="U205" s="10"/>
      <c r="V205" s="10"/>
      <c r="W205" s="10"/>
      <c r="X205" s="10"/>
      <c r="Y205" s="10"/>
      <c r="Z205" s="10"/>
      <c r="AA205" s="10"/>
      <c r="AB205" s="10"/>
      <c r="AC205" s="10"/>
      <c r="AD205" s="10"/>
      <c r="AE205" s="10"/>
    </row>
    <row r="206" ht="12.75" customHeight="1">
      <c r="A206" s="5"/>
      <c r="B206" s="6"/>
      <c r="C206" s="5"/>
      <c r="D206" s="5" t="s">
        <v>110</v>
      </c>
      <c r="E206" s="5">
        <v>2.0</v>
      </c>
      <c r="F206" s="7">
        <f>RDG!G89</f>
        <v>205</v>
      </c>
      <c r="G206" s="5" t="str">
        <f>IF(RDG!H89=0,"",RDG!H89)</f>
        <v/>
      </c>
      <c r="H206" s="8">
        <f t="shared" si="1"/>
        <v>0</v>
      </c>
      <c r="I206" s="9">
        <v>0.0</v>
      </c>
      <c r="J206" s="10">
        <f>ROUND(RDG!I89,2)</f>
        <v>0</v>
      </c>
      <c r="K206" s="10">
        <f>ROUND(RDG!J89,2)</f>
        <v>0</v>
      </c>
      <c r="L206" s="10"/>
      <c r="M206" s="10"/>
      <c r="N206" s="10"/>
      <c r="O206" s="10"/>
      <c r="P206" s="10"/>
      <c r="Q206" s="10"/>
      <c r="R206" s="10"/>
      <c r="S206" s="10"/>
      <c r="T206" s="10"/>
      <c r="U206" s="10"/>
      <c r="V206" s="10"/>
      <c r="W206" s="10"/>
      <c r="X206" s="10"/>
      <c r="Y206" s="10"/>
      <c r="Z206" s="10"/>
      <c r="AA206" s="10"/>
      <c r="AB206" s="10"/>
      <c r="AC206" s="10"/>
      <c r="AD206" s="10"/>
      <c r="AE206" s="10"/>
    </row>
    <row r="207" ht="12.75" customHeight="1">
      <c r="A207" s="5"/>
      <c r="B207" s="6"/>
      <c r="C207" s="5"/>
      <c r="D207" s="5" t="s">
        <v>110</v>
      </c>
      <c r="E207" s="5">
        <v>2.0</v>
      </c>
      <c r="F207" s="7">
        <f>RDG!G90</f>
        <v>206</v>
      </c>
      <c r="G207" s="5" t="str">
        <f>IF(RDG!H90=0,"",RDG!H90)</f>
        <v/>
      </c>
      <c r="H207" s="8">
        <f t="shared" si="1"/>
        <v>0</v>
      </c>
      <c r="I207" s="9">
        <v>0.0</v>
      </c>
      <c r="J207" s="10">
        <f>ROUND(RDG!I90,2)</f>
        <v>0</v>
      </c>
      <c r="K207" s="10">
        <f>ROUND(RDG!J90,2)</f>
        <v>0</v>
      </c>
      <c r="L207" s="10"/>
      <c r="M207" s="10"/>
      <c r="N207" s="10"/>
      <c r="O207" s="10"/>
      <c r="P207" s="10"/>
      <c r="Q207" s="10"/>
      <c r="R207" s="10"/>
      <c r="S207" s="10"/>
      <c r="T207" s="10"/>
      <c r="U207" s="10"/>
      <c r="V207" s="10"/>
      <c r="W207" s="10"/>
      <c r="X207" s="10"/>
      <c r="Y207" s="10"/>
      <c r="Z207" s="10"/>
      <c r="AA207" s="10"/>
      <c r="AB207" s="10"/>
      <c r="AC207" s="10"/>
      <c r="AD207" s="10"/>
      <c r="AE207" s="10"/>
    </row>
    <row r="208" ht="12.75" customHeight="1">
      <c r="A208" s="5"/>
      <c r="B208" s="6"/>
      <c r="C208" s="5"/>
      <c r="D208" s="5" t="s">
        <v>110</v>
      </c>
      <c r="E208" s="5">
        <v>2.0</v>
      </c>
      <c r="F208" s="7">
        <f>RDG!G91</f>
        <v>207</v>
      </c>
      <c r="G208" s="5" t="str">
        <f>IF(RDG!H91=0,"",RDG!H91)</f>
        <v/>
      </c>
      <c r="H208" s="8">
        <f t="shared" si="1"/>
        <v>0</v>
      </c>
      <c r="I208" s="9">
        <v>0.0</v>
      </c>
      <c r="J208" s="10">
        <f>ROUND(RDG!I91,2)</f>
        <v>0</v>
      </c>
      <c r="K208" s="10">
        <f>ROUND(RDG!J91,2)</f>
        <v>0</v>
      </c>
      <c r="L208" s="10"/>
      <c r="M208" s="10"/>
      <c r="N208" s="10"/>
      <c r="O208" s="10"/>
      <c r="P208" s="10"/>
      <c r="Q208" s="10"/>
      <c r="R208" s="10"/>
      <c r="S208" s="10"/>
      <c r="T208" s="10"/>
      <c r="U208" s="10"/>
      <c r="V208" s="10"/>
      <c r="W208" s="10"/>
      <c r="X208" s="10"/>
      <c r="Y208" s="10"/>
      <c r="Z208" s="10"/>
      <c r="AA208" s="10"/>
      <c r="AB208" s="10"/>
      <c r="AC208" s="10"/>
      <c r="AD208" s="10"/>
      <c r="AE208" s="10"/>
    </row>
    <row r="209" ht="12.75" customHeight="1">
      <c r="A209" s="5"/>
      <c r="B209" s="6"/>
      <c r="C209" s="5"/>
      <c r="D209" s="5" t="s">
        <v>110</v>
      </c>
      <c r="E209" s="5">
        <v>2.0</v>
      </c>
      <c r="F209" s="7">
        <f>RDG!G92</f>
        <v>208</v>
      </c>
      <c r="G209" s="5" t="str">
        <f>IF(RDG!H92=0,"",RDG!H92)</f>
        <v/>
      </c>
      <c r="H209" s="8">
        <f t="shared" si="1"/>
        <v>0</v>
      </c>
      <c r="I209" s="9">
        <v>0.0</v>
      </c>
      <c r="J209" s="10">
        <f>ROUND(RDG!I92,2)</f>
        <v>0</v>
      </c>
      <c r="K209" s="10">
        <f>ROUND(RDG!J92,2)</f>
        <v>0</v>
      </c>
      <c r="L209" s="10"/>
      <c r="M209" s="10"/>
      <c r="N209" s="10"/>
      <c r="O209" s="10"/>
      <c r="P209" s="10"/>
      <c r="Q209" s="10"/>
      <c r="R209" s="10"/>
      <c r="S209" s="10"/>
      <c r="T209" s="10"/>
      <c r="U209" s="10"/>
      <c r="V209" s="10"/>
      <c r="W209" s="10"/>
      <c r="X209" s="10"/>
      <c r="Y209" s="10"/>
      <c r="Z209" s="10"/>
      <c r="AA209" s="10"/>
      <c r="AB209" s="10"/>
      <c r="AC209" s="10"/>
      <c r="AD209" s="10"/>
      <c r="AE209" s="10"/>
    </row>
    <row r="210" ht="12.75" customHeight="1">
      <c r="A210" s="5"/>
      <c r="B210" s="6"/>
      <c r="C210" s="5"/>
      <c r="D210" s="5" t="s">
        <v>110</v>
      </c>
      <c r="E210" s="5">
        <v>2.0</v>
      </c>
      <c r="F210" s="7">
        <f>RDG!G93</f>
        <v>209</v>
      </c>
      <c r="G210" s="5" t="str">
        <f>IF(RDG!H93=0,"",RDG!H93)</f>
        <v/>
      </c>
      <c r="H210" s="8">
        <f t="shared" si="1"/>
        <v>0</v>
      </c>
      <c r="I210" s="9">
        <v>0.0</v>
      </c>
      <c r="J210" s="10">
        <f>ROUND(RDG!I93,2)</f>
        <v>0</v>
      </c>
      <c r="K210" s="10">
        <f>ROUND(RDG!J93,2)</f>
        <v>0</v>
      </c>
      <c r="L210" s="10"/>
      <c r="M210" s="10"/>
      <c r="N210" s="10"/>
      <c r="O210" s="10"/>
      <c r="P210" s="10"/>
      <c r="Q210" s="10"/>
      <c r="R210" s="10"/>
      <c r="S210" s="10"/>
      <c r="T210" s="10"/>
      <c r="U210" s="10"/>
      <c r="V210" s="10"/>
      <c r="W210" s="10"/>
      <c r="X210" s="10"/>
      <c r="Y210" s="10"/>
      <c r="Z210" s="10"/>
      <c r="AA210" s="10"/>
      <c r="AB210" s="10"/>
      <c r="AC210" s="10"/>
      <c r="AD210" s="10"/>
      <c r="AE210" s="10"/>
    </row>
    <row r="211" ht="12.75" customHeight="1">
      <c r="A211" s="5"/>
      <c r="B211" s="6"/>
      <c r="C211" s="5"/>
      <c r="D211" s="5" t="s">
        <v>110</v>
      </c>
      <c r="E211" s="5">
        <v>2.0</v>
      </c>
      <c r="F211" s="7">
        <f>RDG!G94</f>
        <v>210</v>
      </c>
      <c r="G211" s="5" t="str">
        <f>IF(RDG!H94=0,"",RDG!H94)</f>
        <v/>
      </c>
      <c r="H211" s="8">
        <f t="shared" si="1"/>
        <v>0</v>
      </c>
      <c r="I211" s="9">
        <v>0.0</v>
      </c>
      <c r="J211" s="10">
        <f>ROUND(RDG!I94,2)</f>
        <v>0</v>
      </c>
      <c r="K211" s="10">
        <f>ROUND(RDG!J94,2)</f>
        <v>0</v>
      </c>
      <c r="L211" s="10"/>
      <c r="M211" s="10"/>
      <c r="N211" s="10"/>
      <c r="O211" s="10"/>
      <c r="P211" s="10"/>
      <c r="Q211" s="10"/>
      <c r="R211" s="10"/>
      <c r="S211" s="10"/>
      <c r="T211" s="10"/>
      <c r="U211" s="10"/>
      <c r="V211" s="10"/>
      <c r="W211" s="10"/>
      <c r="X211" s="10"/>
      <c r="Y211" s="10"/>
      <c r="Z211" s="10"/>
      <c r="AA211" s="10"/>
      <c r="AB211" s="10"/>
      <c r="AC211" s="10"/>
      <c r="AD211" s="10"/>
      <c r="AE211" s="10"/>
    </row>
    <row r="212" ht="12.75" customHeight="1">
      <c r="A212" s="5"/>
      <c r="B212" s="6"/>
      <c r="C212" s="5"/>
      <c r="D212" s="5" t="s">
        <v>110</v>
      </c>
      <c r="E212" s="5">
        <v>2.0</v>
      </c>
      <c r="F212" s="7">
        <f>RDG!G95</f>
        <v>211</v>
      </c>
      <c r="G212" s="5" t="str">
        <f>IF(RDG!H95=0,"",RDG!H95)</f>
        <v/>
      </c>
      <c r="H212" s="8">
        <f t="shared" si="1"/>
        <v>0</v>
      </c>
      <c r="I212" s="9">
        <v>0.0</v>
      </c>
      <c r="J212" s="10">
        <f>ROUND(RDG!I95,2)</f>
        <v>0</v>
      </c>
      <c r="K212" s="10">
        <f>ROUND(RDG!J95,2)</f>
        <v>0</v>
      </c>
      <c r="L212" s="10"/>
      <c r="M212" s="10"/>
      <c r="N212" s="10"/>
      <c r="O212" s="10"/>
      <c r="P212" s="10"/>
      <c r="Q212" s="10"/>
      <c r="R212" s="10"/>
      <c r="S212" s="10"/>
      <c r="T212" s="10"/>
      <c r="U212" s="10"/>
      <c r="V212" s="10"/>
      <c r="W212" s="10"/>
      <c r="X212" s="10"/>
      <c r="Y212" s="10"/>
      <c r="Z212" s="10"/>
      <c r="AA212" s="10"/>
      <c r="AB212" s="10"/>
      <c r="AC212" s="10"/>
      <c r="AD212" s="10"/>
      <c r="AE212" s="10"/>
    </row>
    <row r="213" ht="12.75" customHeight="1">
      <c r="A213" s="5"/>
      <c r="B213" s="6"/>
      <c r="C213" s="5"/>
      <c r="D213" s="5" t="s">
        <v>110</v>
      </c>
      <c r="E213" s="5">
        <v>2.0</v>
      </c>
      <c r="F213" s="7">
        <f>RDG!G96</f>
        <v>212</v>
      </c>
      <c r="G213" s="5" t="str">
        <f>IF(RDG!H96=0,"",RDG!H96)</f>
        <v/>
      </c>
      <c r="H213" s="8">
        <f t="shared" si="1"/>
        <v>0</v>
      </c>
      <c r="I213" s="9">
        <v>0.0</v>
      </c>
      <c r="J213" s="10">
        <f>ROUND(RDG!I96,2)</f>
        <v>0</v>
      </c>
      <c r="K213" s="10">
        <f>ROUND(RDG!J96,2)</f>
        <v>0</v>
      </c>
      <c r="L213" s="10"/>
      <c r="M213" s="10"/>
      <c r="N213" s="10"/>
      <c r="O213" s="10"/>
      <c r="P213" s="10"/>
      <c r="Q213" s="10"/>
      <c r="R213" s="10"/>
      <c r="S213" s="10"/>
      <c r="T213" s="10"/>
      <c r="U213" s="10"/>
      <c r="V213" s="10"/>
      <c r="W213" s="10"/>
      <c r="X213" s="10"/>
      <c r="Y213" s="10"/>
      <c r="Z213" s="10"/>
      <c r="AA213" s="10"/>
      <c r="AB213" s="10"/>
      <c r="AC213" s="10"/>
      <c r="AD213" s="10"/>
      <c r="AE213" s="10"/>
    </row>
    <row r="214" ht="12.75" customHeight="1">
      <c r="A214" s="5"/>
      <c r="B214" s="6"/>
      <c r="C214" s="5"/>
      <c r="D214" s="5" t="s">
        <v>110</v>
      </c>
      <c r="E214" s="5">
        <v>2.0</v>
      </c>
      <c r="F214" s="7">
        <f>RDG!G97</f>
        <v>213</v>
      </c>
      <c r="G214" s="5" t="str">
        <f>IF(RDG!H97=0,"",RDG!H97)</f>
        <v/>
      </c>
      <c r="H214" s="8">
        <f t="shared" si="1"/>
        <v>0</v>
      </c>
      <c r="I214" s="9">
        <v>0.0</v>
      </c>
      <c r="J214" s="10">
        <f>ROUND(RDG!I97,2)</f>
        <v>0</v>
      </c>
      <c r="K214" s="10">
        <f>ROUND(RDG!J97,2)</f>
        <v>0</v>
      </c>
      <c r="L214" s="10"/>
      <c r="M214" s="10"/>
      <c r="N214" s="10"/>
      <c r="O214" s="10"/>
      <c r="P214" s="10"/>
      <c r="Q214" s="10"/>
      <c r="R214" s="10"/>
      <c r="S214" s="10"/>
      <c r="T214" s="10"/>
      <c r="U214" s="10"/>
      <c r="V214" s="10"/>
      <c r="W214" s="10"/>
      <c r="X214" s="10"/>
      <c r="Y214" s="10"/>
      <c r="Z214" s="10"/>
      <c r="AA214" s="10"/>
      <c r="AB214" s="10"/>
      <c r="AC214" s="10"/>
      <c r="AD214" s="10"/>
      <c r="AE214" s="10"/>
    </row>
    <row r="215" ht="12.75" customHeight="1">
      <c r="A215" s="5"/>
      <c r="B215" s="6"/>
      <c r="C215" s="5"/>
      <c r="D215" s="5" t="s">
        <v>110</v>
      </c>
      <c r="E215" s="5">
        <v>2.0</v>
      </c>
      <c r="F215" s="7">
        <f>RDG!G98</f>
        <v>214</v>
      </c>
      <c r="G215" s="5" t="str">
        <f>IF(RDG!H98=0,"",RDG!H98)</f>
        <v/>
      </c>
      <c r="H215" s="8">
        <f t="shared" si="1"/>
        <v>0</v>
      </c>
      <c r="I215" s="9">
        <v>0.0</v>
      </c>
      <c r="J215" s="10">
        <f>ROUND(RDG!I98,2)</f>
        <v>0</v>
      </c>
      <c r="K215" s="10">
        <f>ROUND(RDG!J98,2)</f>
        <v>0</v>
      </c>
      <c r="L215" s="10"/>
      <c r="M215" s="10"/>
      <c r="N215" s="10"/>
      <c r="O215" s="10"/>
      <c r="P215" s="10"/>
      <c r="Q215" s="10"/>
      <c r="R215" s="10"/>
      <c r="S215" s="10"/>
      <c r="T215" s="10"/>
      <c r="U215" s="10"/>
      <c r="V215" s="10"/>
      <c r="W215" s="10"/>
      <c r="X215" s="10"/>
      <c r="Y215" s="10"/>
      <c r="Z215" s="10"/>
      <c r="AA215" s="10"/>
      <c r="AB215" s="10"/>
      <c r="AC215" s="10"/>
      <c r="AD215" s="10"/>
      <c r="AE215" s="10"/>
    </row>
    <row r="216" ht="12.75" customHeight="1">
      <c r="A216" s="5"/>
      <c r="B216" s="6"/>
      <c r="C216" s="5"/>
      <c r="D216" s="5" t="s">
        <v>110</v>
      </c>
      <c r="E216" s="5">
        <v>2.0</v>
      </c>
      <c r="F216" s="7">
        <f>RDG!G99</f>
        <v>215</v>
      </c>
      <c r="G216" s="5" t="str">
        <f>IF(RDG!H99=0,"",RDG!H99)</f>
        <v/>
      </c>
      <c r="H216" s="8">
        <f t="shared" si="1"/>
        <v>0</v>
      </c>
      <c r="I216" s="9">
        <v>0.0</v>
      </c>
      <c r="J216" s="10">
        <f>ROUND(RDG!I99,2)</f>
        <v>0</v>
      </c>
      <c r="K216" s="10">
        <f>ROUND(RDG!J99,2)</f>
        <v>0</v>
      </c>
      <c r="L216" s="10"/>
      <c r="M216" s="10"/>
      <c r="N216" s="10"/>
      <c r="O216" s="10"/>
      <c r="P216" s="10"/>
      <c r="Q216" s="10"/>
      <c r="R216" s="10"/>
      <c r="S216" s="10"/>
      <c r="T216" s="10"/>
      <c r="U216" s="10"/>
      <c r="V216" s="10"/>
      <c r="W216" s="10"/>
      <c r="X216" s="10"/>
      <c r="Y216" s="10"/>
      <c r="Z216" s="10"/>
      <c r="AA216" s="10"/>
      <c r="AB216" s="10"/>
      <c r="AC216" s="10"/>
      <c r="AD216" s="10"/>
      <c r="AE216" s="10"/>
    </row>
    <row r="217" ht="12.75" customHeight="1">
      <c r="A217" s="5"/>
      <c r="B217" s="6"/>
      <c r="C217" s="5"/>
      <c r="D217" s="5" t="s">
        <v>110</v>
      </c>
      <c r="E217" s="5">
        <v>2.0</v>
      </c>
      <c r="F217" s="7">
        <f>RDG!G100</f>
        <v>216</v>
      </c>
      <c r="G217" s="5" t="str">
        <f>IF(RDG!H100=0,"",RDG!H100)</f>
        <v/>
      </c>
      <c r="H217" s="8">
        <f t="shared" si="1"/>
        <v>0</v>
      </c>
      <c r="I217" s="9">
        <v>0.0</v>
      </c>
      <c r="J217" s="10">
        <f>ROUND(RDG!I100,2)</f>
        <v>0</v>
      </c>
      <c r="K217" s="10">
        <f>ROUND(RDG!J100,2)</f>
        <v>0</v>
      </c>
      <c r="L217" s="10"/>
      <c r="M217" s="10"/>
      <c r="N217" s="10"/>
      <c r="O217" s="10"/>
      <c r="P217" s="10"/>
      <c r="Q217" s="10"/>
      <c r="R217" s="10"/>
      <c r="S217" s="10"/>
      <c r="T217" s="10"/>
      <c r="U217" s="10"/>
      <c r="V217" s="10"/>
      <c r="W217" s="10"/>
      <c r="X217" s="10"/>
      <c r="Y217" s="10"/>
      <c r="Z217" s="10"/>
      <c r="AA217" s="10"/>
      <c r="AB217" s="10"/>
      <c r="AC217" s="10"/>
      <c r="AD217" s="10"/>
      <c r="AE217" s="10"/>
    </row>
    <row r="218" ht="12.75" customHeight="1">
      <c r="A218" s="5"/>
      <c r="B218" s="6"/>
      <c r="C218" s="5"/>
      <c r="D218" s="5" t="s">
        <v>110</v>
      </c>
      <c r="E218" s="5">
        <v>2.0</v>
      </c>
      <c r="F218" s="7">
        <f>RDG!G101</f>
        <v>217</v>
      </c>
      <c r="G218" s="5" t="str">
        <f>IF(RDG!H101=0,"",RDG!H101)</f>
        <v/>
      </c>
      <c r="H218" s="8">
        <f t="shared" si="1"/>
        <v>0</v>
      </c>
      <c r="I218" s="9">
        <v>0.0</v>
      </c>
      <c r="J218" s="10">
        <f>ROUND(RDG!I101,2)</f>
        <v>0</v>
      </c>
      <c r="K218" s="10">
        <f>ROUND(RDG!J101,2)</f>
        <v>0</v>
      </c>
      <c r="L218" s="10"/>
      <c r="M218" s="10"/>
      <c r="N218" s="10"/>
      <c r="O218" s="10"/>
      <c r="P218" s="10"/>
      <c r="Q218" s="10"/>
      <c r="R218" s="10"/>
      <c r="S218" s="10"/>
      <c r="T218" s="10"/>
      <c r="U218" s="10"/>
      <c r="V218" s="10"/>
      <c r="W218" s="10"/>
      <c r="X218" s="10"/>
      <c r="Y218" s="10"/>
      <c r="Z218" s="10"/>
      <c r="AA218" s="10"/>
      <c r="AB218" s="10"/>
      <c r="AC218" s="10"/>
      <c r="AD218" s="10"/>
      <c r="AE218" s="10"/>
    </row>
    <row r="219" ht="12.75" customHeight="1">
      <c r="A219" s="5"/>
      <c r="B219" s="6"/>
      <c r="C219" s="5"/>
      <c r="D219" s="5" t="s">
        <v>110</v>
      </c>
      <c r="E219" s="5">
        <v>2.0</v>
      </c>
      <c r="F219" s="7">
        <f>RDG!G102</f>
        <v>218</v>
      </c>
      <c r="G219" s="5" t="str">
        <f>IF(RDG!H102=0,"",RDG!H102)</f>
        <v/>
      </c>
      <c r="H219" s="8">
        <f t="shared" si="1"/>
        <v>0</v>
      </c>
      <c r="I219" s="9">
        <v>0.0</v>
      </c>
      <c r="J219" s="10">
        <f>ROUND(RDG!I102,2)</f>
        <v>0</v>
      </c>
      <c r="K219" s="10">
        <f>ROUND(RDG!J102,2)</f>
        <v>0</v>
      </c>
      <c r="L219" s="10"/>
      <c r="M219" s="10"/>
      <c r="N219" s="10"/>
      <c r="O219" s="10"/>
      <c r="P219" s="10"/>
      <c r="Q219" s="10"/>
      <c r="R219" s="10"/>
      <c r="S219" s="10"/>
      <c r="T219" s="10"/>
      <c r="U219" s="10"/>
      <c r="V219" s="10"/>
      <c r="W219" s="10"/>
      <c r="X219" s="10"/>
      <c r="Y219" s="10"/>
      <c r="Z219" s="10"/>
      <c r="AA219" s="10"/>
      <c r="AB219" s="10"/>
      <c r="AC219" s="10"/>
      <c r="AD219" s="10"/>
      <c r="AE219" s="10"/>
    </row>
    <row r="220" ht="12.75" customHeight="1">
      <c r="A220" s="5"/>
      <c r="B220" s="6"/>
      <c r="C220" s="5"/>
      <c r="D220" s="5" t="s">
        <v>110</v>
      </c>
      <c r="E220" s="5">
        <v>2.0</v>
      </c>
      <c r="F220" s="7">
        <f>RDG!G103</f>
        <v>219</v>
      </c>
      <c r="G220" s="5" t="str">
        <f>IF(RDG!H103=0,"",RDG!H103)</f>
        <v/>
      </c>
      <c r="H220" s="8">
        <f t="shared" si="1"/>
        <v>0</v>
      </c>
      <c r="I220" s="9">
        <v>0.0</v>
      </c>
      <c r="J220" s="10">
        <f>ROUND(RDG!I103,2)</f>
        <v>0</v>
      </c>
      <c r="K220" s="10">
        <f>ROUND(RDG!J103,2)</f>
        <v>0</v>
      </c>
      <c r="L220" s="10"/>
      <c r="M220" s="10"/>
      <c r="N220" s="10"/>
      <c r="O220" s="10"/>
      <c r="P220" s="10"/>
      <c r="Q220" s="10"/>
      <c r="R220" s="10"/>
      <c r="S220" s="10"/>
      <c r="T220" s="10"/>
      <c r="U220" s="10"/>
      <c r="V220" s="10"/>
      <c r="W220" s="10"/>
      <c r="X220" s="10"/>
      <c r="Y220" s="10"/>
      <c r="Z220" s="10"/>
      <c r="AA220" s="10"/>
      <c r="AB220" s="10"/>
      <c r="AC220" s="10"/>
      <c r="AD220" s="10"/>
      <c r="AE220" s="10"/>
    </row>
    <row r="221" ht="12.75" customHeight="1">
      <c r="A221" s="5"/>
      <c r="B221" s="6"/>
      <c r="C221" s="5"/>
      <c r="D221" s="5" t="s">
        <v>110</v>
      </c>
      <c r="E221" s="5">
        <v>2.0</v>
      </c>
      <c r="F221" s="7">
        <f>RDG!G104</f>
        <v>220</v>
      </c>
      <c r="G221" s="5" t="str">
        <f>IF(RDG!H104=0,"",RDG!H104)</f>
        <v/>
      </c>
      <c r="H221" s="8">
        <f t="shared" si="1"/>
        <v>0</v>
      </c>
      <c r="I221" s="9">
        <v>0.0</v>
      </c>
      <c r="J221" s="10">
        <f>ROUND(RDG!I104,2)</f>
        <v>0</v>
      </c>
      <c r="K221" s="10">
        <f>ROUND(RDG!J104,2)</f>
        <v>0</v>
      </c>
      <c r="L221" s="10"/>
      <c r="M221" s="10"/>
      <c r="N221" s="10"/>
      <c r="O221" s="10"/>
      <c r="P221" s="10"/>
      <c r="Q221" s="10"/>
      <c r="R221" s="10"/>
      <c r="S221" s="10"/>
      <c r="T221" s="10"/>
      <c r="U221" s="10"/>
      <c r="V221" s="10"/>
      <c r="W221" s="10"/>
      <c r="X221" s="10"/>
      <c r="Y221" s="10"/>
      <c r="Z221" s="10"/>
      <c r="AA221" s="10"/>
      <c r="AB221" s="10"/>
      <c r="AC221" s="10"/>
      <c r="AD221" s="10"/>
      <c r="AE221" s="10"/>
    </row>
    <row r="222" ht="12.75" customHeight="1">
      <c r="A222" s="5"/>
      <c r="B222" s="6"/>
      <c r="C222" s="5"/>
      <c r="D222" s="5" t="s">
        <v>110</v>
      </c>
      <c r="E222" s="5">
        <v>2.0</v>
      </c>
      <c r="F222" s="7">
        <f>RDG!G105</f>
        <v>221</v>
      </c>
      <c r="G222" s="5" t="str">
        <f>IF(RDG!H105=0,"",RDG!H105)</f>
        <v/>
      </c>
      <c r="H222" s="8">
        <f t="shared" si="1"/>
        <v>0</v>
      </c>
      <c r="I222" s="9">
        <v>0.0</v>
      </c>
      <c r="J222" s="10">
        <f>ROUND(RDG!I105,2)</f>
        <v>0</v>
      </c>
      <c r="K222" s="10">
        <f>ROUND(RDG!J105,2)</f>
        <v>0</v>
      </c>
      <c r="L222" s="10"/>
      <c r="M222" s="10"/>
      <c r="N222" s="10"/>
      <c r="O222" s="10"/>
      <c r="P222" s="10"/>
      <c r="Q222" s="10"/>
      <c r="R222" s="10"/>
      <c r="S222" s="10"/>
      <c r="T222" s="10"/>
      <c r="U222" s="10"/>
      <c r="V222" s="10"/>
      <c r="W222" s="10"/>
      <c r="X222" s="10"/>
      <c r="Y222" s="10"/>
      <c r="Z222" s="10"/>
      <c r="AA222" s="10"/>
      <c r="AB222" s="10"/>
      <c r="AC222" s="10"/>
      <c r="AD222" s="10"/>
      <c r="AE222" s="10"/>
    </row>
    <row r="223" ht="12.75" customHeight="1">
      <c r="A223" s="5"/>
      <c r="B223" s="6"/>
      <c r="C223" s="5"/>
      <c r="D223" s="5" t="s">
        <v>110</v>
      </c>
      <c r="E223" s="5">
        <v>2.0</v>
      </c>
      <c r="F223" s="7">
        <f>RDG!G106</f>
        <v>222</v>
      </c>
      <c r="G223" s="5" t="str">
        <f>IF(RDG!H106=0,"",RDG!H106)</f>
        <v/>
      </c>
      <c r="H223" s="8">
        <f t="shared" si="1"/>
        <v>0</v>
      </c>
      <c r="I223" s="9">
        <v>0.0</v>
      </c>
      <c r="J223" s="10">
        <f>ROUND(RDG!I106,2)</f>
        <v>0</v>
      </c>
      <c r="K223" s="10">
        <f>ROUND(RDG!J106,2)</f>
        <v>0</v>
      </c>
      <c r="L223" s="10"/>
      <c r="M223" s="10"/>
      <c r="N223" s="10"/>
      <c r="O223" s="10"/>
      <c r="P223" s="10"/>
      <c r="Q223" s="10"/>
      <c r="R223" s="10"/>
      <c r="S223" s="10"/>
      <c r="T223" s="10"/>
      <c r="U223" s="10"/>
      <c r="V223" s="10"/>
      <c r="W223" s="10"/>
      <c r="X223" s="10"/>
      <c r="Y223" s="10"/>
      <c r="Z223" s="10"/>
      <c r="AA223" s="10"/>
      <c r="AB223" s="10"/>
      <c r="AC223" s="10"/>
      <c r="AD223" s="10"/>
      <c r="AE223" s="10"/>
    </row>
    <row r="224" ht="12.75" customHeight="1">
      <c r="A224" s="5"/>
      <c r="B224" s="6"/>
      <c r="C224" s="5"/>
      <c r="D224" s="5" t="s">
        <v>110</v>
      </c>
      <c r="E224" s="5">
        <v>2.0</v>
      </c>
      <c r="F224" s="7">
        <f>RDG!G107</f>
        <v>223</v>
      </c>
      <c r="G224" s="5" t="str">
        <f>IF(RDG!H107=0,"",RDG!H107)</f>
        <v/>
      </c>
      <c r="H224" s="8">
        <f t="shared" si="1"/>
        <v>0</v>
      </c>
      <c r="I224" s="9">
        <v>0.0</v>
      </c>
      <c r="J224" s="10">
        <f>ROUND(RDG!I107,2)</f>
        <v>0</v>
      </c>
      <c r="K224" s="10">
        <f>ROUND(RDG!J107,2)</f>
        <v>0</v>
      </c>
      <c r="L224" s="10"/>
      <c r="M224" s="10"/>
      <c r="N224" s="10"/>
      <c r="O224" s="10"/>
      <c r="P224" s="10"/>
      <c r="Q224" s="10"/>
      <c r="R224" s="10"/>
      <c r="S224" s="10"/>
      <c r="T224" s="10"/>
      <c r="U224" s="10"/>
      <c r="V224" s="10"/>
      <c r="W224" s="10"/>
      <c r="X224" s="10"/>
      <c r="Y224" s="10"/>
      <c r="Z224" s="10"/>
      <c r="AA224" s="10"/>
      <c r="AB224" s="10"/>
      <c r="AC224" s="10"/>
      <c r="AD224" s="10"/>
      <c r="AE224" s="10"/>
    </row>
    <row r="225" ht="12.75" customHeight="1">
      <c r="A225" s="5"/>
      <c r="B225" s="6"/>
      <c r="C225" s="5"/>
      <c r="D225" s="5" t="s">
        <v>110</v>
      </c>
      <c r="E225" s="5">
        <v>2.0</v>
      </c>
      <c r="F225" s="7">
        <f>RDG!G108</f>
        <v>224</v>
      </c>
      <c r="G225" s="5" t="str">
        <f>IF(RDG!H108=0,"",RDG!H108)</f>
        <v/>
      </c>
      <c r="H225" s="8">
        <f t="shared" si="1"/>
        <v>0</v>
      </c>
      <c r="I225" s="9">
        <v>0.0</v>
      </c>
      <c r="J225" s="10">
        <f>ROUND(RDG!I108,2)</f>
        <v>0</v>
      </c>
      <c r="K225" s="10">
        <f>ROUND(RDG!J108,2)</f>
        <v>0</v>
      </c>
      <c r="L225" s="10"/>
      <c r="M225" s="10"/>
      <c r="N225" s="10"/>
      <c r="O225" s="10"/>
      <c r="P225" s="10"/>
      <c r="Q225" s="10"/>
      <c r="R225" s="10"/>
      <c r="S225" s="10"/>
      <c r="T225" s="10"/>
      <c r="U225" s="10"/>
      <c r="V225" s="10"/>
      <c r="W225" s="10"/>
      <c r="X225" s="10"/>
      <c r="Y225" s="10"/>
      <c r="Z225" s="10"/>
      <c r="AA225" s="10"/>
      <c r="AB225" s="10"/>
      <c r="AC225" s="10"/>
      <c r="AD225" s="10"/>
      <c r="AE225" s="10"/>
    </row>
    <row r="226" ht="12.75" customHeight="1">
      <c r="A226" s="5"/>
      <c r="B226" s="6"/>
      <c r="C226" s="5"/>
      <c r="D226" s="5" t="s">
        <v>110</v>
      </c>
      <c r="E226" s="5">
        <v>2.0</v>
      </c>
      <c r="F226" s="7">
        <f>RDG!G109</f>
        <v>225</v>
      </c>
      <c r="G226" s="5" t="str">
        <f>IF(RDG!H109=0,"",RDG!H109)</f>
        <v/>
      </c>
      <c r="H226" s="8">
        <f t="shared" si="1"/>
        <v>0</v>
      </c>
      <c r="I226" s="9">
        <v>0.0</v>
      </c>
      <c r="J226" s="10">
        <f>ROUND(RDG!I109,2)</f>
        <v>0</v>
      </c>
      <c r="K226" s="10">
        <f>ROUND(RDG!J109,2)</f>
        <v>0</v>
      </c>
      <c r="L226" s="10"/>
      <c r="M226" s="10"/>
      <c r="N226" s="10"/>
      <c r="O226" s="10"/>
      <c r="P226" s="10"/>
      <c r="Q226" s="10"/>
      <c r="R226" s="10"/>
      <c r="S226" s="10"/>
      <c r="T226" s="10"/>
      <c r="U226" s="10"/>
      <c r="V226" s="10"/>
      <c r="W226" s="10"/>
      <c r="X226" s="10"/>
      <c r="Y226" s="10"/>
      <c r="Z226" s="10"/>
      <c r="AA226" s="10"/>
      <c r="AB226" s="10"/>
      <c r="AC226" s="10"/>
      <c r="AD226" s="10"/>
      <c r="AE226" s="10"/>
    </row>
    <row r="227" ht="12.75" customHeight="1">
      <c r="A227" s="5"/>
      <c r="B227" s="6"/>
      <c r="C227" s="5"/>
      <c r="D227" s="5" t="s">
        <v>110</v>
      </c>
      <c r="E227" s="5">
        <v>2.0</v>
      </c>
      <c r="F227" s="7">
        <f>RDG!G110</f>
        <v>226</v>
      </c>
      <c r="G227" s="5" t="str">
        <f>IF(RDG!H110=0,"",RDG!H110)</f>
        <v/>
      </c>
      <c r="H227" s="8">
        <f t="shared" si="1"/>
        <v>0</v>
      </c>
      <c r="I227" s="9">
        <v>0.0</v>
      </c>
      <c r="J227" s="10">
        <f>ROUND(RDG!I110,2)</f>
        <v>0</v>
      </c>
      <c r="K227" s="10">
        <f>ROUND(RDG!J110,2)</f>
        <v>0</v>
      </c>
      <c r="L227" s="10"/>
      <c r="M227" s="10"/>
      <c r="N227" s="10"/>
      <c r="O227" s="10"/>
      <c r="P227" s="10"/>
      <c r="Q227" s="10"/>
      <c r="R227" s="10"/>
      <c r="S227" s="10"/>
      <c r="T227" s="10"/>
      <c r="U227" s="10"/>
      <c r="V227" s="10"/>
      <c r="W227" s="10"/>
      <c r="X227" s="10"/>
      <c r="Y227" s="10"/>
      <c r="Z227" s="10"/>
      <c r="AA227" s="10"/>
      <c r="AB227" s="10"/>
      <c r="AC227" s="10"/>
      <c r="AD227" s="10"/>
      <c r="AE227" s="10"/>
    </row>
    <row r="228" ht="12.75" customHeight="1">
      <c r="A228" s="5"/>
      <c r="B228" s="6"/>
      <c r="C228" s="5"/>
      <c r="D228" s="5" t="s">
        <v>110</v>
      </c>
      <c r="E228" s="5">
        <v>2.0</v>
      </c>
      <c r="F228" s="7">
        <f>RDG!G112</f>
        <v>227</v>
      </c>
      <c r="G228" s="5" t="str">
        <f>IF(RDG!H112=0,"",RDG!H112)</f>
        <v/>
      </c>
      <c r="H228" s="8">
        <f t="shared" si="1"/>
        <v>0</v>
      </c>
      <c r="I228" s="9">
        <v>0.0</v>
      </c>
      <c r="J228" s="10">
        <f>ROUND(RDG!I112,2)</f>
        <v>0</v>
      </c>
      <c r="K228" s="10">
        <f>ROUND(RDG!J112,2)</f>
        <v>0</v>
      </c>
      <c r="L228" s="10"/>
      <c r="M228" s="10"/>
      <c r="N228" s="10"/>
      <c r="O228" s="10"/>
      <c r="P228" s="10"/>
      <c r="Q228" s="10"/>
      <c r="R228" s="10"/>
      <c r="S228" s="10"/>
      <c r="T228" s="10"/>
      <c r="U228" s="10"/>
      <c r="V228" s="10"/>
      <c r="W228" s="10"/>
      <c r="X228" s="10"/>
      <c r="Y228" s="10"/>
      <c r="Z228" s="10"/>
      <c r="AA228" s="10"/>
      <c r="AB228" s="10"/>
      <c r="AC228" s="10"/>
      <c r="AD228" s="10"/>
      <c r="AE228" s="10"/>
    </row>
    <row r="229" ht="12.75" customHeight="1">
      <c r="A229" s="5"/>
      <c r="B229" s="6"/>
      <c r="C229" s="5"/>
      <c r="D229" s="5" t="s">
        <v>110</v>
      </c>
      <c r="E229" s="5">
        <v>2.0</v>
      </c>
      <c r="F229" s="7">
        <f>RDG!G113</f>
        <v>228</v>
      </c>
      <c r="G229" s="5" t="str">
        <f>IF(RDG!H113=0,"",RDG!H113)</f>
        <v/>
      </c>
      <c r="H229" s="8">
        <f t="shared" si="1"/>
        <v>0</v>
      </c>
      <c r="I229" s="9">
        <v>0.0</v>
      </c>
      <c r="J229" s="10">
        <f>ROUND(RDG!I113,2)</f>
        <v>0</v>
      </c>
      <c r="K229" s="10">
        <f>ROUND(RDG!J113,2)</f>
        <v>0</v>
      </c>
      <c r="L229" s="10"/>
      <c r="M229" s="10"/>
      <c r="N229" s="10"/>
      <c r="O229" s="10"/>
      <c r="P229" s="10"/>
      <c r="Q229" s="10"/>
      <c r="R229" s="10"/>
      <c r="S229" s="10"/>
      <c r="T229" s="10"/>
      <c r="U229" s="10"/>
      <c r="V229" s="10"/>
      <c r="W229" s="10"/>
      <c r="X229" s="10"/>
      <c r="Y229" s="10"/>
      <c r="Z229" s="10"/>
      <c r="AA229" s="10"/>
      <c r="AB229" s="10"/>
      <c r="AC229" s="10"/>
      <c r="AD229" s="10"/>
      <c r="AE229" s="10"/>
    </row>
    <row r="230" ht="12.75" customHeight="1">
      <c r="A230" s="5"/>
      <c r="B230" s="6"/>
      <c r="C230" s="5"/>
      <c r="D230" s="5" t="s">
        <v>110</v>
      </c>
      <c r="E230" s="5">
        <v>2.0</v>
      </c>
      <c r="F230" s="7">
        <f>RDG!G114</f>
        <v>229</v>
      </c>
      <c r="G230" s="5" t="str">
        <f>IF(RDG!H114=0,"",RDG!H114)</f>
        <v/>
      </c>
      <c r="H230" s="8">
        <f t="shared" si="1"/>
        <v>0</v>
      </c>
      <c r="I230" s="9">
        <v>0.0</v>
      </c>
      <c r="J230" s="10">
        <f>ROUND(RDG!I114,2)</f>
        <v>0</v>
      </c>
      <c r="K230" s="10">
        <f>ROUND(RDG!J114,2)</f>
        <v>0</v>
      </c>
      <c r="L230" s="10"/>
      <c r="M230" s="10"/>
      <c r="N230" s="10"/>
      <c r="O230" s="10"/>
      <c r="P230" s="10"/>
      <c r="Q230" s="10"/>
      <c r="R230" s="10"/>
      <c r="S230" s="10"/>
      <c r="T230" s="10"/>
      <c r="U230" s="10"/>
      <c r="V230" s="10"/>
      <c r="W230" s="10"/>
      <c r="X230" s="10"/>
      <c r="Y230" s="10"/>
      <c r="Z230" s="10"/>
      <c r="AA230" s="10"/>
      <c r="AB230" s="10"/>
      <c r="AC230" s="10"/>
      <c r="AD230" s="10"/>
      <c r="AE230" s="10"/>
    </row>
    <row r="231" ht="12.75" customHeight="1">
      <c r="A231" s="5"/>
      <c r="B231" s="6"/>
      <c r="C231" s="5"/>
      <c r="D231" s="5" t="s">
        <v>111</v>
      </c>
      <c r="E231" s="5">
        <v>3.0</v>
      </c>
      <c r="F231" s="7">
        <f>Dodatni!H9</f>
        <v>230</v>
      </c>
      <c r="G231" s="5"/>
      <c r="H231" s="8">
        <f t="shared" si="1"/>
        <v>0</v>
      </c>
      <c r="I231" s="9">
        <v>0.0</v>
      </c>
      <c r="J231" s="10">
        <f>ROUND(Dodatni!I9,2)</f>
        <v>0</v>
      </c>
      <c r="K231" s="10">
        <f>ROUND(Dodatni!J9,2)</f>
        <v>0</v>
      </c>
      <c r="L231" s="10"/>
      <c r="M231" s="10"/>
      <c r="N231" s="10"/>
      <c r="O231" s="10"/>
      <c r="P231" s="10"/>
      <c r="Q231" s="10"/>
      <c r="R231" s="10"/>
      <c r="S231" s="10"/>
      <c r="T231" s="10"/>
      <c r="U231" s="10"/>
      <c r="V231" s="10"/>
      <c r="W231" s="10"/>
      <c r="X231" s="10"/>
      <c r="Y231" s="10"/>
      <c r="Z231" s="10"/>
      <c r="AA231" s="10"/>
      <c r="AB231" s="10"/>
      <c r="AC231" s="10"/>
      <c r="AD231" s="10"/>
      <c r="AE231" s="10"/>
    </row>
    <row r="232" ht="12.75" customHeight="1">
      <c r="A232" s="5"/>
      <c r="B232" s="6"/>
      <c r="C232" s="5"/>
      <c r="D232" s="5" t="s">
        <v>111</v>
      </c>
      <c r="E232" s="5">
        <v>3.0</v>
      </c>
      <c r="F232" s="7">
        <f>Dodatni!H10</f>
        <v>231</v>
      </c>
      <c r="G232" s="5"/>
      <c r="H232" s="8">
        <f t="shared" si="1"/>
        <v>0</v>
      </c>
      <c r="I232" s="9">
        <v>0.0</v>
      </c>
      <c r="J232" s="10">
        <f>ROUND(Dodatni!I10,2)</f>
        <v>0</v>
      </c>
      <c r="K232" s="10">
        <f>ROUND(Dodatni!J10,2)</f>
        <v>0</v>
      </c>
      <c r="L232" s="10"/>
      <c r="M232" s="10"/>
      <c r="N232" s="10"/>
      <c r="O232" s="10"/>
      <c r="P232" s="10"/>
      <c r="Q232" s="10"/>
      <c r="R232" s="10"/>
      <c r="S232" s="10"/>
      <c r="T232" s="10"/>
      <c r="U232" s="10"/>
      <c r="V232" s="10"/>
      <c r="W232" s="10"/>
      <c r="X232" s="10"/>
      <c r="Y232" s="10"/>
      <c r="Z232" s="10"/>
      <c r="AA232" s="10"/>
      <c r="AB232" s="10"/>
      <c r="AC232" s="10"/>
      <c r="AD232" s="10"/>
      <c r="AE232" s="10"/>
    </row>
    <row r="233" ht="12.75" customHeight="1">
      <c r="A233" s="5"/>
      <c r="B233" s="6"/>
      <c r="C233" s="5"/>
      <c r="D233" s="5" t="s">
        <v>111</v>
      </c>
      <c r="E233" s="5">
        <v>3.0</v>
      </c>
      <c r="F233" s="7">
        <f>Dodatni!H11</f>
        <v>232</v>
      </c>
      <c r="G233" s="5"/>
      <c r="H233" s="8">
        <f t="shared" si="1"/>
        <v>0</v>
      </c>
      <c r="I233" s="9">
        <v>0.0</v>
      </c>
      <c r="J233" s="10">
        <f>ROUND(Dodatni!I11,2)</f>
        <v>0</v>
      </c>
      <c r="K233" s="10">
        <f>ROUND(Dodatni!J11,2)</f>
        <v>0</v>
      </c>
      <c r="L233" s="10"/>
      <c r="M233" s="10"/>
      <c r="N233" s="10"/>
      <c r="O233" s="10"/>
      <c r="P233" s="10"/>
      <c r="Q233" s="10"/>
      <c r="R233" s="10"/>
      <c r="S233" s="10"/>
      <c r="T233" s="10"/>
      <c r="U233" s="10"/>
      <c r="V233" s="10"/>
      <c r="W233" s="10"/>
      <c r="X233" s="10"/>
      <c r="Y233" s="10"/>
      <c r="Z233" s="10"/>
      <c r="AA233" s="10"/>
      <c r="AB233" s="10"/>
      <c r="AC233" s="10"/>
      <c r="AD233" s="10"/>
      <c r="AE233" s="10"/>
    </row>
    <row r="234" ht="12.75" customHeight="1">
      <c r="A234" s="5"/>
      <c r="B234" s="6"/>
      <c r="C234" s="5"/>
      <c r="D234" s="5" t="s">
        <v>111</v>
      </c>
      <c r="E234" s="5">
        <v>3.0</v>
      </c>
      <c r="F234" s="7">
        <f>Dodatni!H12</f>
        <v>233</v>
      </c>
      <c r="G234" s="5"/>
      <c r="H234" s="8">
        <f t="shared" si="1"/>
        <v>0</v>
      </c>
      <c r="I234" s="9">
        <v>0.0</v>
      </c>
      <c r="J234" s="10">
        <f>ROUND(Dodatni!I12,2)</f>
        <v>0</v>
      </c>
      <c r="K234" s="10">
        <f>ROUND(Dodatni!J12,2)</f>
        <v>0</v>
      </c>
      <c r="L234" s="10"/>
      <c r="M234" s="10"/>
      <c r="N234" s="10"/>
      <c r="O234" s="10"/>
      <c r="P234" s="10"/>
      <c r="Q234" s="10"/>
      <c r="R234" s="10"/>
      <c r="S234" s="10"/>
      <c r="T234" s="10"/>
      <c r="U234" s="10"/>
      <c r="V234" s="10"/>
      <c r="W234" s="10"/>
      <c r="X234" s="10"/>
      <c r="Y234" s="10"/>
      <c r="Z234" s="10"/>
      <c r="AA234" s="10"/>
      <c r="AB234" s="10"/>
      <c r="AC234" s="10"/>
      <c r="AD234" s="10"/>
      <c r="AE234" s="10"/>
    </row>
    <row r="235" ht="12.75" customHeight="1">
      <c r="A235" s="5"/>
      <c r="B235" s="6"/>
      <c r="C235" s="5"/>
      <c r="D235" s="5" t="s">
        <v>111</v>
      </c>
      <c r="E235" s="5">
        <v>3.0</v>
      </c>
      <c r="F235" s="7">
        <f>Dodatni!H13</f>
        <v>234</v>
      </c>
      <c r="G235" s="5"/>
      <c r="H235" s="8">
        <f t="shared" si="1"/>
        <v>0</v>
      </c>
      <c r="I235" s="9">
        <v>0.0</v>
      </c>
      <c r="J235" s="10">
        <f>ROUND(Dodatni!I13,2)</f>
        <v>0</v>
      </c>
      <c r="K235" s="10">
        <f>ROUND(Dodatni!J13,2)</f>
        <v>0</v>
      </c>
      <c r="L235" s="10"/>
      <c r="M235" s="10"/>
      <c r="N235" s="10"/>
      <c r="O235" s="10"/>
      <c r="P235" s="10"/>
      <c r="Q235" s="10"/>
      <c r="R235" s="10"/>
      <c r="S235" s="10"/>
      <c r="T235" s="10"/>
      <c r="U235" s="10"/>
      <c r="V235" s="10"/>
      <c r="W235" s="10"/>
      <c r="X235" s="10"/>
      <c r="Y235" s="10"/>
      <c r="Z235" s="10"/>
      <c r="AA235" s="10"/>
      <c r="AB235" s="10"/>
      <c r="AC235" s="10"/>
      <c r="AD235" s="10"/>
      <c r="AE235" s="10"/>
    </row>
    <row r="236" ht="12.75" customHeight="1">
      <c r="A236" s="5"/>
      <c r="B236" s="6"/>
      <c r="C236" s="5"/>
      <c r="D236" s="5" t="s">
        <v>111</v>
      </c>
      <c r="E236" s="5">
        <v>3.0</v>
      </c>
      <c r="F236" s="7">
        <f>Dodatni!H14</f>
        <v>235</v>
      </c>
      <c r="G236" s="5"/>
      <c r="H236" s="8">
        <f t="shared" si="1"/>
        <v>0</v>
      </c>
      <c r="I236" s="9">
        <v>0.0</v>
      </c>
      <c r="J236" s="10">
        <f>ROUND(Dodatni!I14,2)</f>
        <v>0</v>
      </c>
      <c r="K236" s="10">
        <f>ROUND(Dodatni!J14,2)</f>
        <v>0</v>
      </c>
      <c r="L236" s="10"/>
      <c r="M236" s="10"/>
      <c r="N236" s="10"/>
      <c r="O236" s="10"/>
      <c r="P236" s="10"/>
      <c r="Q236" s="10"/>
      <c r="R236" s="10"/>
      <c r="S236" s="10"/>
      <c r="T236" s="10"/>
      <c r="U236" s="10"/>
      <c r="V236" s="10"/>
      <c r="W236" s="10"/>
      <c r="X236" s="10"/>
      <c r="Y236" s="10"/>
      <c r="Z236" s="10"/>
      <c r="AA236" s="10"/>
      <c r="AB236" s="10"/>
      <c r="AC236" s="10"/>
      <c r="AD236" s="10"/>
      <c r="AE236" s="10"/>
    </row>
    <row r="237" ht="12.75" customHeight="1">
      <c r="A237" s="5"/>
      <c r="B237" s="6"/>
      <c r="C237" s="5"/>
      <c r="D237" s="5" t="s">
        <v>111</v>
      </c>
      <c r="E237" s="5">
        <v>3.0</v>
      </c>
      <c r="F237" s="7">
        <f>Dodatni!H15</f>
        <v>236</v>
      </c>
      <c r="G237" s="5"/>
      <c r="H237" s="8">
        <f t="shared" si="1"/>
        <v>0</v>
      </c>
      <c r="I237" s="9">
        <v>0.0</v>
      </c>
      <c r="J237" s="10">
        <f>ROUND(Dodatni!I15,2)</f>
        <v>0</v>
      </c>
      <c r="K237" s="10">
        <f>ROUND(Dodatni!J15,2)</f>
        <v>0</v>
      </c>
      <c r="L237" s="10"/>
      <c r="M237" s="10"/>
      <c r="N237" s="10"/>
      <c r="O237" s="10"/>
      <c r="P237" s="10"/>
      <c r="Q237" s="10"/>
      <c r="R237" s="10"/>
      <c r="S237" s="10"/>
      <c r="T237" s="10"/>
      <c r="U237" s="10"/>
      <c r="V237" s="10"/>
      <c r="W237" s="10"/>
      <c r="X237" s="10"/>
      <c r="Y237" s="10"/>
      <c r="Z237" s="10"/>
      <c r="AA237" s="10"/>
      <c r="AB237" s="10"/>
      <c r="AC237" s="10"/>
      <c r="AD237" s="10"/>
      <c r="AE237" s="10"/>
    </row>
    <row r="238" ht="12.75" customHeight="1">
      <c r="A238" s="5"/>
      <c r="B238" s="6"/>
      <c r="C238" s="5"/>
      <c r="D238" s="5" t="s">
        <v>111</v>
      </c>
      <c r="E238" s="5">
        <v>3.0</v>
      </c>
      <c r="F238" s="7">
        <f>Dodatni!H17</f>
        <v>237</v>
      </c>
      <c r="G238" s="5"/>
      <c r="H238" s="8">
        <f t="shared" si="1"/>
        <v>0</v>
      </c>
      <c r="I238" s="9">
        <v>0.0</v>
      </c>
      <c r="J238" s="10">
        <f>ROUND(Dodatni!I17,2)</f>
        <v>0</v>
      </c>
      <c r="K238" s="10">
        <f>ROUND(Dodatni!J17,2)</f>
        <v>0</v>
      </c>
      <c r="L238" s="10"/>
      <c r="M238" s="10"/>
      <c r="N238" s="10"/>
      <c r="O238" s="10"/>
      <c r="P238" s="10"/>
      <c r="Q238" s="10"/>
      <c r="R238" s="10"/>
      <c r="S238" s="10"/>
      <c r="T238" s="10"/>
      <c r="U238" s="10"/>
      <c r="V238" s="10"/>
      <c r="W238" s="10"/>
      <c r="X238" s="10"/>
      <c r="Y238" s="10"/>
      <c r="Z238" s="10"/>
      <c r="AA238" s="10"/>
      <c r="AB238" s="10"/>
      <c r="AC238" s="10"/>
      <c r="AD238" s="10"/>
      <c r="AE238" s="10"/>
    </row>
    <row r="239" ht="12.75" customHeight="1">
      <c r="A239" s="5"/>
      <c r="B239" s="6"/>
      <c r="C239" s="5"/>
      <c r="D239" s="5" t="s">
        <v>111</v>
      </c>
      <c r="E239" s="5">
        <v>3.0</v>
      </c>
      <c r="F239" s="7">
        <f>Dodatni!H18</f>
        <v>238</v>
      </c>
      <c r="G239" s="5"/>
      <c r="H239" s="8">
        <f t="shared" si="1"/>
        <v>0</v>
      </c>
      <c r="I239" s="9">
        <v>0.0</v>
      </c>
      <c r="J239" s="10">
        <f>ROUND(Dodatni!I18,2)</f>
        <v>0</v>
      </c>
      <c r="K239" s="10">
        <f>ROUND(Dodatni!J18,2)</f>
        <v>0</v>
      </c>
      <c r="L239" s="10"/>
      <c r="M239" s="10"/>
      <c r="N239" s="10"/>
      <c r="O239" s="10"/>
      <c r="P239" s="10"/>
      <c r="Q239" s="10"/>
      <c r="R239" s="10"/>
      <c r="S239" s="10"/>
      <c r="T239" s="10"/>
      <c r="U239" s="10"/>
      <c r="V239" s="10"/>
      <c r="W239" s="10"/>
      <c r="X239" s="10"/>
      <c r="Y239" s="10"/>
      <c r="Z239" s="10"/>
      <c r="AA239" s="10"/>
      <c r="AB239" s="10"/>
      <c r="AC239" s="10"/>
      <c r="AD239" s="10"/>
      <c r="AE239" s="10"/>
    </row>
    <row r="240" ht="12.75" customHeight="1">
      <c r="A240" s="5"/>
      <c r="B240" s="6"/>
      <c r="C240" s="5"/>
      <c r="D240" s="5" t="s">
        <v>111</v>
      </c>
      <c r="E240" s="5">
        <v>3.0</v>
      </c>
      <c r="F240" s="7">
        <f>Dodatni!H19</f>
        <v>239</v>
      </c>
      <c r="G240" s="5"/>
      <c r="H240" s="8">
        <f t="shared" si="1"/>
        <v>0</v>
      </c>
      <c r="I240" s="9">
        <v>0.0</v>
      </c>
      <c r="J240" s="10">
        <f>ROUND(Dodatni!I19,2)</f>
        <v>0</v>
      </c>
      <c r="K240" s="10">
        <f>ROUND(Dodatni!J19,2)</f>
        <v>0</v>
      </c>
      <c r="L240" s="10"/>
      <c r="M240" s="10"/>
      <c r="N240" s="10"/>
      <c r="O240" s="10"/>
      <c r="P240" s="10"/>
      <c r="Q240" s="10"/>
      <c r="R240" s="10"/>
      <c r="S240" s="10"/>
      <c r="T240" s="10"/>
      <c r="U240" s="10"/>
      <c r="V240" s="10"/>
      <c r="W240" s="10"/>
      <c r="X240" s="10"/>
      <c r="Y240" s="10"/>
      <c r="Z240" s="10"/>
      <c r="AA240" s="10"/>
      <c r="AB240" s="10"/>
      <c r="AC240" s="10"/>
      <c r="AD240" s="10"/>
      <c r="AE240" s="10"/>
    </row>
    <row r="241" ht="12.75" customHeight="1">
      <c r="A241" s="5"/>
      <c r="B241" s="6"/>
      <c r="C241" s="5"/>
      <c r="D241" s="5" t="s">
        <v>111</v>
      </c>
      <c r="E241" s="5">
        <v>3.0</v>
      </c>
      <c r="F241" s="7">
        <f>Dodatni!H20</f>
        <v>240</v>
      </c>
      <c r="G241" s="5"/>
      <c r="H241" s="8">
        <f t="shared" si="1"/>
        <v>0</v>
      </c>
      <c r="I241" s="9">
        <v>0.0</v>
      </c>
      <c r="J241" s="10">
        <f>ROUND(Dodatni!I20,2)</f>
        <v>0</v>
      </c>
      <c r="K241" s="10">
        <f>ROUND(Dodatni!J20,2)</f>
        <v>0</v>
      </c>
      <c r="L241" s="10"/>
      <c r="M241" s="10"/>
      <c r="N241" s="10"/>
      <c r="O241" s="10"/>
      <c r="P241" s="10"/>
      <c r="Q241" s="10"/>
      <c r="R241" s="10"/>
      <c r="S241" s="10"/>
      <c r="T241" s="10"/>
      <c r="U241" s="10"/>
      <c r="V241" s="10"/>
      <c r="W241" s="10"/>
      <c r="X241" s="10"/>
      <c r="Y241" s="10"/>
      <c r="Z241" s="10"/>
      <c r="AA241" s="10"/>
      <c r="AB241" s="10"/>
      <c r="AC241" s="10"/>
      <c r="AD241" s="10"/>
      <c r="AE241" s="10"/>
    </row>
    <row r="242" ht="12.75" customHeight="1">
      <c r="A242" s="5"/>
      <c r="B242" s="6"/>
      <c r="C242" s="5"/>
      <c r="D242" s="5" t="s">
        <v>111</v>
      </c>
      <c r="E242" s="5">
        <v>3.0</v>
      </c>
      <c r="F242" s="7">
        <f>Dodatni!H21</f>
        <v>241</v>
      </c>
      <c r="G242" s="5"/>
      <c r="H242" s="8">
        <f t="shared" si="1"/>
        <v>0</v>
      </c>
      <c r="I242" s="9">
        <v>0.0</v>
      </c>
      <c r="J242" s="10">
        <f>ROUND(Dodatni!I21,2)</f>
        <v>0</v>
      </c>
      <c r="K242" s="10">
        <f>ROUND(Dodatni!J21,2)</f>
        <v>0</v>
      </c>
      <c r="L242" s="10"/>
      <c r="M242" s="10"/>
      <c r="N242" s="10"/>
      <c r="O242" s="10"/>
      <c r="P242" s="10"/>
      <c r="Q242" s="10"/>
      <c r="R242" s="10"/>
      <c r="S242" s="10"/>
      <c r="T242" s="10"/>
      <c r="U242" s="10"/>
      <c r="V242" s="10"/>
      <c r="W242" s="10"/>
      <c r="X242" s="10"/>
      <c r="Y242" s="10"/>
      <c r="Z242" s="10"/>
      <c r="AA242" s="10"/>
      <c r="AB242" s="10"/>
      <c r="AC242" s="10"/>
      <c r="AD242" s="10"/>
      <c r="AE242" s="10"/>
    </row>
    <row r="243" ht="12.75" customHeight="1">
      <c r="A243" s="5"/>
      <c r="B243" s="6"/>
      <c r="C243" s="5"/>
      <c r="D243" s="5" t="s">
        <v>111</v>
      </c>
      <c r="E243" s="5">
        <v>3.0</v>
      </c>
      <c r="F243" s="7">
        <f>Dodatni!H23</f>
        <v>242</v>
      </c>
      <c r="G243" s="5"/>
      <c r="H243" s="8">
        <f t="shared" si="1"/>
        <v>0</v>
      </c>
      <c r="I243" s="9">
        <v>0.0</v>
      </c>
      <c r="J243" s="10">
        <f>ROUND(Dodatni!I23,2)</f>
        <v>0</v>
      </c>
      <c r="K243" s="10">
        <f>ROUND(Dodatni!J23,2)</f>
        <v>0</v>
      </c>
      <c r="L243" s="10"/>
      <c r="M243" s="10"/>
      <c r="N243" s="10"/>
      <c r="O243" s="10"/>
      <c r="P243" s="10"/>
      <c r="Q243" s="10"/>
      <c r="R243" s="10"/>
      <c r="S243" s="10"/>
      <c r="T243" s="10"/>
      <c r="U243" s="10"/>
      <c r="V243" s="10"/>
      <c r="W243" s="10"/>
      <c r="X243" s="10"/>
      <c r="Y243" s="10"/>
      <c r="Z243" s="10"/>
      <c r="AA243" s="10"/>
      <c r="AB243" s="10"/>
      <c r="AC243" s="10"/>
      <c r="AD243" s="10"/>
      <c r="AE243" s="10"/>
    </row>
    <row r="244" ht="12.75" customHeight="1">
      <c r="A244" s="5"/>
      <c r="B244" s="6"/>
      <c r="C244" s="5"/>
      <c r="D244" s="5" t="s">
        <v>111</v>
      </c>
      <c r="E244" s="5">
        <v>3.0</v>
      </c>
      <c r="F244" s="7">
        <f>Dodatni!H25</f>
        <v>243</v>
      </c>
      <c r="G244" s="5"/>
      <c r="H244" s="8">
        <f t="shared" si="1"/>
        <v>0</v>
      </c>
      <c r="I244" s="9">
        <v>0.0</v>
      </c>
      <c r="J244" s="10">
        <f>ROUND(Dodatni!I25,2)</f>
        <v>0</v>
      </c>
      <c r="K244" s="10">
        <f>ROUND(Dodatni!J25,2)</f>
        <v>0</v>
      </c>
      <c r="L244" s="10"/>
      <c r="M244" s="10"/>
      <c r="N244" s="10"/>
      <c r="O244" s="10"/>
      <c r="P244" s="10"/>
      <c r="Q244" s="10"/>
      <c r="R244" s="10"/>
      <c r="S244" s="10"/>
      <c r="T244" s="10"/>
      <c r="U244" s="10"/>
      <c r="V244" s="10"/>
      <c r="W244" s="10"/>
      <c r="X244" s="10"/>
      <c r="Y244" s="10"/>
      <c r="Z244" s="10"/>
      <c r="AA244" s="10"/>
      <c r="AB244" s="10"/>
      <c r="AC244" s="10"/>
      <c r="AD244" s="10"/>
      <c r="AE244" s="10"/>
    </row>
    <row r="245" ht="12.75" customHeight="1">
      <c r="A245" s="5"/>
      <c r="B245" s="6"/>
      <c r="C245" s="5"/>
      <c r="D245" s="5" t="s">
        <v>111</v>
      </c>
      <c r="E245" s="5">
        <v>3.0</v>
      </c>
      <c r="F245" s="7">
        <f>Dodatni!H26</f>
        <v>244</v>
      </c>
      <c r="G245" s="5"/>
      <c r="H245" s="8">
        <f t="shared" si="1"/>
        <v>0</v>
      </c>
      <c r="I245" s="9">
        <v>0.0</v>
      </c>
      <c r="J245" s="10">
        <f>ROUND(Dodatni!I26,2)</f>
        <v>0</v>
      </c>
      <c r="K245" s="10">
        <f>ROUND(Dodatni!J26,2)</f>
        <v>0</v>
      </c>
      <c r="L245" s="10"/>
      <c r="M245" s="10"/>
      <c r="N245" s="10"/>
      <c r="O245" s="10"/>
      <c r="P245" s="10"/>
      <c r="Q245" s="10"/>
      <c r="R245" s="10"/>
      <c r="S245" s="10"/>
      <c r="T245" s="10"/>
      <c r="U245" s="10"/>
      <c r="V245" s="10"/>
      <c r="W245" s="10"/>
      <c r="X245" s="10"/>
      <c r="Y245" s="10"/>
      <c r="Z245" s="10"/>
      <c r="AA245" s="10"/>
      <c r="AB245" s="10"/>
      <c r="AC245" s="10"/>
      <c r="AD245" s="10"/>
      <c r="AE245" s="10"/>
    </row>
    <row r="246" ht="12.75" customHeight="1">
      <c r="A246" s="5"/>
      <c r="B246" s="6"/>
      <c r="C246" s="5"/>
      <c r="D246" s="5" t="s">
        <v>111</v>
      </c>
      <c r="E246" s="5">
        <v>3.0</v>
      </c>
      <c r="F246" s="7">
        <f>Dodatni!H27</f>
        <v>245</v>
      </c>
      <c r="G246" s="5"/>
      <c r="H246" s="8">
        <f t="shared" si="1"/>
        <v>0</v>
      </c>
      <c r="I246" s="9">
        <v>0.0</v>
      </c>
      <c r="J246" s="10">
        <f>ROUND(Dodatni!I27,2)</f>
        <v>0</v>
      </c>
      <c r="K246" s="10">
        <f>ROUND(Dodatni!J27,2)</f>
        <v>0</v>
      </c>
      <c r="L246" s="10"/>
      <c r="M246" s="10"/>
      <c r="N246" s="10"/>
      <c r="O246" s="10"/>
      <c r="P246" s="10"/>
      <c r="Q246" s="10"/>
      <c r="R246" s="10"/>
      <c r="S246" s="10"/>
      <c r="T246" s="10"/>
      <c r="U246" s="10"/>
      <c r="V246" s="10"/>
      <c r="W246" s="10"/>
      <c r="X246" s="10"/>
      <c r="Y246" s="10"/>
      <c r="Z246" s="10"/>
      <c r="AA246" s="10"/>
      <c r="AB246" s="10"/>
      <c r="AC246" s="10"/>
      <c r="AD246" s="10"/>
      <c r="AE246" s="10"/>
    </row>
    <row r="247" ht="12.75" customHeight="1">
      <c r="A247" s="5"/>
      <c r="B247" s="6"/>
      <c r="C247" s="5"/>
      <c r="D247" s="5" t="s">
        <v>111</v>
      </c>
      <c r="E247" s="5">
        <v>3.0</v>
      </c>
      <c r="F247" s="7">
        <f>Dodatni!H28</f>
        <v>246</v>
      </c>
      <c r="G247" s="5"/>
      <c r="H247" s="8">
        <f t="shared" si="1"/>
        <v>0</v>
      </c>
      <c r="I247" s="9">
        <v>0.0</v>
      </c>
      <c r="J247" s="10">
        <f>ROUND(Dodatni!I28,2)</f>
        <v>0</v>
      </c>
      <c r="K247" s="10">
        <f>ROUND(Dodatni!J28,2)</f>
        <v>0</v>
      </c>
      <c r="L247" s="10"/>
      <c r="M247" s="10"/>
      <c r="N247" s="10"/>
      <c r="O247" s="10"/>
      <c r="P247" s="10"/>
      <c r="Q247" s="10"/>
      <c r="R247" s="10"/>
      <c r="S247" s="10"/>
      <c r="T247" s="10"/>
      <c r="U247" s="10"/>
      <c r="V247" s="10"/>
      <c r="W247" s="10"/>
      <c r="X247" s="10"/>
      <c r="Y247" s="10"/>
      <c r="Z247" s="10"/>
      <c r="AA247" s="10"/>
      <c r="AB247" s="10"/>
      <c r="AC247" s="10"/>
      <c r="AD247" s="10"/>
      <c r="AE247" s="10"/>
    </row>
    <row r="248" ht="12.75" customHeight="1">
      <c r="A248" s="5"/>
      <c r="B248" s="6"/>
      <c r="C248" s="5"/>
      <c r="D248" s="5" t="s">
        <v>111</v>
      </c>
      <c r="E248" s="5">
        <v>3.0</v>
      </c>
      <c r="F248" s="7">
        <f>Dodatni!H29</f>
        <v>247</v>
      </c>
      <c r="G248" s="5"/>
      <c r="H248" s="8">
        <f t="shared" si="1"/>
        <v>0</v>
      </c>
      <c r="I248" s="9">
        <v>0.0</v>
      </c>
      <c r="J248" s="10">
        <f>ROUND(Dodatni!I29,2)</f>
        <v>0</v>
      </c>
      <c r="K248" s="10">
        <f>ROUND(Dodatni!J29,2)</f>
        <v>0</v>
      </c>
      <c r="L248" s="10"/>
      <c r="M248" s="10"/>
      <c r="N248" s="10"/>
      <c r="O248" s="10"/>
      <c r="P248" s="10"/>
      <c r="Q248" s="10"/>
      <c r="R248" s="10"/>
      <c r="S248" s="10"/>
      <c r="T248" s="10"/>
      <c r="U248" s="10"/>
      <c r="V248" s="10"/>
      <c r="W248" s="10"/>
      <c r="X248" s="10"/>
      <c r="Y248" s="10"/>
      <c r="Z248" s="10"/>
      <c r="AA248" s="10"/>
      <c r="AB248" s="10"/>
      <c r="AC248" s="10"/>
      <c r="AD248" s="10"/>
      <c r="AE248" s="10"/>
    </row>
    <row r="249" ht="12.75" customHeight="1">
      <c r="A249" s="5"/>
      <c r="B249" s="6"/>
      <c r="C249" s="5"/>
      <c r="D249" s="5" t="s">
        <v>111</v>
      </c>
      <c r="E249" s="5">
        <v>3.0</v>
      </c>
      <c r="F249" s="7">
        <f>Dodatni!H30</f>
        <v>248</v>
      </c>
      <c r="G249" s="5"/>
      <c r="H249" s="8">
        <f t="shared" si="1"/>
        <v>0</v>
      </c>
      <c r="I249" s="9">
        <v>0.0</v>
      </c>
      <c r="J249" s="10">
        <f>ROUND(Dodatni!I30,2)</f>
        <v>0</v>
      </c>
      <c r="K249" s="10">
        <f>ROUND(Dodatni!J30,2)</f>
        <v>0</v>
      </c>
      <c r="L249" s="10"/>
      <c r="M249" s="10"/>
      <c r="N249" s="10"/>
      <c r="O249" s="10"/>
      <c r="P249" s="10"/>
      <c r="Q249" s="10"/>
      <c r="R249" s="10"/>
      <c r="S249" s="10"/>
      <c r="T249" s="10"/>
      <c r="U249" s="10"/>
      <c r="V249" s="10"/>
      <c r="W249" s="10"/>
      <c r="X249" s="10"/>
      <c r="Y249" s="10"/>
      <c r="Z249" s="10"/>
      <c r="AA249" s="10"/>
      <c r="AB249" s="10"/>
      <c r="AC249" s="10"/>
      <c r="AD249" s="10"/>
      <c r="AE249" s="10"/>
    </row>
    <row r="250" ht="12.75" customHeight="1">
      <c r="A250" s="5"/>
      <c r="B250" s="6"/>
      <c r="C250" s="5"/>
      <c r="D250" s="5" t="s">
        <v>111</v>
      </c>
      <c r="E250" s="5">
        <v>3.0</v>
      </c>
      <c r="F250" s="7">
        <f>Dodatni!H31</f>
        <v>249</v>
      </c>
      <c r="G250" s="5"/>
      <c r="H250" s="8">
        <f t="shared" si="1"/>
        <v>0</v>
      </c>
      <c r="I250" s="9">
        <v>0.0</v>
      </c>
      <c r="J250" s="10">
        <f>ROUND(Dodatni!I31,2)</f>
        <v>0</v>
      </c>
      <c r="K250" s="10">
        <f>ROUND(Dodatni!J31,2)</f>
        <v>0</v>
      </c>
      <c r="L250" s="10"/>
      <c r="M250" s="10"/>
      <c r="N250" s="10"/>
      <c r="O250" s="10"/>
      <c r="P250" s="10"/>
      <c r="Q250" s="10"/>
      <c r="R250" s="10"/>
      <c r="S250" s="10"/>
      <c r="T250" s="10"/>
      <c r="U250" s="10"/>
      <c r="V250" s="10"/>
      <c r="W250" s="10"/>
      <c r="X250" s="10"/>
      <c r="Y250" s="10"/>
      <c r="Z250" s="10"/>
      <c r="AA250" s="10"/>
      <c r="AB250" s="10"/>
      <c r="AC250" s="10"/>
      <c r="AD250" s="10"/>
      <c r="AE250" s="10"/>
    </row>
    <row r="251" ht="12.75" customHeight="1">
      <c r="A251" s="5"/>
      <c r="B251" s="6"/>
      <c r="C251" s="5"/>
      <c r="D251" s="5" t="s">
        <v>111</v>
      </c>
      <c r="E251" s="5">
        <v>3.0</v>
      </c>
      <c r="F251" s="7">
        <f>Dodatni!H32</f>
        <v>250</v>
      </c>
      <c r="G251" s="5"/>
      <c r="H251" s="8">
        <f t="shared" si="1"/>
        <v>0</v>
      </c>
      <c r="I251" s="9">
        <v>0.0</v>
      </c>
      <c r="J251" s="10">
        <f>ROUND(Dodatni!I32,2)</f>
        <v>0</v>
      </c>
      <c r="K251" s="10">
        <f>ROUND(Dodatni!J32,2)</f>
        <v>0</v>
      </c>
      <c r="L251" s="10"/>
      <c r="M251" s="10"/>
      <c r="N251" s="10"/>
      <c r="O251" s="10"/>
      <c r="P251" s="10"/>
      <c r="Q251" s="10"/>
      <c r="R251" s="10"/>
      <c r="S251" s="10"/>
      <c r="T251" s="10"/>
      <c r="U251" s="10"/>
      <c r="V251" s="10"/>
      <c r="W251" s="10"/>
      <c r="X251" s="10"/>
      <c r="Y251" s="10"/>
      <c r="Z251" s="10"/>
      <c r="AA251" s="10"/>
      <c r="AB251" s="10"/>
      <c r="AC251" s="10"/>
      <c r="AD251" s="10"/>
      <c r="AE251" s="10"/>
    </row>
    <row r="252" ht="12.75" customHeight="1">
      <c r="A252" s="5"/>
      <c r="B252" s="6"/>
      <c r="C252" s="5"/>
      <c r="D252" s="5" t="s">
        <v>111</v>
      </c>
      <c r="E252" s="5">
        <v>3.0</v>
      </c>
      <c r="F252" s="7">
        <f>Dodatni!H33</f>
        <v>251</v>
      </c>
      <c r="G252" s="5"/>
      <c r="H252" s="8">
        <f t="shared" si="1"/>
        <v>2529233.804</v>
      </c>
      <c r="I252" s="9">
        <v>0.0</v>
      </c>
      <c r="J252" s="10">
        <f>ROUND(Dodatni!I33,2)</f>
        <v>258133.45</v>
      </c>
      <c r="K252" s="10">
        <f>ROUND(Dodatni!J33,2)</f>
        <v>374764.71</v>
      </c>
      <c r="L252" s="10"/>
      <c r="M252" s="10"/>
      <c r="N252" s="10"/>
      <c r="O252" s="10"/>
      <c r="P252" s="10"/>
      <c r="Q252" s="10"/>
      <c r="R252" s="10"/>
      <c r="S252" s="10"/>
      <c r="T252" s="10"/>
      <c r="U252" s="10"/>
      <c r="V252" s="10"/>
      <c r="W252" s="10"/>
      <c r="X252" s="10"/>
      <c r="Y252" s="10"/>
      <c r="Z252" s="10"/>
      <c r="AA252" s="10"/>
      <c r="AB252" s="10"/>
      <c r="AC252" s="10"/>
      <c r="AD252" s="10"/>
      <c r="AE252" s="10"/>
    </row>
    <row r="253" ht="12.75" customHeight="1">
      <c r="A253" s="5"/>
      <c r="B253" s="6"/>
      <c r="C253" s="5"/>
      <c r="D253" s="5" t="s">
        <v>111</v>
      </c>
      <c r="E253" s="5">
        <v>3.0</v>
      </c>
      <c r="F253" s="7">
        <f>Dodatni!H34</f>
        <v>252</v>
      </c>
      <c r="G253" s="5"/>
      <c r="H253" s="8">
        <f t="shared" si="1"/>
        <v>0</v>
      </c>
      <c r="I253" s="9">
        <v>0.0</v>
      </c>
      <c r="J253" s="10">
        <f>ROUND(Dodatni!I34,2)</f>
        <v>0</v>
      </c>
      <c r="K253" s="10">
        <f>ROUND(Dodatni!J34,2)</f>
        <v>0</v>
      </c>
      <c r="L253" s="10"/>
      <c r="M253" s="10"/>
      <c r="N253" s="10"/>
      <c r="O253" s="10"/>
      <c r="P253" s="10"/>
      <c r="Q253" s="10"/>
      <c r="R253" s="10"/>
      <c r="S253" s="10"/>
      <c r="T253" s="10"/>
      <c r="U253" s="10"/>
      <c r="V253" s="10"/>
      <c r="W253" s="10"/>
      <c r="X253" s="10"/>
      <c r="Y253" s="10"/>
      <c r="Z253" s="10"/>
      <c r="AA253" s="10"/>
      <c r="AB253" s="10"/>
      <c r="AC253" s="10"/>
      <c r="AD253" s="10"/>
      <c r="AE253" s="10"/>
    </row>
    <row r="254" ht="12.75" customHeight="1">
      <c r="A254" s="5"/>
      <c r="B254" s="6"/>
      <c r="C254" s="5"/>
      <c r="D254" s="5" t="s">
        <v>111</v>
      </c>
      <c r="E254" s="5">
        <v>3.0</v>
      </c>
      <c r="F254" s="7">
        <f>Dodatni!H35</f>
        <v>253</v>
      </c>
      <c r="G254" s="5"/>
      <c r="H254" s="8">
        <f t="shared" si="1"/>
        <v>4643884.828</v>
      </c>
      <c r="I254" s="9">
        <v>0.0</v>
      </c>
      <c r="J254" s="10">
        <f>ROUND(Dodatni!I35,2)</f>
        <v>540877.52</v>
      </c>
      <c r="K254" s="10">
        <f>ROUND(Dodatni!J35,2)</f>
        <v>647325.04</v>
      </c>
      <c r="L254" s="10"/>
      <c r="M254" s="10"/>
      <c r="N254" s="10"/>
      <c r="O254" s="10"/>
      <c r="P254" s="10"/>
      <c r="Q254" s="10"/>
      <c r="R254" s="10"/>
      <c r="S254" s="10"/>
      <c r="T254" s="10"/>
      <c r="U254" s="10"/>
      <c r="V254" s="10"/>
      <c r="W254" s="10"/>
      <c r="X254" s="10"/>
      <c r="Y254" s="10"/>
      <c r="Z254" s="10"/>
      <c r="AA254" s="10"/>
      <c r="AB254" s="10"/>
      <c r="AC254" s="10"/>
      <c r="AD254" s="10"/>
      <c r="AE254" s="10"/>
    </row>
    <row r="255" ht="12.75" customHeight="1">
      <c r="A255" s="5"/>
      <c r="B255" s="6"/>
      <c r="C255" s="5"/>
      <c r="D255" s="5" t="s">
        <v>111</v>
      </c>
      <c r="E255" s="5">
        <v>3.0</v>
      </c>
      <c r="F255" s="7">
        <f>Dodatni!H37</f>
        <v>254</v>
      </c>
      <c r="G255" s="5"/>
      <c r="H255" s="8">
        <f t="shared" si="1"/>
        <v>7221703.794</v>
      </c>
      <c r="I255" s="9">
        <v>0.0</v>
      </c>
      <c r="J255" s="10">
        <f>ROUND(Dodatni!I37,2)</f>
        <v>799010.97</v>
      </c>
      <c r="K255" s="10">
        <f>ROUND(Dodatni!J37,2)</f>
        <v>1022089.75</v>
      </c>
      <c r="L255" s="10"/>
      <c r="M255" s="10"/>
      <c r="N255" s="10"/>
      <c r="O255" s="10"/>
      <c r="P255" s="10"/>
      <c r="Q255" s="10"/>
      <c r="R255" s="10"/>
      <c r="S255" s="10"/>
      <c r="T255" s="10"/>
      <c r="U255" s="10"/>
      <c r="V255" s="10"/>
      <c r="W255" s="10"/>
      <c r="X255" s="10"/>
      <c r="Y255" s="10"/>
      <c r="Z255" s="10"/>
      <c r="AA255" s="10"/>
      <c r="AB255" s="10"/>
      <c r="AC255" s="10"/>
      <c r="AD255" s="10"/>
      <c r="AE255" s="10"/>
    </row>
    <row r="256" ht="12.75" customHeight="1">
      <c r="A256" s="5"/>
      <c r="B256" s="6"/>
      <c r="C256" s="5"/>
      <c r="D256" s="5" t="s">
        <v>111</v>
      </c>
      <c r="E256" s="5">
        <v>3.0</v>
      </c>
      <c r="F256" s="7">
        <f>Dodatni!H38</f>
        <v>255</v>
      </c>
      <c r="G256" s="5"/>
      <c r="H256" s="8">
        <f t="shared" si="1"/>
        <v>0</v>
      </c>
      <c r="I256" s="9">
        <v>0.0</v>
      </c>
      <c r="J256" s="10">
        <f>ROUND(Dodatni!I38,2)</f>
        <v>0</v>
      </c>
      <c r="K256" s="10">
        <f>ROUND(Dodatni!J38,2)</f>
        <v>0</v>
      </c>
      <c r="L256" s="10"/>
      <c r="M256" s="10"/>
      <c r="N256" s="10"/>
      <c r="O256" s="10"/>
      <c r="P256" s="10"/>
      <c r="Q256" s="10"/>
      <c r="R256" s="10"/>
      <c r="S256" s="10"/>
      <c r="T256" s="10"/>
      <c r="U256" s="10"/>
      <c r="V256" s="10"/>
      <c r="W256" s="10"/>
      <c r="X256" s="10"/>
      <c r="Y256" s="10"/>
      <c r="Z256" s="10"/>
      <c r="AA256" s="10"/>
      <c r="AB256" s="10"/>
      <c r="AC256" s="10"/>
      <c r="AD256" s="10"/>
      <c r="AE256" s="10"/>
    </row>
    <row r="257" ht="12.75" customHeight="1">
      <c r="A257" s="5"/>
      <c r="B257" s="6"/>
      <c r="C257" s="5"/>
      <c r="D257" s="5" t="s">
        <v>111</v>
      </c>
      <c r="E257" s="5">
        <v>3.0</v>
      </c>
      <c r="F257" s="7">
        <f>Dodatni!H40</f>
        <v>256</v>
      </c>
      <c r="G257" s="5"/>
      <c r="H257" s="8">
        <f t="shared" si="1"/>
        <v>0</v>
      </c>
      <c r="I257" s="9">
        <v>0.0</v>
      </c>
      <c r="J257" s="10">
        <f>ROUND(Dodatni!I40,2)</f>
        <v>0</v>
      </c>
      <c r="K257" s="10">
        <f>ROUND(Dodatni!J40,2)</f>
        <v>0</v>
      </c>
      <c r="L257" s="10"/>
      <c r="M257" s="10"/>
      <c r="N257" s="10"/>
      <c r="O257" s="10"/>
      <c r="P257" s="10"/>
      <c r="Q257" s="10"/>
      <c r="R257" s="10"/>
      <c r="S257" s="10"/>
      <c r="T257" s="10"/>
      <c r="U257" s="10"/>
      <c r="V257" s="10"/>
      <c r="W257" s="10"/>
      <c r="X257" s="10"/>
      <c r="Y257" s="10"/>
      <c r="Z257" s="10"/>
      <c r="AA257" s="10"/>
      <c r="AB257" s="10"/>
      <c r="AC257" s="10"/>
      <c r="AD257" s="10"/>
      <c r="AE257" s="10"/>
    </row>
    <row r="258" ht="12.75" customHeight="1">
      <c r="A258" s="5"/>
      <c r="B258" s="6"/>
      <c r="C258" s="5"/>
      <c r="D258" s="5" t="s">
        <v>111</v>
      </c>
      <c r="E258" s="5">
        <v>3.0</v>
      </c>
      <c r="F258" s="7">
        <f>Dodatni!H42</f>
        <v>257</v>
      </c>
      <c r="G258" s="5"/>
      <c r="H258" s="8">
        <f t="shared" si="1"/>
        <v>0</v>
      </c>
      <c r="I258" s="9">
        <v>0.0</v>
      </c>
      <c r="J258" s="10">
        <f>ROUND(Dodatni!I42,2)</f>
        <v>0</v>
      </c>
      <c r="K258" s="10">
        <f>ROUND(Dodatni!J42,2)</f>
        <v>0</v>
      </c>
      <c r="L258" s="10"/>
      <c r="M258" s="10"/>
      <c r="N258" s="10"/>
      <c r="O258" s="10"/>
      <c r="P258" s="10"/>
      <c r="Q258" s="10"/>
      <c r="R258" s="10"/>
      <c r="S258" s="10"/>
      <c r="T258" s="10"/>
      <c r="U258" s="10"/>
      <c r="V258" s="10"/>
      <c r="W258" s="10"/>
      <c r="X258" s="10"/>
      <c r="Y258" s="10"/>
      <c r="Z258" s="10"/>
      <c r="AA258" s="10"/>
      <c r="AB258" s="10"/>
      <c r="AC258" s="10"/>
      <c r="AD258" s="10"/>
      <c r="AE258" s="10"/>
    </row>
    <row r="259" ht="12.75" customHeight="1">
      <c r="A259" s="5"/>
      <c r="B259" s="6"/>
      <c r="C259" s="5"/>
      <c r="D259" s="5" t="s">
        <v>111</v>
      </c>
      <c r="E259" s="5">
        <v>3.0</v>
      </c>
      <c r="F259" s="7">
        <f>Dodatni!H43</f>
        <v>258</v>
      </c>
      <c r="G259" s="5"/>
      <c r="H259" s="8">
        <f t="shared" si="1"/>
        <v>63876.9816</v>
      </c>
      <c r="I259" s="9">
        <v>0.0</v>
      </c>
      <c r="J259" s="10">
        <f>ROUND(Dodatni!I43,2)</f>
        <v>22598.06</v>
      </c>
      <c r="K259" s="10">
        <f>ROUND(Dodatni!J43,2)</f>
        <v>1080.23</v>
      </c>
      <c r="L259" s="10"/>
      <c r="M259" s="10"/>
      <c r="N259" s="10"/>
      <c r="O259" s="10"/>
      <c r="P259" s="10"/>
      <c r="Q259" s="10"/>
      <c r="R259" s="10"/>
      <c r="S259" s="10"/>
      <c r="T259" s="10"/>
      <c r="U259" s="10"/>
      <c r="V259" s="10"/>
      <c r="W259" s="10"/>
      <c r="X259" s="10"/>
      <c r="Y259" s="10"/>
      <c r="Z259" s="10"/>
      <c r="AA259" s="10"/>
      <c r="AB259" s="10"/>
      <c r="AC259" s="10"/>
      <c r="AD259" s="10"/>
      <c r="AE259" s="10"/>
    </row>
    <row r="260" ht="12.75" customHeight="1">
      <c r="A260" s="5"/>
      <c r="B260" s="6"/>
      <c r="C260" s="5"/>
      <c r="D260" s="5" t="s">
        <v>111</v>
      </c>
      <c r="E260" s="5">
        <v>3.0</v>
      </c>
      <c r="F260" s="7">
        <f>Dodatni!H44</f>
        <v>259</v>
      </c>
      <c r="G260" s="5"/>
      <c r="H260" s="8">
        <f t="shared" si="1"/>
        <v>0</v>
      </c>
      <c r="I260" s="9">
        <v>0.0</v>
      </c>
      <c r="J260" s="10">
        <f>ROUND(Dodatni!I44,2)</f>
        <v>0</v>
      </c>
      <c r="K260" s="10">
        <f>ROUND(Dodatni!J44,2)</f>
        <v>0</v>
      </c>
      <c r="L260" s="10"/>
      <c r="M260" s="10"/>
      <c r="N260" s="10"/>
      <c r="O260" s="10"/>
      <c r="P260" s="10"/>
      <c r="Q260" s="10"/>
      <c r="R260" s="10"/>
      <c r="S260" s="10"/>
      <c r="T260" s="10"/>
      <c r="U260" s="10"/>
      <c r="V260" s="10"/>
      <c r="W260" s="10"/>
      <c r="X260" s="10"/>
      <c r="Y260" s="10"/>
      <c r="Z260" s="10"/>
      <c r="AA260" s="10"/>
      <c r="AB260" s="10"/>
      <c r="AC260" s="10"/>
      <c r="AD260" s="10"/>
      <c r="AE260" s="10"/>
    </row>
    <row r="261" ht="12.75" customHeight="1">
      <c r="A261" s="5"/>
      <c r="B261" s="6"/>
      <c r="C261" s="5"/>
      <c r="D261" s="5" t="s">
        <v>111</v>
      </c>
      <c r="E261" s="5">
        <v>3.0</v>
      </c>
      <c r="F261" s="7">
        <f>Dodatni!H45</f>
        <v>260</v>
      </c>
      <c r="G261" s="5"/>
      <c r="H261" s="8">
        <f t="shared" si="1"/>
        <v>0</v>
      </c>
      <c r="I261" s="9">
        <v>0.0</v>
      </c>
      <c r="J261" s="10">
        <f>ROUND(Dodatni!I45,2)</f>
        <v>0</v>
      </c>
      <c r="K261" s="10">
        <f>ROUND(Dodatni!J45,2)</f>
        <v>0</v>
      </c>
      <c r="L261" s="10"/>
      <c r="M261" s="10"/>
      <c r="N261" s="10"/>
      <c r="O261" s="10"/>
      <c r="P261" s="10"/>
      <c r="Q261" s="10"/>
      <c r="R261" s="10"/>
      <c r="S261" s="10"/>
      <c r="T261" s="10"/>
      <c r="U261" s="10"/>
      <c r="V261" s="10"/>
      <c r="W261" s="10"/>
      <c r="X261" s="10"/>
      <c r="Y261" s="10"/>
      <c r="Z261" s="10"/>
      <c r="AA261" s="10"/>
      <c r="AB261" s="10"/>
      <c r="AC261" s="10"/>
      <c r="AD261" s="10"/>
      <c r="AE261" s="10"/>
    </row>
    <row r="262" ht="12.75" customHeight="1">
      <c r="A262" s="5"/>
      <c r="B262" s="6"/>
      <c r="C262" s="5"/>
      <c r="D262" s="5" t="s">
        <v>111</v>
      </c>
      <c r="E262" s="5">
        <v>3.0</v>
      </c>
      <c r="F262" s="7">
        <f>Dodatni!H46</f>
        <v>261</v>
      </c>
      <c r="G262" s="5"/>
      <c r="H262" s="8">
        <f t="shared" si="1"/>
        <v>0</v>
      </c>
      <c r="I262" s="9">
        <v>0.0</v>
      </c>
      <c r="J262" s="10">
        <f>ROUND(Dodatni!I46,2)</f>
        <v>0</v>
      </c>
      <c r="K262" s="10">
        <f>ROUND(Dodatni!J46,2)</f>
        <v>0</v>
      </c>
      <c r="L262" s="10"/>
      <c r="M262" s="10"/>
      <c r="N262" s="10"/>
      <c r="O262" s="10"/>
      <c r="P262" s="10"/>
      <c r="Q262" s="10"/>
      <c r="R262" s="10"/>
      <c r="S262" s="10"/>
      <c r="T262" s="10"/>
      <c r="U262" s="10"/>
      <c r="V262" s="10"/>
      <c r="W262" s="10"/>
      <c r="X262" s="10"/>
      <c r="Y262" s="10"/>
      <c r="Z262" s="10"/>
      <c r="AA262" s="10"/>
      <c r="AB262" s="10"/>
      <c r="AC262" s="10"/>
      <c r="AD262" s="10"/>
      <c r="AE262" s="10"/>
    </row>
    <row r="263" ht="12.75" customHeight="1">
      <c r="A263" s="5"/>
      <c r="B263" s="6"/>
      <c r="C263" s="5"/>
      <c r="D263" s="5" t="s">
        <v>111</v>
      </c>
      <c r="E263" s="5">
        <v>3.0</v>
      </c>
      <c r="F263" s="7">
        <f>Dodatni!H47</f>
        <v>262</v>
      </c>
      <c r="G263" s="5"/>
      <c r="H263" s="8">
        <f t="shared" si="1"/>
        <v>0</v>
      </c>
      <c r="I263" s="9">
        <v>0.0</v>
      </c>
      <c r="J263" s="10">
        <f>ROUND(Dodatni!I47,2)</f>
        <v>0</v>
      </c>
      <c r="K263" s="10">
        <f>ROUND(Dodatni!J47,2)</f>
        <v>0</v>
      </c>
      <c r="L263" s="10"/>
      <c r="M263" s="10"/>
      <c r="N263" s="10"/>
      <c r="O263" s="10"/>
      <c r="P263" s="10"/>
      <c r="Q263" s="10"/>
      <c r="R263" s="10"/>
      <c r="S263" s="10"/>
      <c r="T263" s="10"/>
      <c r="U263" s="10"/>
      <c r="V263" s="10"/>
      <c r="W263" s="10"/>
      <c r="X263" s="10"/>
      <c r="Y263" s="10"/>
      <c r="Z263" s="10"/>
      <c r="AA263" s="10"/>
      <c r="AB263" s="10"/>
      <c r="AC263" s="10"/>
      <c r="AD263" s="10"/>
      <c r="AE263" s="10"/>
    </row>
    <row r="264" ht="12.75" customHeight="1">
      <c r="A264" s="5"/>
      <c r="B264" s="6"/>
      <c r="C264" s="5"/>
      <c r="D264" s="5" t="s">
        <v>111</v>
      </c>
      <c r="E264" s="5">
        <v>3.0</v>
      </c>
      <c r="F264" s="7">
        <f>Dodatni!H49</f>
        <v>263</v>
      </c>
      <c r="G264" s="5"/>
      <c r="H264" s="8">
        <f t="shared" si="1"/>
        <v>0</v>
      </c>
      <c r="I264" s="9">
        <v>0.0</v>
      </c>
      <c r="J264" s="10">
        <f>ROUND(Dodatni!I49,2)</f>
        <v>0</v>
      </c>
      <c r="K264" s="10">
        <f>ROUND(Dodatni!J49,2)</f>
        <v>0</v>
      </c>
      <c r="L264" s="10"/>
      <c r="M264" s="10"/>
      <c r="N264" s="10"/>
      <c r="O264" s="10"/>
      <c r="P264" s="10"/>
      <c r="Q264" s="10"/>
      <c r="R264" s="10"/>
      <c r="S264" s="10"/>
      <c r="T264" s="10"/>
      <c r="U264" s="10"/>
      <c r="V264" s="10"/>
      <c r="W264" s="10"/>
      <c r="X264" s="10"/>
      <c r="Y264" s="10"/>
      <c r="Z264" s="10"/>
      <c r="AA264" s="10"/>
      <c r="AB264" s="10"/>
      <c r="AC264" s="10"/>
      <c r="AD264" s="10"/>
      <c r="AE264" s="10"/>
    </row>
    <row r="265" ht="12.75" customHeight="1">
      <c r="A265" s="5"/>
      <c r="B265" s="6"/>
      <c r="C265" s="5"/>
      <c r="D265" s="5" t="s">
        <v>111</v>
      </c>
      <c r="E265" s="5">
        <v>3.0</v>
      </c>
      <c r="F265" s="7">
        <f>Dodatni!H50</f>
        <v>264</v>
      </c>
      <c r="G265" s="5"/>
      <c r="H265" s="8">
        <f t="shared" si="1"/>
        <v>31090.0392</v>
      </c>
      <c r="I265" s="9">
        <v>0.0</v>
      </c>
      <c r="J265" s="10">
        <f>ROUND(Dodatni!I50,2)</f>
        <v>3454.49</v>
      </c>
      <c r="K265" s="10">
        <f>ROUND(Dodatni!J50,2)</f>
        <v>4161.02</v>
      </c>
      <c r="L265" s="10"/>
      <c r="M265" s="10"/>
      <c r="N265" s="10"/>
      <c r="O265" s="10"/>
      <c r="P265" s="10"/>
      <c r="Q265" s="10"/>
      <c r="R265" s="10"/>
      <c r="S265" s="10"/>
      <c r="T265" s="10"/>
      <c r="U265" s="10"/>
      <c r="V265" s="10"/>
      <c r="W265" s="10"/>
      <c r="X265" s="10"/>
      <c r="Y265" s="10"/>
      <c r="Z265" s="10"/>
      <c r="AA265" s="10"/>
      <c r="AB265" s="10"/>
      <c r="AC265" s="10"/>
      <c r="AD265" s="10"/>
      <c r="AE265" s="10"/>
    </row>
    <row r="266" ht="12.75" customHeight="1">
      <c r="A266" s="5"/>
      <c r="B266" s="6"/>
      <c r="C266" s="5"/>
      <c r="D266" s="5" t="s">
        <v>111</v>
      </c>
      <c r="E266" s="5">
        <v>3.0</v>
      </c>
      <c r="F266" s="7">
        <f>Dodatni!H51</f>
        <v>265</v>
      </c>
      <c r="G266" s="5"/>
      <c r="H266" s="8">
        <f t="shared" si="1"/>
        <v>336834.928</v>
      </c>
      <c r="I266" s="9">
        <v>0.0</v>
      </c>
      <c r="J266" s="10">
        <f>ROUND(Dodatni!I51,2)</f>
        <v>9909.56</v>
      </c>
      <c r="K266" s="10">
        <f>ROUND(Dodatni!J51,2)</f>
        <v>58598.98</v>
      </c>
      <c r="L266" s="10"/>
      <c r="M266" s="10"/>
      <c r="N266" s="10"/>
      <c r="O266" s="10"/>
      <c r="P266" s="10"/>
      <c r="Q266" s="10"/>
      <c r="R266" s="10"/>
      <c r="S266" s="10"/>
      <c r="T266" s="10"/>
      <c r="U266" s="10"/>
      <c r="V266" s="10"/>
      <c r="W266" s="10"/>
      <c r="X266" s="10"/>
      <c r="Y266" s="10"/>
      <c r="Z266" s="10"/>
      <c r="AA266" s="10"/>
      <c r="AB266" s="10"/>
      <c r="AC266" s="10"/>
      <c r="AD266" s="10"/>
      <c r="AE266" s="10"/>
    </row>
    <row r="267" ht="12.75" customHeight="1">
      <c r="A267" s="5"/>
      <c r="B267" s="6"/>
      <c r="C267" s="5"/>
      <c r="D267" s="5" t="s">
        <v>111</v>
      </c>
      <c r="E267" s="5">
        <v>3.0</v>
      </c>
      <c r="F267" s="7">
        <f>Dodatni!H52</f>
        <v>266</v>
      </c>
      <c r="G267" s="5"/>
      <c r="H267" s="8">
        <f t="shared" si="1"/>
        <v>796393.0142</v>
      </c>
      <c r="I267" s="9">
        <v>0.0</v>
      </c>
      <c r="J267" s="10">
        <f>ROUND(Dodatni!I52,2)</f>
        <v>70917.29</v>
      </c>
      <c r="K267" s="10">
        <f>ROUND(Dodatni!J52,2)</f>
        <v>114239.29</v>
      </c>
      <c r="L267" s="10"/>
      <c r="M267" s="10"/>
      <c r="N267" s="10"/>
      <c r="O267" s="10"/>
      <c r="P267" s="10"/>
      <c r="Q267" s="10"/>
      <c r="R267" s="10"/>
      <c r="S267" s="10"/>
      <c r="T267" s="10"/>
      <c r="U267" s="10"/>
      <c r="V267" s="10"/>
      <c r="W267" s="10"/>
      <c r="X267" s="10"/>
      <c r="Y267" s="10"/>
      <c r="Z267" s="10"/>
      <c r="AA267" s="10"/>
      <c r="AB267" s="10"/>
      <c r="AC267" s="10"/>
      <c r="AD267" s="10"/>
      <c r="AE267" s="10"/>
    </row>
    <row r="268" ht="12.75" customHeight="1">
      <c r="A268" s="5"/>
      <c r="B268" s="6"/>
      <c r="C268" s="5"/>
      <c r="D268" s="5" t="s">
        <v>111</v>
      </c>
      <c r="E268" s="5">
        <v>3.0</v>
      </c>
      <c r="F268" s="7">
        <f>Dodatni!H53</f>
        <v>267</v>
      </c>
      <c r="G268" s="5"/>
      <c r="H268" s="8">
        <f t="shared" si="1"/>
        <v>0</v>
      </c>
      <c r="I268" s="9">
        <v>0.0</v>
      </c>
      <c r="J268" s="10">
        <f>ROUND(Dodatni!I53,2)</f>
        <v>0</v>
      </c>
      <c r="K268" s="10">
        <f>ROUND(Dodatni!J53,2)</f>
        <v>0</v>
      </c>
      <c r="L268" s="10"/>
      <c r="M268" s="10"/>
      <c r="N268" s="10"/>
      <c r="O268" s="10"/>
      <c r="P268" s="10"/>
      <c r="Q268" s="10"/>
      <c r="R268" s="10"/>
      <c r="S268" s="10"/>
      <c r="T268" s="10"/>
      <c r="U268" s="10"/>
      <c r="V268" s="10"/>
      <c r="W268" s="10"/>
      <c r="X268" s="10"/>
      <c r="Y268" s="10"/>
      <c r="Z268" s="10"/>
      <c r="AA268" s="10"/>
      <c r="AB268" s="10"/>
      <c r="AC268" s="10"/>
      <c r="AD268" s="10"/>
      <c r="AE268" s="10"/>
    </row>
    <row r="269" ht="12.75" customHeight="1">
      <c r="A269" s="5"/>
      <c r="B269" s="6"/>
      <c r="C269" s="5"/>
      <c r="D269" s="5" t="s">
        <v>111</v>
      </c>
      <c r="E269" s="5">
        <v>3.0</v>
      </c>
      <c r="F269" s="7">
        <f>Dodatni!H54</f>
        <v>268</v>
      </c>
      <c r="G269" s="5"/>
      <c r="H269" s="8">
        <f t="shared" si="1"/>
        <v>0</v>
      </c>
      <c r="I269" s="9">
        <v>0.0</v>
      </c>
      <c r="J269" s="10">
        <f>ROUND(Dodatni!I54,2)</f>
        <v>0</v>
      </c>
      <c r="K269" s="10">
        <f>ROUND(Dodatni!J54,2)</f>
        <v>0</v>
      </c>
      <c r="L269" s="10"/>
      <c r="M269" s="10"/>
      <c r="N269" s="10"/>
      <c r="O269" s="10"/>
      <c r="P269" s="10"/>
      <c r="Q269" s="10"/>
      <c r="R269" s="10"/>
      <c r="S269" s="10"/>
      <c r="T269" s="10"/>
      <c r="U269" s="10"/>
      <c r="V269" s="10"/>
      <c r="W269" s="10"/>
      <c r="X269" s="10"/>
      <c r="Y269" s="10"/>
      <c r="Z269" s="10"/>
      <c r="AA269" s="10"/>
      <c r="AB269" s="10"/>
      <c r="AC269" s="10"/>
      <c r="AD269" s="10"/>
      <c r="AE269" s="10"/>
    </row>
    <row r="270" ht="12.75" customHeight="1">
      <c r="A270" s="5"/>
      <c r="B270" s="6"/>
      <c r="C270" s="5"/>
      <c r="D270" s="5" t="s">
        <v>111</v>
      </c>
      <c r="E270" s="5">
        <v>3.0</v>
      </c>
      <c r="F270" s="7">
        <f>Dodatni!H55</f>
        <v>269</v>
      </c>
      <c r="G270" s="5"/>
      <c r="H270" s="8">
        <f t="shared" si="1"/>
        <v>325523.0063</v>
      </c>
      <c r="I270" s="9">
        <v>0.0</v>
      </c>
      <c r="J270" s="10">
        <f>ROUND(Dodatni!I55,2)</f>
        <v>25178.51</v>
      </c>
      <c r="K270" s="10">
        <f>ROUND(Dodatni!J55,2)</f>
        <v>47916.88</v>
      </c>
      <c r="L270" s="10"/>
      <c r="M270" s="10"/>
      <c r="N270" s="10"/>
      <c r="O270" s="10"/>
      <c r="P270" s="10"/>
      <c r="Q270" s="10"/>
      <c r="R270" s="10"/>
      <c r="S270" s="10"/>
      <c r="T270" s="10"/>
      <c r="U270" s="10"/>
      <c r="V270" s="10"/>
      <c r="W270" s="10"/>
      <c r="X270" s="10"/>
      <c r="Y270" s="10"/>
      <c r="Z270" s="10"/>
      <c r="AA270" s="10"/>
      <c r="AB270" s="10"/>
      <c r="AC270" s="10"/>
      <c r="AD270" s="10"/>
      <c r="AE270" s="10"/>
    </row>
    <row r="271" ht="12.75" customHeight="1">
      <c r="A271" s="5"/>
      <c r="B271" s="6"/>
      <c r="C271" s="5"/>
      <c r="D271" s="5" t="s">
        <v>111</v>
      </c>
      <c r="E271" s="5">
        <v>3.0</v>
      </c>
      <c r="F271" s="7">
        <f>Dodatni!H56</f>
        <v>270</v>
      </c>
      <c r="G271" s="5"/>
      <c r="H271" s="8">
        <f t="shared" si="1"/>
        <v>0</v>
      </c>
      <c r="I271" s="9">
        <v>0.0</v>
      </c>
      <c r="J271" s="10">
        <f>ROUND(Dodatni!I56,2)</f>
        <v>0</v>
      </c>
      <c r="K271" s="10">
        <f>ROUND(Dodatni!J56,2)</f>
        <v>0</v>
      </c>
      <c r="L271" s="10"/>
      <c r="M271" s="10"/>
      <c r="N271" s="10"/>
      <c r="O271" s="10"/>
      <c r="P271" s="10"/>
      <c r="Q271" s="10"/>
      <c r="R271" s="10"/>
      <c r="S271" s="10"/>
      <c r="T271" s="10"/>
      <c r="U271" s="10"/>
      <c r="V271" s="10"/>
      <c r="W271" s="10"/>
      <c r="X271" s="10"/>
      <c r="Y271" s="10"/>
      <c r="Z271" s="10"/>
      <c r="AA271" s="10"/>
      <c r="AB271" s="10"/>
      <c r="AC271" s="10"/>
      <c r="AD271" s="10"/>
      <c r="AE271" s="10"/>
    </row>
    <row r="272" ht="12.75" customHeight="1">
      <c r="A272" s="5"/>
      <c r="B272" s="6"/>
      <c r="C272" s="5"/>
      <c r="D272" s="5" t="s">
        <v>111</v>
      </c>
      <c r="E272" s="5">
        <v>3.0</v>
      </c>
      <c r="F272" s="7">
        <f>Dodatni!H57</f>
        <v>271</v>
      </c>
      <c r="G272" s="5"/>
      <c r="H272" s="8">
        <f t="shared" si="1"/>
        <v>84509.5885</v>
      </c>
      <c r="I272" s="9">
        <v>0.0</v>
      </c>
      <c r="J272" s="10">
        <f>ROUND(Dodatni!I57,2)</f>
        <v>11774.65</v>
      </c>
      <c r="K272" s="10">
        <f>ROUND(Dodatni!J57,2)</f>
        <v>9704.85</v>
      </c>
      <c r="L272" s="10"/>
      <c r="M272" s="10"/>
      <c r="N272" s="10"/>
      <c r="O272" s="10"/>
      <c r="P272" s="10"/>
      <c r="Q272" s="10"/>
      <c r="R272" s="10"/>
      <c r="S272" s="10"/>
      <c r="T272" s="10"/>
      <c r="U272" s="10"/>
      <c r="V272" s="10"/>
      <c r="W272" s="10"/>
      <c r="X272" s="10"/>
      <c r="Y272" s="10"/>
      <c r="Z272" s="10"/>
      <c r="AA272" s="10"/>
      <c r="AB272" s="10"/>
      <c r="AC272" s="10"/>
      <c r="AD272" s="10"/>
      <c r="AE272" s="10"/>
    </row>
    <row r="273" ht="12.75" customHeight="1">
      <c r="A273" s="5"/>
      <c r="B273" s="6"/>
      <c r="C273" s="5"/>
      <c r="D273" s="5" t="s">
        <v>111</v>
      </c>
      <c r="E273" s="5">
        <v>3.0</v>
      </c>
      <c r="F273" s="7">
        <f>Dodatni!H58</f>
        <v>272</v>
      </c>
      <c r="G273" s="5"/>
      <c r="H273" s="8">
        <f t="shared" si="1"/>
        <v>716881.5952</v>
      </c>
      <c r="I273" s="9">
        <v>0.0</v>
      </c>
      <c r="J273" s="10">
        <f>ROUND(Dodatni!I58,2)</f>
        <v>87572.61</v>
      </c>
      <c r="K273" s="10">
        <f>ROUND(Dodatni!J58,2)</f>
        <v>87993.4</v>
      </c>
      <c r="L273" s="10"/>
      <c r="M273" s="10"/>
      <c r="N273" s="10"/>
      <c r="O273" s="10"/>
      <c r="P273" s="10"/>
      <c r="Q273" s="10"/>
      <c r="R273" s="10"/>
      <c r="S273" s="10"/>
      <c r="T273" s="10"/>
      <c r="U273" s="10"/>
      <c r="V273" s="10"/>
      <c r="W273" s="10"/>
      <c r="X273" s="10"/>
      <c r="Y273" s="10"/>
      <c r="Z273" s="10"/>
      <c r="AA273" s="10"/>
      <c r="AB273" s="10"/>
      <c r="AC273" s="10"/>
      <c r="AD273" s="10"/>
      <c r="AE273" s="10"/>
    </row>
    <row r="274" ht="12.75" customHeight="1">
      <c r="A274" s="5"/>
      <c r="B274" s="6"/>
      <c r="C274" s="5"/>
      <c r="D274" s="5" t="s">
        <v>111</v>
      </c>
      <c r="E274" s="5">
        <v>3.0</v>
      </c>
      <c r="F274" s="7">
        <f>Dodatni!H59</f>
        <v>273</v>
      </c>
      <c r="G274" s="5"/>
      <c r="H274" s="8">
        <f t="shared" si="1"/>
        <v>0</v>
      </c>
      <c r="I274" s="9">
        <v>0.0</v>
      </c>
      <c r="J274" s="10">
        <f>ROUND(Dodatni!I59,2)</f>
        <v>0</v>
      </c>
      <c r="K274" s="10">
        <f>ROUND(Dodatni!J59,2)</f>
        <v>0</v>
      </c>
      <c r="L274" s="10"/>
      <c r="M274" s="10"/>
      <c r="N274" s="10"/>
      <c r="O274" s="10"/>
      <c r="P274" s="10"/>
      <c r="Q274" s="10"/>
      <c r="R274" s="10"/>
      <c r="S274" s="10"/>
      <c r="T274" s="10"/>
      <c r="U274" s="10"/>
      <c r="V274" s="10"/>
      <c r="W274" s="10"/>
      <c r="X274" s="10"/>
      <c r="Y274" s="10"/>
      <c r="Z274" s="10"/>
      <c r="AA274" s="10"/>
      <c r="AB274" s="10"/>
      <c r="AC274" s="10"/>
      <c r="AD274" s="10"/>
      <c r="AE274" s="10"/>
    </row>
    <row r="275" ht="12.75" customHeight="1">
      <c r="A275" s="5"/>
      <c r="B275" s="6"/>
      <c r="C275" s="5"/>
      <c r="D275" s="5" t="s">
        <v>111</v>
      </c>
      <c r="E275" s="5">
        <v>3.0</v>
      </c>
      <c r="F275" s="7">
        <f>Dodatni!H60</f>
        <v>274</v>
      </c>
      <c r="G275" s="5"/>
      <c r="H275" s="8">
        <f t="shared" si="1"/>
        <v>34346.3932</v>
      </c>
      <c r="I275" s="9">
        <v>0.0</v>
      </c>
      <c r="J275" s="10">
        <f>ROUND(Dodatni!I60,2)</f>
        <v>6482.36</v>
      </c>
      <c r="K275" s="10">
        <f>ROUND(Dodatni!J60,2)</f>
        <v>3026.41</v>
      </c>
      <c r="L275" s="10"/>
      <c r="M275" s="10"/>
      <c r="N275" s="10"/>
      <c r="O275" s="10"/>
      <c r="P275" s="10"/>
      <c r="Q275" s="10"/>
      <c r="R275" s="10"/>
      <c r="S275" s="10"/>
      <c r="T275" s="10"/>
      <c r="U275" s="10"/>
      <c r="V275" s="10"/>
      <c r="W275" s="10"/>
      <c r="X275" s="10"/>
      <c r="Y275" s="10"/>
      <c r="Z275" s="10"/>
      <c r="AA275" s="10"/>
      <c r="AB275" s="10"/>
      <c r="AC275" s="10"/>
      <c r="AD275" s="10"/>
      <c r="AE275" s="10"/>
    </row>
    <row r="276" ht="12.75" customHeight="1">
      <c r="A276" s="5"/>
      <c r="B276" s="6"/>
      <c r="C276" s="5"/>
      <c r="D276" s="5" t="s">
        <v>111</v>
      </c>
      <c r="E276" s="5">
        <v>3.0</v>
      </c>
      <c r="F276" s="7">
        <f>Dodatni!H61</f>
        <v>275</v>
      </c>
      <c r="G276" s="5"/>
      <c r="H276" s="8">
        <f t="shared" si="1"/>
        <v>0</v>
      </c>
      <c r="I276" s="9">
        <v>0.0</v>
      </c>
      <c r="J276" s="10">
        <f>ROUND(Dodatni!I61,2)</f>
        <v>0</v>
      </c>
      <c r="K276" s="10">
        <f>ROUND(Dodatni!J61,2)</f>
        <v>0</v>
      </c>
      <c r="L276" s="10"/>
      <c r="M276" s="10"/>
      <c r="N276" s="10"/>
      <c r="O276" s="10"/>
      <c r="P276" s="10"/>
      <c r="Q276" s="10"/>
      <c r="R276" s="10"/>
      <c r="S276" s="10"/>
      <c r="T276" s="10"/>
      <c r="U276" s="10"/>
      <c r="V276" s="10"/>
      <c r="W276" s="10"/>
      <c r="X276" s="10"/>
      <c r="Y276" s="10"/>
      <c r="Z276" s="10"/>
      <c r="AA276" s="10"/>
      <c r="AB276" s="10"/>
      <c r="AC276" s="10"/>
      <c r="AD276" s="10"/>
      <c r="AE276" s="10"/>
    </row>
    <row r="277" ht="12.75" customHeight="1">
      <c r="A277" s="5"/>
      <c r="B277" s="6"/>
      <c r="C277" s="5"/>
      <c r="D277" s="5" t="s">
        <v>111</v>
      </c>
      <c r="E277" s="5">
        <v>3.0</v>
      </c>
      <c r="F277" s="7">
        <f>Dodatni!H62</f>
        <v>276</v>
      </c>
      <c r="G277" s="5"/>
      <c r="H277" s="8">
        <f t="shared" si="1"/>
        <v>30221.0064</v>
      </c>
      <c r="I277" s="9">
        <v>0.0</v>
      </c>
      <c r="J277" s="10">
        <f>ROUND(Dodatni!I62,2)</f>
        <v>3649.88</v>
      </c>
      <c r="K277" s="10">
        <f>ROUND(Dodatni!J62,2)</f>
        <v>3649.88</v>
      </c>
      <c r="L277" s="10"/>
      <c r="M277" s="10"/>
      <c r="N277" s="10"/>
      <c r="O277" s="10"/>
      <c r="P277" s="10"/>
      <c r="Q277" s="10"/>
      <c r="R277" s="10"/>
      <c r="S277" s="10"/>
      <c r="T277" s="10"/>
      <c r="U277" s="10"/>
      <c r="V277" s="10"/>
      <c r="W277" s="10"/>
      <c r="X277" s="10"/>
      <c r="Y277" s="10"/>
      <c r="Z277" s="10"/>
      <c r="AA277" s="10"/>
      <c r="AB277" s="10"/>
      <c r="AC277" s="10"/>
      <c r="AD277" s="10"/>
      <c r="AE277" s="10"/>
    </row>
    <row r="278" ht="12.75" customHeight="1">
      <c r="A278" s="5"/>
      <c r="B278" s="6"/>
      <c r="C278" s="5"/>
      <c r="D278" s="5" t="s">
        <v>111</v>
      </c>
      <c r="E278" s="5">
        <v>3.0</v>
      </c>
      <c r="F278" s="7">
        <f>Dodatni!H63</f>
        <v>277</v>
      </c>
      <c r="G278" s="5"/>
      <c r="H278" s="8">
        <f t="shared" si="1"/>
        <v>0</v>
      </c>
      <c r="I278" s="9">
        <v>0.0</v>
      </c>
      <c r="J278" s="10">
        <f>ROUND(Dodatni!I63,2)</f>
        <v>0</v>
      </c>
      <c r="K278" s="10">
        <f>ROUND(Dodatni!J63,2)</f>
        <v>0</v>
      </c>
      <c r="L278" s="10"/>
      <c r="M278" s="10"/>
      <c r="N278" s="10"/>
      <c r="O278" s="10"/>
      <c r="P278" s="10"/>
      <c r="Q278" s="10"/>
      <c r="R278" s="10"/>
      <c r="S278" s="10"/>
      <c r="T278" s="10"/>
      <c r="U278" s="10"/>
      <c r="V278" s="10"/>
      <c r="W278" s="10"/>
      <c r="X278" s="10"/>
      <c r="Y278" s="10"/>
      <c r="Z278" s="10"/>
      <c r="AA278" s="10"/>
      <c r="AB278" s="10"/>
      <c r="AC278" s="10"/>
      <c r="AD278" s="10"/>
      <c r="AE278" s="10"/>
    </row>
    <row r="279" ht="12.75" customHeight="1">
      <c r="A279" s="5"/>
      <c r="B279" s="6"/>
      <c r="C279" s="5"/>
      <c r="D279" s="5" t="s">
        <v>111</v>
      </c>
      <c r="E279" s="5">
        <v>3.0</v>
      </c>
      <c r="F279" s="7">
        <f>Dodatni!H64</f>
        <v>278</v>
      </c>
      <c r="G279" s="5"/>
      <c r="H279" s="8">
        <f t="shared" si="1"/>
        <v>0</v>
      </c>
      <c r="I279" s="9">
        <v>0.0</v>
      </c>
      <c r="J279" s="10">
        <f>ROUND(Dodatni!I64,2)</f>
        <v>0</v>
      </c>
      <c r="K279" s="10">
        <f>ROUND(Dodatni!J64,2)</f>
        <v>0</v>
      </c>
      <c r="L279" s="10"/>
      <c r="M279" s="10"/>
      <c r="N279" s="10"/>
      <c r="O279" s="10"/>
      <c r="P279" s="10"/>
      <c r="Q279" s="10"/>
      <c r="R279" s="10"/>
      <c r="S279" s="10"/>
      <c r="T279" s="10"/>
      <c r="U279" s="10"/>
      <c r="V279" s="10"/>
      <c r="W279" s="10"/>
      <c r="X279" s="10"/>
      <c r="Y279" s="10"/>
      <c r="Z279" s="10"/>
      <c r="AA279" s="10"/>
      <c r="AB279" s="10"/>
      <c r="AC279" s="10"/>
      <c r="AD279" s="10"/>
      <c r="AE279" s="10"/>
    </row>
    <row r="280" ht="12.75" customHeight="1">
      <c r="A280" s="5"/>
      <c r="B280" s="6"/>
      <c r="C280" s="5"/>
      <c r="D280" s="5" t="s">
        <v>111</v>
      </c>
      <c r="E280" s="5">
        <v>3.0</v>
      </c>
      <c r="F280" s="7">
        <f>Dodatni!H65</f>
        <v>279</v>
      </c>
      <c r="G280" s="5"/>
      <c r="H280" s="8">
        <f t="shared" si="1"/>
        <v>187480.4949</v>
      </c>
      <c r="I280" s="9">
        <v>0.0</v>
      </c>
      <c r="J280" s="10">
        <f>ROUND(Dodatni!I65,2)</f>
        <v>26104.47</v>
      </c>
      <c r="K280" s="10">
        <f>ROUND(Dodatni!J65,2)</f>
        <v>20546.42</v>
      </c>
      <c r="L280" s="10"/>
      <c r="M280" s="10"/>
      <c r="N280" s="10"/>
      <c r="O280" s="10"/>
      <c r="P280" s="10"/>
      <c r="Q280" s="10"/>
      <c r="R280" s="10"/>
      <c r="S280" s="10"/>
      <c r="T280" s="10"/>
      <c r="U280" s="10"/>
      <c r="V280" s="10"/>
      <c r="W280" s="10"/>
      <c r="X280" s="10"/>
      <c r="Y280" s="10"/>
      <c r="Z280" s="10"/>
      <c r="AA280" s="10"/>
      <c r="AB280" s="10"/>
      <c r="AC280" s="10"/>
      <c r="AD280" s="10"/>
      <c r="AE280" s="10"/>
    </row>
    <row r="281" ht="12.75" customHeight="1">
      <c r="A281" s="5"/>
      <c r="B281" s="6"/>
      <c r="C281" s="5"/>
      <c r="D281" s="5" t="s">
        <v>111</v>
      </c>
      <c r="E281" s="5">
        <v>3.0</v>
      </c>
      <c r="F281" s="7">
        <f>Dodatni!H66</f>
        <v>280</v>
      </c>
      <c r="G281" s="5"/>
      <c r="H281" s="8">
        <f t="shared" si="1"/>
        <v>6506.864</v>
      </c>
      <c r="I281" s="9">
        <v>0.0</v>
      </c>
      <c r="J281" s="10">
        <f>ROUND(Dodatni!I66,2)</f>
        <v>2323.88</v>
      </c>
      <c r="K281" s="10">
        <f>ROUND(Dodatni!J66,2)</f>
        <v>0</v>
      </c>
      <c r="L281" s="10"/>
      <c r="M281" s="10"/>
      <c r="N281" s="10"/>
      <c r="O281" s="10"/>
      <c r="P281" s="10"/>
      <c r="Q281" s="10"/>
      <c r="R281" s="10"/>
      <c r="S281" s="10"/>
      <c r="T281" s="10"/>
      <c r="U281" s="10"/>
      <c r="V281" s="10"/>
      <c r="W281" s="10"/>
      <c r="X281" s="10"/>
      <c r="Y281" s="10"/>
      <c r="Z281" s="10"/>
      <c r="AA281" s="10"/>
      <c r="AB281" s="10"/>
      <c r="AC281" s="10"/>
      <c r="AD281" s="10"/>
      <c r="AE281" s="10"/>
    </row>
    <row r="282" ht="12.75" customHeight="1">
      <c r="A282" s="5"/>
      <c r="B282" s="6"/>
      <c r="C282" s="5"/>
      <c r="D282" s="5" t="s">
        <v>111</v>
      </c>
      <c r="E282" s="5">
        <v>3.0</v>
      </c>
      <c r="F282" s="7">
        <f>Dodatni!H67</f>
        <v>281</v>
      </c>
      <c r="G282" s="5"/>
      <c r="H282" s="8">
        <f t="shared" si="1"/>
        <v>0</v>
      </c>
      <c r="I282" s="9">
        <v>0.0</v>
      </c>
      <c r="J282" s="10">
        <f>ROUND(Dodatni!I67,2)</f>
        <v>0</v>
      </c>
      <c r="K282" s="10">
        <f>ROUND(Dodatni!J67,2)</f>
        <v>0</v>
      </c>
      <c r="L282" s="10"/>
      <c r="M282" s="10"/>
      <c r="N282" s="10"/>
      <c r="O282" s="10"/>
      <c r="P282" s="10"/>
      <c r="Q282" s="10"/>
      <c r="R282" s="10"/>
      <c r="S282" s="10"/>
      <c r="T282" s="10"/>
      <c r="U282" s="10"/>
      <c r="V282" s="10"/>
      <c r="W282" s="10"/>
      <c r="X282" s="10"/>
      <c r="Y282" s="10"/>
      <c r="Z282" s="10"/>
      <c r="AA282" s="10"/>
      <c r="AB282" s="10"/>
      <c r="AC282" s="10"/>
      <c r="AD282" s="10"/>
      <c r="AE282" s="10"/>
    </row>
    <row r="283" ht="12.75" customHeight="1">
      <c r="A283" s="5"/>
      <c r="B283" s="6"/>
      <c r="C283" s="5"/>
      <c r="D283" s="5" t="s">
        <v>111</v>
      </c>
      <c r="E283" s="5">
        <v>3.0</v>
      </c>
      <c r="F283" s="7">
        <f>Dodatni!H68</f>
        <v>282</v>
      </c>
      <c r="G283" s="5"/>
      <c r="H283" s="8">
        <f t="shared" si="1"/>
        <v>0</v>
      </c>
      <c r="I283" s="9">
        <v>0.0</v>
      </c>
      <c r="J283" s="10">
        <f>ROUND(Dodatni!I68,2)</f>
        <v>0</v>
      </c>
      <c r="K283" s="10">
        <f>ROUND(Dodatni!J68,2)</f>
        <v>0</v>
      </c>
      <c r="L283" s="10"/>
      <c r="M283" s="10"/>
      <c r="N283" s="10"/>
      <c r="O283" s="10"/>
      <c r="P283" s="10"/>
      <c r="Q283" s="10"/>
      <c r="R283" s="10"/>
      <c r="S283" s="10"/>
      <c r="T283" s="10"/>
      <c r="U283" s="10"/>
      <c r="V283" s="10"/>
      <c r="W283" s="10"/>
      <c r="X283" s="10"/>
      <c r="Y283" s="10"/>
      <c r="Z283" s="10"/>
      <c r="AA283" s="10"/>
      <c r="AB283" s="10"/>
      <c r="AC283" s="10"/>
      <c r="AD283" s="10"/>
      <c r="AE283" s="10"/>
    </row>
    <row r="284" ht="12.75" customHeight="1">
      <c r="A284" s="5"/>
      <c r="B284" s="6"/>
      <c r="C284" s="5"/>
      <c r="D284" s="5" t="s">
        <v>111</v>
      </c>
      <c r="E284" s="5">
        <v>3.0</v>
      </c>
      <c r="F284" s="7">
        <f>Dodatni!H69</f>
        <v>283</v>
      </c>
      <c r="G284" s="5"/>
      <c r="H284" s="8">
        <f t="shared" si="1"/>
        <v>0</v>
      </c>
      <c r="I284" s="9">
        <v>0.0</v>
      </c>
      <c r="J284" s="10">
        <f>ROUND(Dodatni!I69,2)</f>
        <v>0</v>
      </c>
      <c r="K284" s="10">
        <f>ROUND(Dodatni!J69,2)</f>
        <v>0</v>
      </c>
      <c r="L284" s="10"/>
      <c r="M284" s="10"/>
      <c r="N284" s="10"/>
      <c r="O284" s="10"/>
      <c r="P284" s="10"/>
      <c r="Q284" s="10"/>
      <c r="R284" s="10"/>
      <c r="S284" s="10"/>
      <c r="T284" s="10"/>
      <c r="U284" s="10"/>
      <c r="V284" s="10"/>
      <c r="W284" s="10"/>
      <c r="X284" s="10"/>
      <c r="Y284" s="10"/>
      <c r="Z284" s="10"/>
      <c r="AA284" s="10"/>
      <c r="AB284" s="10"/>
      <c r="AC284" s="10"/>
      <c r="AD284" s="10"/>
      <c r="AE284" s="10"/>
    </row>
    <row r="285" ht="12.75" customHeight="1">
      <c r="A285" s="5"/>
      <c r="B285" s="6"/>
      <c r="C285" s="5"/>
      <c r="D285" s="5" t="s">
        <v>111</v>
      </c>
      <c r="E285" s="5">
        <v>3.0</v>
      </c>
      <c r="F285" s="7">
        <f>Dodatni!H70</f>
        <v>284</v>
      </c>
      <c r="G285" s="5"/>
      <c r="H285" s="8">
        <f t="shared" si="1"/>
        <v>0</v>
      </c>
      <c r="I285" s="9">
        <v>0.0</v>
      </c>
      <c r="J285" s="10">
        <f>ROUND(Dodatni!I70,2)</f>
        <v>0</v>
      </c>
      <c r="K285" s="10">
        <f>ROUND(Dodatni!J70,2)</f>
        <v>0</v>
      </c>
      <c r="L285" s="10"/>
      <c r="M285" s="10"/>
      <c r="N285" s="10"/>
      <c r="O285" s="10"/>
      <c r="P285" s="10"/>
      <c r="Q285" s="10"/>
      <c r="R285" s="10"/>
      <c r="S285" s="10"/>
      <c r="T285" s="10"/>
      <c r="U285" s="10"/>
      <c r="V285" s="10"/>
      <c r="W285" s="10"/>
      <c r="X285" s="10"/>
      <c r="Y285" s="10"/>
      <c r="Z285" s="10"/>
      <c r="AA285" s="10"/>
      <c r="AB285" s="10"/>
      <c r="AC285" s="10"/>
      <c r="AD285" s="10"/>
      <c r="AE285" s="10"/>
    </row>
    <row r="286" ht="12.75" customHeight="1">
      <c r="A286" s="5"/>
      <c r="B286" s="6"/>
      <c r="C286" s="5"/>
      <c r="D286" s="5" t="s">
        <v>111</v>
      </c>
      <c r="E286" s="5">
        <v>3.0</v>
      </c>
      <c r="F286" s="7">
        <f>Dodatni!H71</f>
        <v>285</v>
      </c>
      <c r="G286" s="5"/>
      <c r="H286" s="8">
        <f t="shared" si="1"/>
        <v>0</v>
      </c>
      <c r="I286" s="9">
        <v>0.0</v>
      </c>
      <c r="J286" s="10">
        <f>ROUND(Dodatni!I71,2)</f>
        <v>0</v>
      </c>
      <c r="K286" s="10">
        <f>ROUND(Dodatni!J71,2)</f>
        <v>0</v>
      </c>
      <c r="L286" s="10"/>
      <c r="M286" s="10"/>
      <c r="N286" s="10"/>
      <c r="O286" s="10"/>
      <c r="P286" s="10"/>
      <c r="Q286" s="10"/>
      <c r="R286" s="10"/>
      <c r="S286" s="10"/>
      <c r="T286" s="10"/>
      <c r="U286" s="10"/>
      <c r="V286" s="10"/>
      <c r="W286" s="10"/>
      <c r="X286" s="10"/>
      <c r="Y286" s="10"/>
      <c r="Z286" s="10"/>
      <c r="AA286" s="10"/>
      <c r="AB286" s="10"/>
      <c r="AC286" s="10"/>
      <c r="AD286" s="10"/>
      <c r="AE286" s="10"/>
    </row>
    <row r="287" ht="12.75" customHeight="1">
      <c r="A287" s="5"/>
      <c r="B287" s="6"/>
      <c r="C287" s="5"/>
      <c r="D287" s="5" t="s">
        <v>111</v>
      </c>
      <c r="E287" s="5">
        <v>3.0</v>
      </c>
      <c r="F287" s="7">
        <f>Dodatni!H73</f>
        <v>286</v>
      </c>
      <c r="G287" s="5"/>
      <c r="H287" s="8">
        <f t="shared" si="1"/>
        <v>4603.7706</v>
      </c>
      <c r="I287" s="9">
        <v>0.0</v>
      </c>
      <c r="J287" s="10">
        <f>ROUND(Dodatni!I73,2)</f>
        <v>140.91</v>
      </c>
      <c r="K287" s="10">
        <f>ROUND(Dodatni!J73,2)</f>
        <v>734.4</v>
      </c>
      <c r="L287" s="10"/>
      <c r="M287" s="10"/>
      <c r="N287" s="10"/>
      <c r="O287" s="10"/>
      <c r="P287" s="10"/>
      <c r="Q287" s="10"/>
      <c r="R287" s="10"/>
      <c r="S287" s="10"/>
      <c r="T287" s="10"/>
      <c r="U287" s="10"/>
      <c r="V287" s="10"/>
      <c r="W287" s="10"/>
      <c r="X287" s="10"/>
      <c r="Y287" s="10"/>
      <c r="Z287" s="10"/>
      <c r="AA287" s="10"/>
      <c r="AB287" s="10"/>
      <c r="AC287" s="10"/>
      <c r="AD287" s="10"/>
      <c r="AE287" s="10"/>
    </row>
    <row r="288" ht="12.75" customHeight="1">
      <c r="A288" s="5"/>
      <c r="B288" s="6"/>
      <c r="C288" s="5"/>
      <c r="D288" s="5" t="s">
        <v>111</v>
      </c>
      <c r="E288" s="5">
        <v>3.0</v>
      </c>
      <c r="F288" s="7">
        <f>Dodatni!H74</f>
        <v>287</v>
      </c>
      <c r="G288" s="5"/>
      <c r="H288" s="8">
        <f t="shared" si="1"/>
        <v>0</v>
      </c>
      <c r="I288" s="9">
        <v>0.0</v>
      </c>
      <c r="J288" s="10">
        <f>ROUND(Dodatni!I74,2)</f>
        <v>0</v>
      </c>
      <c r="K288" s="10">
        <f>ROUND(Dodatni!J74,2)</f>
        <v>0</v>
      </c>
      <c r="L288" s="10"/>
      <c r="M288" s="10"/>
      <c r="N288" s="10"/>
      <c r="O288" s="10"/>
      <c r="P288" s="10"/>
      <c r="Q288" s="10"/>
      <c r="R288" s="10"/>
      <c r="S288" s="10"/>
      <c r="T288" s="10"/>
      <c r="U288" s="10"/>
      <c r="V288" s="10"/>
      <c r="W288" s="10"/>
      <c r="X288" s="10"/>
      <c r="Y288" s="10"/>
      <c r="Z288" s="10"/>
      <c r="AA288" s="10"/>
      <c r="AB288" s="10"/>
      <c r="AC288" s="10"/>
      <c r="AD288" s="10"/>
      <c r="AE288" s="10"/>
    </row>
    <row r="289" ht="12.75" customHeight="1">
      <c r="A289" s="5"/>
      <c r="B289" s="6"/>
      <c r="C289" s="5"/>
      <c r="D289" s="5" t="s">
        <v>111</v>
      </c>
      <c r="E289" s="5">
        <v>3.0</v>
      </c>
      <c r="F289" s="7">
        <f>Dodatni!H75</f>
        <v>288</v>
      </c>
      <c r="G289" s="5"/>
      <c r="H289" s="8">
        <f t="shared" si="1"/>
        <v>0</v>
      </c>
      <c r="I289" s="9">
        <v>0.0</v>
      </c>
      <c r="J289" s="10">
        <f>ROUND(Dodatni!I75,2)</f>
        <v>0</v>
      </c>
      <c r="K289" s="10">
        <f>ROUND(Dodatni!J75,2)</f>
        <v>0</v>
      </c>
      <c r="L289" s="10"/>
      <c r="M289" s="10"/>
      <c r="N289" s="10"/>
      <c r="O289" s="10"/>
      <c r="P289" s="10"/>
      <c r="Q289" s="10"/>
      <c r="R289" s="10"/>
      <c r="S289" s="10"/>
      <c r="T289" s="10"/>
      <c r="U289" s="10"/>
      <c r="V289" s="10"/>
      <c r="W289" s="10"/>
      <c r="X289" s="10"/>
      <c r="Y289" s="10"/>
      <c r="Z289" s="10"/>
      <c r="AA289" s="10"/>
      <c r="AB289" s="10"/>
      <c r="AC289" s="10"/>
      <c r="AD289" s="10"/>
      <c r="AE289" s="10"/>
    </row>
    <row r="290" ht="12.75" customHeight="1">
      <c r="A290" s="5"/>
      <c r="B290" s="6"/>
      <c r="C290" s="5"/>
      <c r="D290" s="5" t="s">
        <v>111</v>
      </c>
      <c r="E290" s="5">
        <v>3.0</v>
      </c>
      <c r="F290" s="7">
        <f>Dodatni!H76</f>
        <v>289</v>
      </c>
      <c r="G290" s="5"/>
      <c r="H290" s="8">
        <f t="shared" si="1"/>
        <v>10992.2017</v>
      </c>
      <c r="I290" s="9">
        <v>0.0</v>
      </c>
      <c r="J290" s="10">
        <f>ROUND(Dodatni!I76,2)</f>
        <v>2626.93</v>
      </c>
      <c r="K290" s="10">
        <f>ROUND(Dodatni!J76,2)</f>
        <v>588.3</v>
      </c>
      <c r="L290" s="10"/>
      <c r="M290" s="10"/>
      <c r="N290" s="10"/>
      <c r="O290" s="10"/>
      <c r="P290" s="10"/>
      <c r="Q290" s="10"/>
      <c r="R290" s="10"/>
      <c r="S290" s="10"/>
      <c r="T290" s="10"/>
      <c r="U290" s="10"/>
      <c r="V290" s="10"/>
      <c r="W290" s="10"/>
      <c r="X290" s="10"/>
      <c r="Y290" s="10"/>
      <c r="Z290" s="10"/>
      <c r="AA290" s="10"/>
      <c r="AB290" s="10"/>
      <c r="AC290" s="10"/>
      <c r="AD290" s="10"/>
      <c r="AE290" s="10"/>
    </row>
    <row r="291" ht="12.75" customHeight="1">
      <c r="A291" s="5"/>
      <c r="B291" s="6"/>
      <c r="C291" s="5"/>
      <c r="D291" s="5" t="s">
        <v>111</v>
      </c>
      <c r="E291" s="5">
        <v>3.0</v>
      </c>
      <c r="F291" s="7">
        <f>Dodatni!H78</f>
        <v>290</v>
      </c>
      <c r="G291" s="5"/>
      <c r="H291" s="8">
        <f t="shared" si="1"/>
        <v>1077806.663</v>
      </c>
      <c r="I291" s="9">
        <v>0.0</v>
      </c>
      <c r="J291" s="10">
        <f>ROUND(Dodatni!I78,2)</f>
        <v>127291.99</v>
      </c>
      <c r="K291" s="10">
        <f>ROUND(Dodatni!J78,2)</f>
        <v>122182.74</v>
      </c>
      <c r="L291" s="10"/>
      <c r="M291" s="10"/>
      <c r="N291" s="10"/>
      <c r="O291" s="10"/>
      <c r="P291" s="10"/>
      <c r="Q291" s="10"/>
      <c r="R291" s="10"/>
      <c r="S291" s="10"/>
      <c r="T291" s="10"/>
      <c r="U291" s="10"/>
      <c r="V291" s="10"/>
      <c r="W291" s="10"/>
      <c r="X291" s="10"/>
      <c r="Y291" s="10"/>
      <c r="Z291" s="10"/>
      <c r="AA291" s="10"/>
      <c r="AB291" s="10"/>
      <c r="AC291" s="10"/>
      <c r="AD291" s="10"/>
      <c r="AE291" s="10"/>
    </row>
    <row r="292" ht="12.75" customHeight="1">
      <c r="A292" s="5"/>
      <c r="B292" s="6"/>
      <c r="C292" s="5"/>
      <c r="D292" s="5" t="s">
        <v>111</v>
      </c>
      <c r="E292" s="5">
        <v>3.0</v>
      </c>
      <c r="F292" s="7">
        <f>Dodatni!H79</f>
        <v>291</v>
      </c>
      <c r="G292" s="5"/>
      <c r="H292" s="8">
        <f t="shared" si="1"/>
        <v>257839.5315</v>
      </c>
      <c r="I292" s="9">
        <v>0.0</v>
      </c>
      <c r="J292" s="10">
        <f>ROUND(Dodatni!I79,2)</f>
        <v>13399.55</v>
      </c>
      <c r="K292" s="10">
        <f>ROUND(Dodatni!J79,2)</f>
        <v>37602.55</v>
      </c>
      <c r="L292" s="10"/>
      <c r="M292" s="10"/>
      <c r="N292" s="10"/>
      <c r="O292" s="10"/>
      <c r="P292" s="10"/>
      <c r="Q292" s="10"/>
      <c r="R292" s="10"/>
      <c r="S292" s="10"/>
      <c r="T292" s="10"/>
      <c r="U292" s="10"/>
      <c r="V292" s="10"/>
      <c r="W292" s="10"/>
      <c r="X292" s="10"/>
      <c r="Y292" s="10"/>
      <c r="Z292" s="10"/>
      <c r="AA292" s="10"/>
      <c r="AB292" s="10"/>
      <c r="AC292" s="10"/>
      <c r="AD292" s="10"/>
      <c r="AE292" s="10"/>
    </row>
    <row r="293" ht="12.75" customHeight="1">
      <c r="A293" s="5"/>
      <c r="B293" s="6"/>
      <c r="C293" s="5"/>
      <c r="D293" s="5" t="s">
        <v>111</v>
      </c>
      <c r="E293" s="5">
        <v>3.0</v>
      </c>
      <c r="F293" s="7">
        <f>Dodatni!H80</f>
        <v>292</v>
      </c>
      <c r="G293" s="5"/>
      <c r="H293" s="8">
        <f t="shared" si="1"/>
        <v>475732.3276</v>
      </c>
      <c r="I293" s="9">
        <v>0.0</v>
      </c>
      <c r="J293" s="10">
        <f>ROUND(Dodatni!I80,2)</f>
        <v>15713.65</v>
      </c>
      <c r="K293" s="10">
        <f>ROUND(Dodatni!J80,2)</f>
        <v>73604.19</v>
      </c>
      <c r="L293" s="10"/>
      <c r="M293" s="10"/>
      <c r="N293" s="10"/>
      <c r="O293" s="10"/>
      <c r="P293" s="10"/>
      <c r="Q293" s="10"/>
      <c r="R293" s="10"/>
      <c r="S293" s="10"/>
      <c r="T293" s="10"/>
      <c r="U293" s="10"/>
      <c r="V293" s="10"/>
      <c r="W293" s="10"/>
      <c r="X293" s="10"/>
      <c r="Y293" s="10"/>
      <c r="Z293" s="10"/>
      <c r="AA293" s="10"/>
      <c r="AB293" s="10"/>
      <c r="AC293" s="10"/>
      <c r="AD293" s="10"/>
      <c r="AE293" s="10"/>
    </row>
    <row r="294" ht="12.75" customHeight="1">
      <c r="A294" s="5"/>
      <c r="B294" s="6"/>
      <c r="C294" s="5"/>
      <c r="D294" s="5" t="s">
        <v>111</v>
      </c>
      <c r="E294" s="5">
        <v>3.0</v>
      </c>
      <c r="F294" s="7">
        <f>Dodatni!H81</f>
        <v>293</v>
      </c>
      <c r="G294" s="5"/>
      <c r="H294" s="8">
        <f t="shared" si="1"/>
        <v>0</v>
      </c>
      <c r="I294" s="9">
        <v>0.0</v>
      </c>
      <c r="J294" s="10">
        <f>ROUND(Dodatni!I81,2)</f>
        <v>0</v>
      </c>
      <c r="K294" s="10">
        <f>ROUND(Dodatni!J81,2)</f>
        <v>0</v>
      </c>
      <c r="L294" s="10"/>
      <c r="M294" s="10"/>
      <c r="N294" s="10"/>
      <c r="O294" s="10"/>
      <c r="P294" s="10"/>
      <c r="Q294" s="10"/>
      <c r="R294" s="10"/>
      <c r="S294" s="10"/>
      <c r="T294" s="10"/>
      <c r="U294" s="10"/>
      <c r="V294" s="10"/>
      <c r="W294" s="10"/>
      <c r="X294" s="10"/>
      <c r="Y294" s="10"/>
      <c r="Z294" s="10"/>
      <c r="AA294" s="10"/>
      <c r="AB294" s="10"/>
      <c r="AC294" s="10"/>
      <c r="AD294" s="10"/>
      <c r="AE294" s="10"/>
    </row>
    <row r="295" ht="12.75" customHeight="1">
      <c r="A295" s="5"/>
      <c r="B295" s="6"/>
      <c r="C295" s="5"/>
      <c r="D295" s="5" t="s">
        <v>111</v>
      </c>
      <c r="E295" s="5">
        <v>3.0</v>
      </c>
      <c r="F295" s="7">
        <f>Dodatni!H82</f>
        <v>294</v>
      </c>
      <c r="G295" s="5"/>
      <c r="H295" s="8">
        <f t="shared" si="1"/>
        <v>353184.5226</v>
      </c>
      <c r="I295" s="9">
        <v>0.0</v>
      </c>
      <c r="J295" s="10">
        <f>ROUND(Dodatni!I82,2)</f>
        <v>98178.79</v>
      </c>
      <c r="K295" s="10">
        <f>ROUND(Dodatni!J82,2)</f>
        <v>10976</v>
      </c>
      <c r="L295" s="10"/>
      <c r="M295" s="10"/>
      <c r="N295" s="10"/>
      <c r="O295" s="10"/>
      <c r="P295" s="10"/>
      <c r="Q295" s="10"/>
      <c r="R295" s="10"/>
      <c r="S295" s="10"/>
      <c r="T295" s="10"/>
      <c r="U295" s="10"/>
      <c r="V295" s="10"/>
      <c r="W295" s="10"/>
      <c r="X295" s="10"/>
      <c r="Y295" s="10"/>
      <c r="Z295" s="10"/>
      <c r="AA295" s="10"/>
      <c r="AB295" s="10"/>
      <c r="AC295" s="10"/>
      <c r="AD295" s="10"/>
      <c r="AE295" s="10"/>
    </row>
    <row r="296" ht="12.75" customHeight="1">
      <c r="A296" s="5"/>
      <c r="B296" s="6"/>
      <c r="C296" s="5"/>
      <c r="D296" s="5" t="s">
        <v>111</v>
      </c>
      <c r="E296" s="5">
        <v>3.0</v>
      </c>
      <c r="F296" s="7">
        <f>Dodatni!H83</f>
        <v>295</v>
      </c>
      <c r="G296" s="5"/>
      <c r="H296" s="8">
        <f t="shared" si="1"/>
        <v>0</v>
      </c>
      <c r="I296" s="9">
        <v>0.0</v>
      </c>
      <c r="J296" s="10">
        <f>ROUND(Dodatni!I83,2)</f>
        <v>0</v>
      </c>
      <c r="K296" s="10">
        <f>ROUND(Dodatni!J83,2)</f>
        <v>0</v>
      </c>
      <c r="L296" s="10"/>
      <c r="M296" s="10"/>
      <c r="N296" s="10"/>
      <c r="O296" s="10"/>
      <c r="P296" s="10"/>
      <c r="Q296" s="10"/>
      <c r="R296" s="10"/>
      <c r="S296" s="10"/>
      <c r="T296" s="10"/>
      <c r="U296" s="10"/>
      <c r="V296" s="10"/>
      <c r="W296" s="10"/>
      <c r="X296" s="10"/>
      <c r="Y296" s="10"/>
      <c r="Z296" s="10"/>
      <c r="AA296" s="10"/>
      <c r="AB296" s="10"/>
      <c r="AC296" s="10"/>
      <c r="AD296" s="10"/>
      <c r="AE296" s="10"/>
    </row>
    <row r="297" ht="12.75" customHeight="1">
      <c r="A297" s="5"/>
      <c r="B297" s="6"/>
      <c r="C297" s="5"/>
      <c r="D297" s="5" t="s">
        <v>111</v>
      </c>
      <c r="E297" s="5">
        <v>3.0</v>
      </c>
      <c r="F297" s="7">
        <f>Dodatni!H84</f>
        <v>296</v>
      </c>
      <c r="G297" s="5"/>
      <c r="H297" s="8">
        <f t="shared" si="1"/>
        <v>0</v>
      </c>
      <c r="I297" s="9">
        <v>0.0</v>
      </c>
      <c r="J297" s="10">
        <f>ROUND(Dodatni!I84,2)</f>
        <v>0</v>
      </c>
      <c r="K297" s="10">
        <f>ROUND(Dodatni!J84,2)</f>
        <v>0</v>
      </c>
      <c r="L297" s="10"/>
      <c r="M297" s="10"/>
      <c r="N297" s="10"/>
      <c r="O297" s="10"/>
      <c r="P297" s="10"/>
      <c r="Q297" s="10"/>
      <c r="R297" s="10"/>
      <c r="S297" s="10"/>
      <c r="T297" s="10"/>
      <c r="U297" s="10"/>
      <c r="V297" s="10"/>
      <c r="W297" s="10"/>
      <c r="X297" s="10"/>
      <c r="Y297" s="10"/>
      <c r="Z297" s="10"/>
      <c r="AA297" s="10"/>
      <c r="AB297" s="10"/>
      <c r="AC297" s="10"/>
      <c r="AD297" s="10"/>
      <c r="AE297" s="10"/>
    </row>
    <row r="298" ht="12.75" customHeight="1">
      <c r="A298" s="5"/>
      <c r="B298" s="6"/>
      <c r="C298" s="5"/>
      <c r="D298" s="5" t="s">
        <v>111</v>
      </c>
      <c r="E298" s="5">
        <v>3.0</v>
      </c>
      <c r="F298" s="7">
        <f>Dodatni!H85</f>
        <v>297</v>
      </c>
      <c r="G298" s="5"/>
      <c r="H298" s="8">
        <f t="shared" si="1"/>
        <v>0</v>
      </c>
      <c r="I298" s="9">
        <v>0.0</v>
      </c>
      <c r="J298" s="10">
        <f>ROUND(Dodatni!I85,2)</f>
        <v>0</v>
      </c>
      <c r="K298" s="10">
        <f>ROUND(Dodatni!J85,2)</f>
        <v>0</v>
      </c>
      <c r="L298" s="10"/>
      <c r="M298" s="10"/>
      <c r="N298" s="10"/>
      <c r="O298" s="10"/>
      <c r="P298" s="10"/>
      <c r="Q298" s="10"/>
      <c r="R298" s="10"/>
      <c r="S298" s="10"/>
      <c r="T298" s="10"/>
      <c r="U298" s="10"/>
      <c r="V298" s="10"/>
      <c r="W298" s="10"/>
      <c r="X298" s="10"/>
      <c r="Y298" s="10"/>
      <c r="Z298" s="10"/>
      <c r="AA298" s="10"/>
      <c r="AB298" s="10"/>
      <c r="AC298" s="10"/>
      <c r="AD298" s="10"/>
      <c r="AE298" s="10"/>
    </row>
    <row r="299" ht="12.75" customHeight="1">
      <c r="A299" s="5"/>
      <c r="B299" s="6"/>
      <c r="C299" s="5"/>
      <c r="D299" s="5" t="s">
        <v>111</v>
      </c>
      <c r="E299" s="5">
        <v>3.0</v>
      </c>
      <c r="F299" s="7">
        <f>Dodatni!H86</f>
        <v>298</v>
      </c>
      <c r="G299" s="5"/>
      <c r="H299" s="8">
        <f t="shared" si="1"/>
        <v>0</v>
      </c>
      <c r="I299" s="9">
        <v>0.0</v>
      </c>
      <c r="J299" s="10">
        <f>ROUND(Dodatni!I86,2)</f>
        <v>0</v>
      </c>
      <c r="K299" s="10">
        <f>ROUND(Dodatni!J86,2)</f>
        <v>0</v>
      </c>
      <c r="L299" s="10"/>
      <c r="M299" s="10"/>
      <c r="N299" s="10"/>
      <c r="O299" s="10"/>
      <c r="P299" s="10"/>
      <c r="Q299" s="10"/>
      <c r="R299" s="10"/>
      <c r="S299" s="10"/>
      <c r="T299" s="10"/>
      <c r="U299" s="10"/>
      <c r="V299" s="10"/>
      <c r="W299" s="10"/>
      <c r="X299" s="10"/>
      <c r="Y299" s="10"/>
      <c r="Z299" s="10"/>
      <c r="AA299" s="10"/>
      <c r="AB299" s="10"/>
      <c r="AC299" s="10"/>
      <c r="AD299" s="10"/>
      <c r="AE299" s="10"/>
    </row>
    <row r="300" ht="12.75" customHeight="1">
      <c r="A300" s="5"/>
      <c r="B300" s="6"/>
      <c r="C300" s="5"/>
      <c r="D300" s="5" t="s">
        <v>111</v>
      </c>
      <c r="E300" s="5">
        <v>3.0</v>
      </c>
      <c r="F300" s="7">
        <f>Dodatni!H88</f>
        <v>299</v>
      </c>
      <c r="G300" s="5"/>
      <c r="H300" s="8">
        <f t="shared" si="1"/>
        <v>0</v>
      </c>
      <c r="I300" s="9">
        <v>0.0</v>
      </c>
      <c r="J300" s="10">
        <f>ROUND(Dodatni!I88,2)</f>
        <v>0</v>
      </c>
      <c r="K300" s="10">
        <f>ROUND(Dodatni!J88,2)</f>
        <v>0</v>
      </c>
      <c r="L300" s="10"/>
      <c r="M300" s="10"/>
      <c r="N300" s="10"/>
      <c r="O300" s="10"/>
      <c r="P300" s="10"/>
      <c r="Q300" s="10"/>
      <c r="R300" s="10"/>
      <c r="S300" s="10"/>
      <c r="T300" s="10"/>
      <c r="U300" s="10"/>
      <c r="V300" s="10"/>
      <c r="W300" s="10"/>
      <c r="X300" s="10"/>
      <c r="Y300" s="10"/>
      <c r="Z300" s="10"/>
      <c r="AA300" s="10"/>
      <c r="AB300" s="10"/>
      <c r="AC300" s="10"/>
      <c r="AD300" s="10"/>
      <c r="AE300" s="10"/>
    </row>
    <row r="301" ht="12.75" customHeight="1">
      <c r="A301" s="5"/>
      <c r="B301" s="6"/>
      <c r="C301" s="5"/>
      <c r="D301" s="5" t="s">
        <v>112</v>
      </c>
      <c r="E301" s="5">
        <v>4.0</v>
      </c>
      <c r="F301" s="7">
        <f>NT_I!G9</f>
        <v>1</v>
      </c>
      <c r="G301" s="5" t="str">
        <f>IF(NT_I!H9&lt;&gt;"",NT_I!H9,"")</f>
        <v/>
      </c>
      <c r="H301" s="8">
        <f t="shared" si="1"/>
        <v>0</v>
      </c>
      <c r="I301" s="9">
        <v>0.0</v>
      </c>
      <c r="J301" s="10">
        <f>ROUND(NT_I!I9,2)</f>
        <v>0</v>
      </c>
      <c r="K301" s="10">
        <f>ROUND(NT_I!J9,2)</f>
        <v>0</v>
      </c>
      <c r="L301" s="10"/>
      <c r="M301" s="10"/>
      <c r="N301" s="10"/>
      <c r="O301" s="10"/>
      <c r="P301" s="10"/>
      <c r="Q301" s="10"/>
      <c r="R301" s="10"/>
      <c r="S301" s="10"/>
      <c r="T301" s="10"/>
      <c r="U301" s="10"/>
      <c r="V301" s="10"/>
      <c r="W301" s="10"/>
      <c r="X301" s="10"/>
      <c r="Y301" s="10"/>
      <c r="Z301" s="10"/>
      <c r="AA301" s="10"/>
      <c r="AB301" s="10"/>
      <c r="AC301" s="10"/>
      <c r="AD301" s="10"/>
      <c r="AE301" s="10"/>
    </row>
    <row r="302" ht="12.75" customHeight="1">
      <c r="A302" s="5"/>
      <c r="B302" s="6"/>
      <c r="C302" s="5"/>
      <c r="D302" s="5" t="s">
        <v>112</v>
      </c>
      <c r="E302" s="5">
        <v>4.0</v>
      </c>
      <c r="F302" s="7">
        <f>NT_I!G10</f>
        <v>2</v>
      </c>
      <c r="G302" s="5" t="str">
        <f>IF(NT_I!H10&lt;&gt;"",NT_I!H10,"")</f>
        <v/>
      </c>
      <c r="H302" s="8">
        <f t="shared" si="1"/>
        <v>0</v>
      </c>
      <c r="I302" s="9">
        <v>0.0</v>
      </c>
      <c r="J302" s="10">
        <f>ROUND(NT_I!I10,2)</f>
        <v>0</v>
      </c>
      <c r="K302" s="10">
        <f>ROUND(NT_I!J10,2)</f>
        <v>0</v>
      </c>
      <c r="L302" s="10"/>
      <c r="M302" s="10"/>
      <c r="N302" s="10"/>
      <c r="O302" s="10"/>
      <c r="P302" s="10"/>
      <c r="Q302" s="10"/>
      <c r="R302" s="10"/>
      <c r="S302" s="10"/>
      <c r="T302" s="10"/>
      <c r="U302" s="10"/>
      <c r="V302" s="10"/>
      <c r="W302" s="10"/>
      <c r="X302" s="10"/>
      <c r="Y302" s="10"/>
      <c r="Z302" s="10"/>
      <c r="AA302" s="10"/>
      <c r="AB302" s="10"/>
      <c r="AC302" s="10"/>
      <c r="AD302" s="10"/>
      <c r="AE302" s="10"/>
    </row>
    <row r="303" ht="12.75" customHeight="1">
      <c r="A303" s="5"/>
      <c r="B303" s="6"/>
      <c r="C303" s="5"/>
      <c r="D303" s="5" t="s">
        <v>112</v>
      </c>
      <c r="E303" s="5">
        <v>4.0</v>
      </c>
      <c r="F303" s="7">
        <f>NT_I!G11</f>
        <v>3</v>
      </c>
      <c r="G303" s="5" t="str">
        <f>IF(NT_I!H11&lt;&gt;"",NT_I!H11,"")</f>
        <v/>
      </c>
      <c r="H303" s="8">
        <f t="shared" si="1"/>
        <v>0</v>
      </c>
      <c r="I303" s="9">
        <v>0.0</v>
      </c>
      <c r="J303" s="10">
        <f>ROUND(NT_I!I11,2)</f>
        <v>0</v>
      </c>
      <c r="K303" s="10">
        <f>ROUND(NT_I!J11,2)</f>
        <v>0</v>
      </c>
      <c r="L303" s="10"/>
      <c r="M303" s="10"/>
      <c r="N303" s="10"/>
      <c r="O303" s="10"/>
      <c r="P303" s="10"/>
      <c r="Q303" s="10"/>
      <c r="R303" s="10"/>
      <c r="S303" s="10"/>
      <c r="T303" s="10"/>
      <c r="U303" s="10"/>
      <c r="V303" s="10"/>
      <c r="W303" s="10"/>
      <c r="X303" s="10"/>
      <c r="Y303" s="10"/>
      <c r="Z303" s="10"/>
      <c r="AA303" s="10"/>
      <c r="AB303" s="10"/>
      <c r="AC303" s="10"/>
      <c r="AD303" s="10"/>
      <c r="AE303" s="10"/>
    </row>
    <row r="304" ht="12.75" customHeight="1">
      <c r="A304" s="5"/>
      <c r="B304" s="6"/>
      <c r="C304" s="5"/>
      <c r="D304" s="5" t="s">
        <v>112</v>
      </c>
      <c r="E304" s="5">
        <v>4.0</v>
      </c>
      <c r="F304" s="7">
        <f>NT_I!G12</f>
        <v>4</v>
      </c>
      <c r="G304" s="5" t="str">
        <f>IF(NT_I!H12&lt;&gt;"",NT_I!H12,"")</f>
        <v/>
      </c>
      <c r="H304" s="8">
        <f t="shared" si="1"/>
        <v>0</v>
      </c>
      <c r="I304" s="9">
        <v>0.0</v>
      </c>
      <c r="J304" s="10">
        <f>ROUND(NT_I!I12,2)</f>
        <v>0</v>
      </c>
      <c r="K304" s="10">
        <f>ROUND(NT_I!J12,2)</f>
        <v>0</v>
      </c>
      <c r="L304" s="10"/>
      <c r="M304" s="10"/>
      <c r="N304" s="10"/>
      <c r="O304" s="10"/>
      <c r="P304" s="10"/>
      <c r="Q304" s="10"/>
      <c r="R304" s="10"/>
      <c r="S304" s="10"/>
      <c r="T304" s="10"/>
      <c r="U304" s="10"/>
      <c r="V304" s="10"/>
      <c r="W304" s="10"/>
      <c r="X304" s="10"/>
      <c r="Y304" s="10"/>
      <c r="Z304" s="10"/>
      <c r="AA304" s="10"/>
      <c r="AB304" s="10"/>
      <c r="AC304" s="10"/>
      <c r="AD304" s="10"/>
      <c r="AE304" s="10"/>
    </row>
    <row r="305" ht="12.75" customHeight="1">
      <c r="A305" s="5"/>
      <c r="B305" s="6"/>
      <c r="C305" s="5"/>
      <c r="D305" s="5" t="s">
        <v>112</v>
      </c>
      <c r="E305" s="5">
        <v>4.0</v>
      </c>
      <c r="F305" s="7">
        <f>NT_I!G13</f>
        <v>5</v>
      </c>
      <c r="G305" s="5" t="str">
        <f>IF(NT_I!H13&lt;&gt;"",NT_I!H13,"")</f>
        <v/>
      </c>
      <c r="H305" s="8">
        <f t="shared" si="1"/>
        <v>0</v>
      </c>
      <c r="I305" s="9">
        <v>0.0</v>
      </c>
      <c r="J305" s="10">
        <f>ROUND(NT_I!I13,2)</f>
        <v>0</v>
      </c>
      <c r="K305" s="10">
        <f>ROUND(NT_I!J13,2)</f>
        <v>0</v>
      </c>
      <c r="L305" s="10"/>
      <c r="M305" s="10"/>
      <c r="N305" s="10"/>
      <c r="O305" s="10"/>
      <c r="P305" s="10"/>
      <c r="Q305" s="10"/>
      <c r="R305" s="10"/>
      <c r="S305" s="10"/>
      <c r="T305" s="10"/>
      <c r="U305" s="10"/>
      <c r="V305" s="10"/>
      <c r="W305" s="10"/>
      <c r="X305" s="10"/>
      <c r="Y305" s="10"/>
      <c r="Z305" s="10"/>
      <c r="AA305" s="10"/>
      <c r="AB305" s="10"/>
      <c r="AC305" s="10"/>
      <c r="AD305" s="10"/>
      <c r="AE305" s="10"/>
    </row>
    <row r="306" ht="12.75" customHeight="1">
      <c r="A306" s="5"/>
      <c r="B306" s="6"/>
      <c r="C306" s="5"/>
      <c r="D306" s="5" t="s">
        <v>112</v>
      </c>
      <c r="E306" s="5">
        <v>4.0</v>
      </c>
      <c r="F306" s="7">
        <f>NT_I!G14</f>
        <v>6</v>
      </c>
      <c r="G306" s="5" t="str">
        <f>IF(NT_I!H14&lt;&gt;"",NT_I!H14,"")</f>
        <v/>
      </c>
      <c r="H306" s="8">
        <f t="shared" si="1"/>
        <v>0</v>
      </c>
      <c r="I306" s="9">
        <v>0.0</v>
      </c>
      <c r="J306" s="10">
        <f>ROUND(NT_I!I14,2)</f>
        <v>0</v>
      </c>
      <c r="K306" s="10">
        <f>ROUND(NT_I!J14,2)</f>
        <v>0</v>
      </c>
      <c r="L306" s="10"/>
      <c r="M306" s="10"/>
      <c r="N306" s="10"/>
      <c r="O306" s="10"/>
      <c r="P306" s="10"/>
      <c r="Q306" s="10"/>
      <c r="R306" s="10"/>
      <c r="S306" s="10"/>
      <c r="T306" s="10"/>
      <c r="U306" s="10"/>
      <c r="V306" s="10"/>
      <c r="W306" s="10"/>
      <c r="X306" s="10"/>
      <c r="Y306" s="10"/>
      <c r="Z306" s="10"/>
      <c r="AA306" s="10"/>
      <c r="AB306" s="10"/>
      <c r="AC306" s="10"/>
      <c r="AD306" s="10"/>
      <c r="AE306" s="10"/>
    </row>
    <row r="307" ht="12.75" customHeight="1">
      <c r="A307" s="5"/>
      <c r="B307" s="6"/>
      <c r="C307" s="5"/>
      <c r="D307" s="5" t="s">
        <v>112</v>
      </c>
      <c r="E307" s="5">
        <v>4.0</v>
      </c>
      <c r="F307" s="7">
        <f>NT_I!G15</f>
        <v>7</v>
      </c>
      <c r="G307" s="5" t="str">
        <f>IF(NT_I!H15&lt;&gt;"",NT_I!H15,"")</f>
        <v/>
      </c>
      <c r="H307" s="8">
        <f t="shared" si="1"/>
        <v>0</v>
      </c>
      <c r="I307" s="9">
        <v>0.0</v>
      </c>
      <c r="J307" s="10">
        <f>ROUND(NT_I!I15,2)</f>
        <v>0</v>
      </c>
      <c r="K307" s="10">
        <f>ROUND(NT_I!J15,2)</f>
        <v>0</v>
      </c>
      <c r="L307" s="10"/>
      <c r="M307" s="10"/>
      <c r="N307" s="10"/>
      <c r="O307" s="10"/>
      <c r="P307" s="10"/>
      <c r="Q307" s="10"/>
      <c r="R307" s="10"/>
      <c r="S307" s="10"/>
      <c r="T307" s="10"/>
      <c r="U307" s="10"/>
      <c r="V307" s="10"/>
      <c r="W307" s="10"/>
      <c r="X307" s="10"/>
      <c r="Y307" s="10"/>
      <c r="Z307" s="10"/>
      <c r="AA307" s="10"/>
      <c r="AB307" s="10"/>
      <c r="AC307" s="10"/>
      <c r="AD307" s="10"/>
      <c r="AE307" s="10"/>
    </row>
    <row r="308" ht="12.75" customHeight="1">
      <c r="A308" s="5"/>
      <c r="B308" s="6"/>
      <c r="C308" s="5"/>
      <c r="D308" s="5" t="s">
        <v>112</v>
      </c>
      <c r="E308" s="5">
        <v>4.0</v>
      </c>
      <c r="F308" s="7">
        <f>NT_I!G16</f>
        <v>8</v>
      </c>
      <c r="G308" s="5" t="str">
        <f>IF(NT_I!H16&lt;&gt;"",NT_I!H16,"")</f>
        <v/>
      </c>
      <c r="H308" s="8">
        <f t="shared" si="1"/>
        <v>0</v>
      </c>
      <c r="I308" s="9">
        <v>0.0</v>
      </c>
      <c r="J308" s="10">
        <f>ROUND(NT_I!I16,2)</f>
        <v>0</v>
      </c>
      <c r="K308" s="10">
        <f>ROUND(NT_I!J16,2)</f>
        <v>0</v>
      </c>
      <c r="L308" s="10"/>
      <c r="M308" s="10"/>
      <c r="N308" s="10"/>
      <c r="O308" s="10"/>
      <c r="P308" s="10"/>
      <c r="Q308" s="10"/>
      <c r="R308" s="10"/>
      <c r="S308" s="10"/>
      <c r="T308" s="10"/>
      <c r="U308" s="10"/>
      <c r="V308" s="10"/>
      <c r="W308" s="10"/>
      <c r="X308" s="10"/>
      <c r="Y308" s="10"/>
      <c r="Z308" s="10"/>
      <c r="AA308" s="10"/>
      <c r="AB308" s="10"/>
      <c r="AC308" s="10"/>
      <c r="AD308" s="10"/>
      <c r="AE308" s="10"/>
    </row>
    <row r="309" ht="12.75" customHeight="1">
      <c r="A309" s="5"/>
      <c r="B309" s="6"/>
      <c r="C309" s="5"/>
      <c r="D309" s="5" t="s">
        <v>112</v>
      </c>
      <c r="E309" s="5">
        <v>4.0</v>
      </c>
      <c r="F309" s="7">
        <f>NT_I!G17</f>
        <v>9</v>
      </c>
      <c r="G309" s="5" t="str">
        <f>IF(NT_I!H17&lt;&gt;"",NT_I!H17,"")</f>
        <v/>
      </c>
      <c r="H309" s="8">
        <f t="shared" si="1"/>
        <v>0</v>
      </c>
      <c r="I309" s="9">
        <v>0.0</v>
      </c>
      <c r="J309" s="10">
        <f>ROUND(NT_I!I17,2)</f>
        <v>0</v>
      </c>
      <c r="K309" s="10">
        <f>ROUND(NT_I!J17,2)</f>
        <v>0</v>
      </c>
      <c r="L309" s="10"/>
      <c r="M309" s="10"/>
      <c r="N309" s="10"/>
      <c r="O309" s="10"/>
      <c r="P309" s="10"/>
      <c r="Q309" s="10"/>
      <c r="R309" s="10"/>
      <c r="S309" s="10"/>
      <c r="T309" s="10"/>
      <c r="U309" s="10"/>
      <c r="V309" s="10"/>
      <c r="W309" s="10"/>
      <c r="X309" s="10"/>
      <c r="Y309" s="10"/>
      <c r="Z309" s="10"/>
      <c r="AA309" s="10"/>
      <c r="AB309" s="10"/>
      <c r="AC309" s="10"/>
      <c r="AD309" s="10"/>
      <c r="AE309" s="10"/>
    </row>
    <row r="310" ht="12.75" customHeight="1">
      <c r="A310" s="5"/>
      <c r="B310" s="6"/>
      <c r="C310" s="5"/>
      <c r="D310" s="5" t="s">
        <v>112</v>
      </c>
      <c r="E310" s="5">
        <v>4.0</v>
      </c>
      <c r="F310" s="7">
        <f>NT_I!G18</f>
        <v>10</v>
      </c>
      <c r="G310" s="5" t="str">
        <f>IF(NT_I!H18&lt;&gt;"",NT_I!H18,"")</f>
        <v/>
      </c>
      <c r="H310" s="8">
        <f t="shared" si="1"/>
        <v>0</v>
      </c>
      <c r="I310" s="9">
        <v>0.0</v>
      </c>
      <c r="J310" s="10">
        <f>ROUND(NT_I!I18,2)</f>
        <v>0</v>
      </c>
      <c r="K310" s="10">
        <f>ROUND(NT_I!J18,2)</f>
        <v>0</v>
      </c>
      <c r="L310" s="10"/>
      <c r="M310" s="10"/>
      <c r="N310" s="10"/>
      <c r="O310" s="10"/>
      <c r="P310" s="10"/>
      <c r="Q310" s="10"/>
      <c r="R310" s="10"/>
      <c r="S310" s="10"/>
      <c r="T310" s="10"/>
      <c r="U310" s="10"/>
      <c r="V310" s="10"/>
      <c r="W310" s="10"/>
      <c r="X310" s="10"/>
      <c r="Y310" s="10"/>
      <c r="Z310" s="10"/>
      <c r="AA310" s="10"/>
      <c r="AB310" s="10"/>
      <c r="AC310" s="10"/>
      <c r="AD310" s="10"/>
      <c r="AE310" s="10"/>
    </row>
    <row r="311" ht="12.75" customHeight="1">
      <c r="A311" s="5"/>
      <c r="B311" s="6"/>
      <c r="C311" s="5"/>
      <c r="D311" s="5" t="s">
        <v>112</v>
      </c>
      <c r="E311" s="5">
        <v>4.0</v>
      </c>
      <c r="F311" s="7">
        <f>NT_I!G19</f>
        <v>11</v>
      </c>
      <c r="G311" s="5" t="str">
        <f>IF(NT_I!H19&lt;&gt;"",NT_I!H19,"")</f>
        <v/>
      </c>
      <c r="H311" s="8">
        <f t="shared" si="1"/>
        <v>0</v>
      </c>
      <c r="I311" s="9">
        <v>0.0</v>
      </c>
      <c r="J311" s="10">
        <f>ROUND(NT_I!I19,2)</f>
        <v>0</v>
      </c>
      <c r="K311" s="10">
        <f>ROUND(NT_I!J19,2)</f>
        <v>0</v>
      </c>
      <c r="L311" s="10"/>
      <c r="M311" s="10"/>
      <c r="N311" s="10"/>
      <c r="O311" s="10"/>
      <c r="P311" s="10"/>
      <c r="Q311" s="10"/>
      <c r="R311" s="10"/>
      <c r="S311" s="10"/>
      <c r="T311" s="10"/>
      <c r="U311" s="10"/>
      <c r="V311" s="10"/>
      <c r="W311" s="10"/>
      <c r="X311" s="10"/>
      <c r="Y311" s="10"/>
      <c r="Z311" s="10"/>
      <c r="AA311" s="10"/>
      <c r="AB311" s="10"/>
      <c r="AC311" s="10"/>
      <c r="AD311" s="10"/>
      <c r="AE311" s="10"/>
    </row>
    <row r="312" ht="12.75" customHeight="1">
      <c r="A312" s="5"/>
      <c r="B312" s="6"/>
      <c r="C312" s="5"/>
      <c r="D312" s="5" t="s">
        <v>112</v>
      </c>
      <c r="E312" s="5">
        <v>4.0</v>
      </c>
      <c r="F312" s="7">
        <f>NT_I!G20</f>
        <v>12</v>
      </c>
      <c r="G312" s="5" t="str">
        <f>IF(NT_I!H20&lt;&gt;"",NT_I!H20,"")</f>
        <v/>
      </c>
      <c r="H312" s="8">
        <f t="shared" si="1"/>
        <v>0</v>
      </c>
      <c r="I312" s="9">
        <v>0.0</v>
      </c>
      <c r="J312" s="10">
        <f>ROUND(NT_I!I20,2)</f>
        <v>0</v>
      </c>
      <c r="K312" s="10">
        <f>ROUND(NT_I!J20,2)</f>
        <v>0</v>
      </c>
      <c r="L312" s="10"/>
      <c r="M312" s="10"/>
      <c r="N312" s="10"/>
      <c r="O312" s="10"/>
      <c r="P312" s="10"/>
      <c r="Q312" s="10"/>
      <c r="R312" s="10"/>
      <c r="S312" s="10"/>
      <c r="T312" s="10"/>
      <c r="U312" s="10"/>
      <c r="V312" s="10"/>
      <c r="W312" s="10"/>
      <c r="X312" s="10"/>
      <c r="Y312" s="10"/>
      <c r="Z312" s="10"/>
      <c r="AA312" s="10"/>
      <c r="AB312" s="10"/>
      <c r="AC312" s="10"/>
      <c r="AD312" s="10"/>
      <c r="AE312" s="10"/>
    </row>
    <row r="313" ht="12.75" customHeight="1">
      <c r="A313" s="5"/>
      <c r="B313" s="6"/>
      <c r="C313" s="5"/>
      <c r="D313" s="5" t="s">
        <v>112</v>
      </c>
      <c r="E313" s="5">
        <v>4.0</v>
      </c>
      <c r="F313" s="7">
        <f>NT_I!G21</f>
        <v>13</v>
      </c>
      <c r="G313" s="5" t="str">
        <f>IF(NT_I!H21&lt;&gt;"",NT_I!H21,"")</f>
        <v/>
      </c>
      <c r="H313" s="8">
        <f t="shared" si="1"/>
        <v>0</v>
      </c>
      <c r="I313" s="9">
        <v>0.0</v>
      </c>
      <c r="J313" s="10">
        <f>ROUND(NT_I!I21,2)</f>
        <v>0</v>
      </c>
      <c r="K313" s="10">
        <f>ROUND(NT_I!J21,2)</f>
        <v>0</v>
      </c>
      <c r="L313" s="10"/>
      <c r="M313" s="10"/>
      <c r="N313" s="10"/>
      <c r="O313" s="10"/>
      <c r="P313" s="10"/>
      <c r="Q313" s="10"/>
      <c r="R313" s="10"/>
      <c r="S313" s="10"/>
      <c r="T313" s="10"/>
      <c r="U313" s="10"/>
      <c r="V313" s="10"/>
      <c r="W313" s="10"/>
      <c r="X313" s="10"/>
      <c r="Y313" s="10"/>
      <c r="Z313" s="10"/>
      <c r="AA313" s="10"/>
      <c r="AB313" s="10"/>
      <c r="AC313" s="10"/>
      <c r="AD313" s="10"/>
      <c r="AE313" s="10"/>
    </row>
    <row r="314" ht="12.75" customHeight="1">
      <c r="A314" s="5"/>
      <c r="B314" s="6"/>
      <c r="C314" s="5"/>
      <c r="D314" s="5" t="s">
        <v>112</v>
      </c>
      <c r="E314" s="5">
        <v>4.0</v>
      </c>
      <c r="F314" s="7">
        <f>NT_I!G22</f>
        <v>14</v>
      </c>
      <c r="G314" s="5" t="str">
        <f>IF(NT_I!H22&lt;&gt;"",NT_I!H22,"")</f>
        <v/>
      </c>
      <c r="H314" s="8">
        <f t="shared" si="1"/>
        <v>0</v>
      </c>
      <c r="I314" s="9">
        <v>0.0</v>
      </c>
      <c r="J314" s="10">
        <f>ROUND(NT_I!I22,2)</f>
        <v>0</v>
      </c>
      <c r="K314" s="10">
        <f>ROUND(NT_I!J22,2)</f>
        <v>0</v>
      </c>
      <c r="L314" s="10"/>
      <c r="M314" s="10"/>
      <c r="N314" s="10"/>
      <c r="O314" s="10"/>
      <c r="P314" s="10"/>
      <c r="Q314" s="10"/>
      <c r="R314" s="10"/>
      <c r="S314" s="10"/>
      <c r="T314" s="10"/>
      <c r="U314" s="10"/>
      <c r="V314" s="10"/>
      <c r="W314" s="10"/>
      <c r="X314" s="10"/>
      <c r="Y314" s="10"/>
      <c r="Z314" s="10"/>
      <c r="AA314" s="10"/>
      <c r="AB314" s="10"/>
      <c r="AC314" s="10"/>
      <c r="AD314" s="10"/>
      <c r="AE314" s="10"/>
    </row>
    <row r="315" ht="12.75" customHeight="1">
      <c r="A315" s="5"/>
      <c r="B315" s="6"/>
      <c r="C315" s="5"/>
      <c r="D315" s="5" t="s">
        <v>112</v>
      </c>
      <c r="E315" s="5">
        <v>4.0</v>
      </c>
      <c r="F315" s="7">
        <f>NT_I!G23</f>
        <v>15</v>
      </c>
      <c r="G315" s="5" t="str">
        <f>IF(NT_I!H23&lt;&gt;"",NT_I!H23,"")</f>
        <v/>
      </c>
      <c r="H315" s="8">
        <f t="shared" si="1"/>
        <v>0</v>
      </c>
      <c r="I315" s="9">
        <v>0.0</v>
      </c>
      <c r="J315" s="10">
        <f>ROUND(NT_I!I23,2)</f>
        <v>0</v>
      </c>
      <c r="K315" s="10">
        <f>ROUND(NT_I!J23,2)</f>
        <v>0</v>
      </c>
      <c r="L315" s="10"/>
      <c r="M315" s="10"/>
      <c r="N315" s="10"/>
      <c r="O315" s="10"/>
      <c r="P315" s="10"/>
      <c r="Q315" s="10"/>
      <c r="R315" s="10"/>
      <c r="S315" s="10"/>
      <c r="T315" s="10"/>
      <c r="U315" s="10"/>
      <c r="V315" s="10"/>
      <c r="W315" s="10"/>
      <c r="X315" s="10"/>
      <c r="Y315" s="10"/>
      <c r="Z315" s="10"/>
      <c r="AA315" s="10"/>
      <c r="AB315" s="10"/>
      <c r="AC315" s="10"/>
      <c r="AD315" s="10"/>
      <c r="AE315" s="10"/>
    </row>
    <row r="316" ht="12.75" customHeight="1">
      <c r="A316" s="5"/>
      <c r="B316" s="6"/>
      <c r="C316" s="5"/>
      <c r="D316" s="5" t="s">
        <v>112</v>
      </c>
      <c r="E316" s="5">
        <v>4.0</v>
      </c>
      <c r="F316" s="7">
        <f>NT_I!G24</f>
        <v>16</v>
      </c>
      <c r="G316" s="5" t="str">
        <f>IF(NT_I!H24&lt;&gt;"",NT_I!H24,"")</f>
        <v/>
      </c>
      <c r="H316" s="8">
        <f t="shared" si="1"/>
        <v>0</v>
      </c>
      <c r="I316" s="9">
        <v>0.0</v>
      </c>
      <c r="J316" s="10">
        <f>ROUND(NT_I!I24,2)</f>
        <v>0</v>
      </c>
      <c r="K316" s="10">
        <f>ROUND(NT_I!J24,2)</f>
        <v>0</v>
      </c>
      <c r="L316" s="10"/>
      <c r="M316" s="10"/>
      <c r="N316" s="10"/>
      <c r="O316" s="10"/>
      <c r="P316" s="10"/>
      <c r="Q316" s="10"/>
      <c r="R316" s="10"/>
      <c r="S316" s="10"/>
      <c r="T316" s="10"/>
      <c r="U316" s="10"/>
      <c r="V316" s="10"/>
      <c r="W316" s="10"/>
      <c r="X316" s="10"/>
      <c r="Y316" s="10"/>
      <c r="Z316" s="10"/>
      <c r="AA316" s="10"/>
      <c r="AB316" s="10"/>
      <c r="AC316" s="10"/>
      <c r="AD316" s="10"/>
      <c r="AE316" s="10"/>
    </row>
    <row r="317" ht="12.75" customHeight="1">
      <c r="A317" s="5"/>
      <c r="B317" s="6"/>
      <c r="C317" s="5"/>
      <c r="D317" s="5" t="s">
        <v>112</v>
      </c>
      <c r="E317" s="5">
        <v>4.0</v>
      </c>
      <c r="F317" s="7">
        <f>NT_I!G25</f>
        <v>17</v>
      </c>
      <c r="G317" s="5" t="str">
        <f>IF(NT_I!H25&lt;&gt;"",NT_I!H25,"")</f>
        <v/>
      </c>
      <c r="H317" s="8">
        <f t="shared" si="1"/>
        <v>0</v>
      </c>
      <c r="I317" s="9">
        <v>0.0</v>
      </c>
      <c r="J317" s="10">
        <f>ROUND(NT_I!I25,2)</f>
        <v>0</v>
      </c>
      <c r="K317" s="10">
        <f>ROUND(NT_I!J25,2)</f>
        <v>0</v>
      </c>
      <c r="L317" s="10"/>
      <c r="M317" s="10"/>
      <c r="N317" s="10"/>
      <c r="O317" s="10"/>
      <c r="P317" s="10"/>
      <c r="Q317" s="10"/>
      <c r="R317" s="10"/>
      <c r="S317" s="10"/>
      <c r="T317" s="10"/>
      <c r="U317" s="10"/>
      <c r="V317" s="10"/>
      <c r="W317" s="10"/>
      <c r="X317" s="10"/>
      <c r="Y317" s="10"/>
      <c r="Z317" s="10"/>
      <c r="AA317" s="10"/>
      <c r="AB317" s="10"/>
      <c r="AC317" s="10"/>
      <c r="AD317" s="10"/>
      <c r="AE317" s="10"/>
    </row>
    <row r="318" ht="12.75" customHeight="1">
      <c r="A318" s="5"/>
      <c r="B318" s="6"/>
      <c r="C318" s="5"/>
      <c r="D318" s="5" t="s">
        <v>112</v>
      </c>
      <c r="E318" s="5">
        <v>4.0</v>
      </c>
      <c r="F318" s="7">
        <f>NT_I!G26</f>
        <v>18</v>
      </c>
      <c r="G318" s="5" t="str">
        <f>IF(NT_I!H26&lt;&gt;"",NT_I!H26,"")</f>
        <v/>
      </c>
      <c r="H318" s="8">
        <f t="shared" si="1"/>
        <v>0</v>
      </c>
      <c r="I318" s="9">
        <v>0.0</v>
      </c>
      <c r="J318" s="10">
        <f>ROUND(NT_I!I26,2)</f>
        <v>0</v>
      </c>
      <c r="K318" s="10">
        <f>ROUND(NT_I!J26,2)</f>
        <v>0</v>
      </c>
      <c r="L318" s="10"/>
      <c r="M318" s="10"/>
      <c r="N318" s="10"/>
      <c r="O318" s="10"/>
      <c r="P318" s="10"/>
      <c r="Q318" s="10"/>
      <c r="R318" s="10"/>
      <c r="S318" s="10"/>
      <c r="T318" s="10"/>
      <c r="U318" s="10"/>
      <c r="V318" s="10"/>
      <c r="W318" s="10"/>
      <c r="X318" s="10"/>
      <c r="Y318" s="10"/>
      <c r="Z318" s="10"/>
      <c r="AA318" s="10"/>
      <c r="AB318" s="10"/>
      <c r="AC318" s="10"/>
      <c r="AD318" s="10"/>
      <c r="AE318" s="10"/>
    </row>
    <row r="319" ht="12.75" customHeight="1">
      <c r="A319" s="5"/>
      <c r="B319" s="6"/>
      <c r="C319" s="5"/>
      <c r="D319" s="5" t="s">
        <v>112</v>
      </c>
      <c r="E319" s="5">
        <v>4.0</v>
      </c>
      <c r="F319" s="7">
        <f>NT_I!G27</f>
        <v>19</v>
      </c>
      <c r="G319" s="5" t="str">
        <f>IF(NT_I!H27&lt;&gt;"",NT_I!H27,"")</f>
        <v/>
      </c>
      <c r="H319" s="8">
        <f t="shared" si="1"/>
        <v>0</v>
      </c>
      <c r="I319" s="9">
        <v>0.0</v>
      </c>
      <c r="J319" s="10">
        <f>ROUND(NT_I!I27,2)</f>
        <v>0</v>
      </c>
      <c r="K319" s="10">
        <f>ROUND(NT_I!J27,2)</f>
        <v>0</v>
      </c>
      <c r="L319" s="10"/>
      <c r="M319" s="10"/>
      <c r="N319" s="10"/>
      <c r="O319" s="10"/>
      <c r="P319" s="10"/>
      <c r="Q319" s="10"/>
      <c r="R319" s="10"/>
      <c r="S319" s="10"/>
      <c r="T319" s="10"/>
      <c r="U319" s="10"/>
      <c r="V319" s="10"/>
      <c r="W319" s="10"/>
      <c r="X319" s="10"/>
      <c r="Y319" s="10"/>
      <c r="Z319" s="10"/>
      <c r="AA319" s="10"/>
      <c r="AB319" s="10"/>
      <c r="AC319" s="10"/>
      <c r="AD319" s="10"/>
      <c r="AE319" s="10"/>
    </row>
    <row r="320" ht="12.75" customHeight="1">
      <c r="A320" s="5"/>
      <c r="B320" s="6"/>
      <c r="C320" s="5"/>
      <c r="D320" s="5" t="s">
        <v>112</v>
      </c>
      <c r="E320" s="5">
        <v>4.0</v>
      </c>
      <c r="F320" s="7">
        <f>NT_I!G28</f>
        <v>20</v>
      </c>
      <c r="G320" s="5" t="str">
        <f>IF(NT_I!H28&lt;&gt;"",NT_I!H28,"")</f>
        <v/>
      </c>
      <c r="H320" s="8">
        <f t="shared" si="1"/>
        <v>0</v>
      </c>
      <c r="I320" s="9">
        <v>0.0</v>
      </c>
      <c r="J320" s="10">
        <f>ROUND(NT_I!I28,2)</f>
        <v>0</v>
      </c>
      <c r="K320" s="10">
        <f>ROUND(NT_I!J28,2)</f>
        <v>0</v>
      </c>
      <c r="L320" s="10"/>
      <c r="M320" s="10"/>
      <c r="N320" s="10"/>
      <c r="O320" s="10"/>
      <c r="P320" s="10"/>
      <c r="Q320" s="10"/>
      <c r="R320" s="10"/>
      <c r="S320" s="10"/>
      <c r="T320" s="10"/>
      <c r="U320" s="10"/>
      <c r="V320" s="10"/>
      <c r="W320" s="10"/>
      <c r="X320" s="10"/>
      <c r="Y320" s="10"/>
      <c r="Z320" s="10"/>
      <c r="AA320" s="10"/>
      <c r="AB320" s="10"/>
      <c r="AC320" s="10"/>
      <c r="AD320" s="10"/>
      <c r="AE320" s="10"/>
    </row>
    <row r="321" ht="12.75" customHeight="1">
      <c r="A321" s="5"/>
      <c r="B321" s="6"/>
      <c r="C321" s="5"/>
      <c r="D321" s="5" t="s">
        <v>112</v>
      </c>
      <c r="E321" s="5">
        <v>4.0</v>
      </c>
      <c r="F321" s="7">
        <f>NT_I!G30</f>
        <v>21</v>
      </c>
      <c r="G321" s="5" t="str">
        <f>IF(NT_I!H30&lt;&gt;"",NT_I!H30,"")</f>
        <v/>
      </c>
      <c r="H321" s="8">
        <f t="shared" si="1"/>
        <v>0</v>
      </c>
      <c r="I321" s="9">
        <v>0.0</v>
      </c>
      <c r="J321" s="10">
        <f>ROUND(NT_I!I30,2)</f>
        <v>0</v>
      </c>
      <c r="K321" s="10">
        <f>ROUND(NT_I!J30,2)</f>
        <v>0</v>
      </c>
      <c r="L321" s="10"/>
      <c r="M321" s="10"/>
      <c r="N321" s="10"/>
      <c r="O321" s="10"/>
      <c r="P321" s="10"/>
      <c r="Q321" s="10"/>
      <c r="R321" s="10"/>
      <c r="S321" s="10"/>
      <c r="T321" s="10"/>
      <c r="U321" s="10"/>
      <c r="V321" s="10"/>
      <c r="W321" s="10"/>
      <c r="X321" s="10"/>
      <c r="Y321" s="10"/>
      <c r="Z321" s="10"/>
      <c r="AA321" s="10"/>
      <c r="AB321" s="10"/>
      <c r="AC321" s="10"/>
      <c r="AD321" s="10"/>
      <c r="AE321" s="10"/>
    </row>
    <row r="322" ht="12.75" customHeight="1">
      <c r="A322" s="5"/>
      <c r="B322" s="6"/>
      <c r="C322" s="5"/>
      <c r="D322" s="5" t="s">
        <v>112</v>
      </c>
      <c r="E322" s="5">
        <v>4.0</v>
      </c>
      <c r="F322" s="7">
        <f>NT_I!G31</f>
        <v>22</v>
      </c>
      <c r="G322" s="5" t="str">
        <f>IF(NT_I!H31&lt;&gt;"",NT_I!H31,"")</f>
        <v/>
      </c>
      <c r="H322" s="8">
        <f t="shared" si="1"/>
        <v>0</v>
      </c>
      <c r="I322" s="9">
        <v>0.0</v>
      </c>
      <c r="J322" s="10">
        <f>ROUND(NT_I!I31,2)</f>
        <v>0</v>
      </c>
      <c r="K322" s="10">
        <f>ROUND(NT_I!J31,2)</f>
        <v>0</v>
      </c>
      <c r="L322" s="10"/>
      <c r="M322" s="10"/>
      <c r="N322" s="10"/>
      <c r="O322" s="10"/>
      <c r="P322" s="10"/>
      <c r="Q322" s="10"/>
      <c r="R322" s="10"/>
      <c r="S322" s="10"/>
      <c r="T322" s="10"/>
      <c r="U322" s="10"/>
      <c r="V322" s="10"/>
      <c r="W322" s="10"/>
      <c r="X322" s="10"/>
      <c r="Y322" s="10"/>
      <c r="Z322" s="10"/>
      <c r="AA322" s="10"/>
      <c r="AB322" s="10"/>
      <c r="AC322" s="10"/>
      <c r="AD322" s="10"/>
      <c r="AE322" s="10"/>
    </row>
    <row r="323" ht="12.75" customHeight="1">
      <c r="A323" s="5"/>
      <c r="B323" s="6"/>
      <c r="C323" s="5"/>
      <c r="D323" s="5" t="s">
        <v>112</v>
      </c>
      <c r="E323" s="5">
        <v>4.0</v>
      </c>
      <c r="F323" s="7">
        <f>NT_I!G32</f>
        <v>23</v>
      </c>
      <c r="G323" s="5" t="str">
        <f>IF(NT_I!H32&lt;&gt;"",NT_I!H32,"")</f>
        <v/>
      </c>
      <c r="H323" s="8">
        <f t="shared" si="1"/>
        <v>0</v>
      </c>
      <c r="I323" s="9">
        <v>0.0</v>
      </c>
      <c r="J323" s="10">
        <f>ROUND(NT_I!I32,2)</f>
        <v>0</v>
      </c>
      <c r="K323" s="10">
        <f>ROUND(NT_I!J32,2)</f>
        <v>0</v>
      </c>
      <c r="L323" s="10"/>
      <c r="M323" s="10"/>
      <c r="N323" s="10"/>
      <c r="O323" s="10"/>
      <c r="P323" s="10"/>
      <c r="Q323" s="10"/>
      <c r="R323" s="10"/>
      <c r="S323" s="10"/>
      <c r="T323" s="10"/>
      <c r="U323" s="10"/>
      <c r="V323" s="10"/>
      <c r="W323" s="10"/>
      <c r="X323" s="10"/>
      <c r="Y323" s="10"/>
      <c r="Z323" s="10"/>
      <c r="AA323" s="10"/>
      <c r="AB323" s="10"/>
      <c r="AC323" s="10"/>
      <c r="AD323" s="10"/>
      <c r="AE323" s="10"/>
    </row>
    <row r="324" ht="12.75" customHeight="1">
      <c r="A324" s="5"/>
      <c r="B324" s="6"/>
      <c r="C324" s="5"/>
      <c r="D324" s="5" t="s">
        <v>112</v>
      </c>
      <c r="E324" s="5">
        <v>4.0</v>
      </c>
      <c r="F324" s="7">
        <f>NT_I!G33</f>
        <v>24</v>
      </c>
      <c r="G324" s="5" t="str">
        <f>IF(NT_I!H33&lt;&gt;"",NT_I!H33,"")</f>
        <v/>
      </c>
      <c r="H324" s="8">
        <f t="shared" si="1"/>
        <v>0</v>
      </c>
      <c r="I324" s="9">
        <v>0.0</v>
      </c>
      <c r="J324" s="10">
        <f>ROUND(NT_I!I33,2)</f>
        <v>0</v>
      </c>
      <c r="K324" s="10">
        <f>ROUND(NT_I!J33,2)</f>
        <v>0</v>
      </c>
      <c r="L324" s="10"/>
      <c r="M324" s="10"/>
      <c r="N324" s="10"/>
      <c r="O324" s="10"/>
      <c r="P324" s="10"/>
      <c r="Q324" s="10"/>
      <c r="R324" s="10"/>
      <c r="S324" s="10"/>
      <c r="T324" s="10"/>
      <c r="U324" s="10"/>
      <c r="V324" s="10"/>
      <c r="W324" s="10"/>
      <c r="X324" s="10"/>
      <c r="Y324" s="10"/>
      <c r="Z324" s="10"/>
      <c r="AA324" s="10"/>
      <c r="AB324" s="10"/>
      <c r="AC324" s="10"/>
      <c r="AD324" s="10"/>
      <c r="AE324" s="10"/>
    </row>
    <row r="325" ht="12.75" customHeight="1">
      <c r="A325" s="5"/>
      <c r="B325" s="6"/>
      <c r="C325" s="5"/>
      <c r="D325" s="5" t="s">
        <v>112</v>
      </c>
      <c r="E325" s="5">
        <v>4.0</v>
      </c>
      <c r="F325" s="7">
        <f>NT_I!G34</f>
        <v>25</v>
      </c>
      <c r="G325" s="5" t="str">
        <f>IF(NT_I!H34&lt;&gt;"",NT_I!H34,"")</f>
        <v/>
      </c>
      <c r="H325" s="8">
        <f t="shared" si="1"/>
        <v>0</v>
      </c>
      <c r="I325" s="9">
        <v>0.0</v>
      </c>
      <c r="J325" s="10">
        <f>ROUND(NT_I!I34,2)</f>
        <v>0</v>
      </c>
      <c r="K325" s="10">
        <f>ROUND(NT_I!J34,2)</f>
        <v>0</v>
      </c>
      <c r="L325" s="10"/>
      <c r="M325" s="10"/>
      <c r="N325" s="10"/>
      <c r="O325" s="10"/>
      <c r="P325" s="10"/>
      <c r="Q325" s="10"/>
      <c r="R325" s="10"/>
      <c r="S325" s="10"/>
      <c r="T325" s="10"/>
      <c r="U325" s="10"/>
      <c r="V325" s="10"/>
      <c r="W325" s="10"/>
      <c r="X325" s="10"/>
      <c r="Y325" s="10"/>
      <c r="Z325" s="10"/>
      <c r="AA325" s="10"/>
      <c r="AB325" s="10"/>
      <c r="AC325" s="10"/>
      <c r="AD325" s="10"/>
      <c r="AE325" s="10"/>
    </row>
    <row r="326" ht="12.75" customHeight="1">
      <c r="A326" s="5"/>
      <c r="B326" s="6"/>
      <c r="C326" s="5"/>
      <c r="D326" s="5" t="s">
        <v>112</v>
      </c>
      <c r="E326" s="5">
        <v>4.0</v>
      </c>
      <c r="F326" s="7">
        <f>NT_I!G35</f>
        <v>26</v>
      </c>
      <c r="G326" s="5" t="str">
        <f>IF(NT_I!H35&lt;&gt;"",NT_I!H35,"")</f>
        <v/>
      </c>
      <c r="H326" s="8">
        <f t="shared" si="1"/>
        <v>0</v>
      </c>
      <c r="I326" s="9">
        <v>0.0</v>
      </c>
      <c r="J326" s="10">
        <f>ROUND(NT_I!I35,2)</f>
        <v>0</v>
      </c>
      <c r="K326" s="10">
        <f>ROUND(NT_I!J35,2)</f>
        <v>0</v>
      </c>
      <c r="L326" s="10"/>
      <c r="M326" s="10"/>
      <c r="N326" s="10"/>
      <c r="O326" s="10"/>
      <c r="P326" s="10"/>
      <c r="Q326" s="10"/>
      <c r="R326" s="10"/>
      <c r="S326" s="10"/>
      <c r="T326" s="10"/>
      <c r="U326" s="10"/>
      <c r="V326" s="10"/>
      <c r="W326" s="10"/>
      <c r="X326" s="10"/>
      <c r="Y326" s="10"/>
      <c r="Z326" s="10"/>
      <c r="AA326" s="10"/>
      <c r="AB326" s="10"/>
      <c r="AC326" s="10"/>
      <c r="AD326" s="10"/>
      <c r="AE326" s="10"/>
    </row>
    <row r="327" ht="12.75" customHeight="1">
      <c r="A327" s="5"/>
      <c r="B327" s="6"/>
      <c r="C327" s="5"/>
      <c r="D327" s="5" t="s">
        <v>112</v>
      </c>
      <c r="E327" s="5">
        <v>4.0</v>
      </c>
      <c r="F327" s="7">
        <f>NT_I!G36</f>
        <v>27</v>
      </c>
      <c r="G327" s="5" t="str">
        <f>IF(NT_I!H36&lt;&gt;"",NT_I!H36,"")</f>
        <v/>
      </c>
      <c r="H327" s="8">
        <f t="shared" si="1"/>
        <v>0</v>
      </c>
      <c r="I327" s="9">
        <v>0.0</v>
      </c>
      <c r="J327" s="10">
        <f>ROUND(NT_I!I36,2)</f>
        <v>0</v>
      </c>
      <c r="K327" s="10">
        <f>ROUND(NT_I!J36,2)</f>
        <v>0</v>
      </c>
      <c r="L327" s="10"/>
      <c r="M327" s="10"/>
      <c r="N327" s="10"/>
      <c r="O327" s="10"/>
      <c r="P327" s="10"/>
      <c r="Q327" s="10"/>
      <c r="R327" s="10"/>
      <c r="S327" s="10"/>
      <c r="T327" s="10"/>
      <c r="U327" s="10"/>
      <c r="V327" s="10"/>
      <c r="W327" s="10"/>
      <c r="X327" s="10"/>
      <c r="Y327" s="10"/>
      <c r="Z327" s="10"/>
      <c r="AA327" s="10"/>
      <c r="AB327" s="10"/>
      <c r="AC327" s="10"/>
      <c r="AD327" s="10"/>
      <c r="AE327" s="10"/>
    </row>
    <row r="328" ht="12.75" customHeight="1">
      <c r="A328" s="5"/>
      <c r="B328" s="6"/>
      <c r="C328" s="5"/>
      <c r="D328" s="5" t="s">
        <v>112</v>
      </c>
      <c r="E328" s="5">
        <v>4.0</v>
      </c>
      <c r="F328" s="7">
        <f>NT_I!G37</f>
        <v>28</v>
      </c>
      <c r="G328" s="5" t="str">
        <f>IF(NT_I!H37&lt;&gt;"",NT_I!H37,"")</f>
        <v/>
      </c>
      <c r="H328" s="8">
        <f t="shared" si="1"/>
        <v>0</v>
      </c>
      <c r="I328" s="9">
        <v>0.0</v>
      </c>
      <c r="J328" s="10">
        <f>ROUND(NT_I!I37,2)</f>
        <v>0</v>
      </c>
      <c r="K328" s="10">
        <f>ROUND(NT_I!J37,2)</f>
        <v>0</v>
      </c>
      <c r="L328" s="10"/>
      <c r="M328" s="10"/>
      <c r="N328" s="10"/>
      <c r="O328" s="10"/>
      <c r="P328" s="10"/>
      <c r="Q328" s="10"/>
      <c r="R328" s="10"/>
      <c r="S328" s="10"/>
      <c r="T328" s="10"/>
      <c r="U328" s="10"/>
      <c r="V328" s="10"/>
      <c r="W328" s="10"/>
      <c r="X328" s="10"/>
      <c r="Y328" s="10"/>
      <c r="Z328" s="10"/>
      <c r="AA328" s="10"/>
      <c r="AB328" s="10"/>
      <c r="AC328" s="10"/>
      <c r="AD328" s="10"/>
      <c r="AE328" s="10"/>
    </row>
    <row r="329" ht="12.75" customHeight="1">
      <c r="A329" s="5"/>
      <c r="B329" s="6"/>
      <c r="C329" s="5"/>
      <c r="D329" s="5" t="s">
        <v>112</v>
      </c>
      <c r="E329" s="5">
        <v>4.0</v>
      </c>
      <c r="F329" s="7">
        <f>NT_I!G38</f>
        <v>29</v>
      </c>
      <c r="G329" s="5" t="str">
        <f>IF(NT_I!H38&lt;&gt;"",NT_I!H38,"")</f>
        <v/>
      </c>
      <c r="H329" s="8">
        <f t="shared" si="1"/>
        <v>0</v>
      </c>
      <c r="I329" s="9">
        <v>0.0</v>
      </c>
      <c r="J329" s="10">
        <f>ROUND(NT_I!I38,2)</f>
        <v>0</v>
      </c>
      <c r="K329" s="10">
        <f>ROUND(NT_I!J38,2)</f>
        <v>0</v>
      </c>
      <c r="L329" s="10"/>
      <c r="M329" s="10"/>
      <c r="N329" s="10"/>
      <c r="O329" s="10"/>
      <c r="P329" s="10"/>
      <c r="Q329" s="10"/>
      <c r="R329" s="10"/>
      <c r="S329" s="10"/>
      <c r="T329" s="10"/>
      <c r="U329" s="10"/>
      <c r="V329" s="10"/>
      <c r="W329" s="10"/>
      <c r="X329" s="10"/>
      <c r="Y329" s="10"/>
      <c r="Z329" s="10"/>
      <c r="AA329" s="10"/>
      <c r="AB329" s="10"/>
      <c r="AC329" s="10"/>
      <c r="AD329" s="10"/>
      <c r="AE329" s="10"/>
    </row>
    <row r="330" ht="12.75" customHeight="1">
      <c r="A330" s="5"/>
      <c r="B330" s="6"/>
      <c r="C330" s="5"/>
      <c r="D330" s="5" t="s">
        <v>112</v>
      </c>
      <c r="E330" s="5">
        <v>4.0</v>
      </c>
      <c r="F330" s="7">
        <f>NT_I!G39</f>
        <v>30</v>
      </c>
      <c r="G330" s="5" t="str">
        <f>IF(NT_I!H39&lt;&gt;"",NT_I!H39,"")</f>
        <v/>
      </c>
      <c r="H330" s="8">
        <f t="shared" si="1"/>
        <v>0</v>
      </c>
      <c r="I330" s="9">
        <v>0.0</v>
      </c>
      <c r="J330" s="10">
        <f>ROUND(NT_I!I39,2)</f>
        <v>0</v>
      </c>
      <c r="K330" s="10">
        <f>ROUND(NT_I!J39,2)</f>
        <v>0</v>
      </c>
      <c r="L330" s="10"/>
      <c r="M330" s="10"/>
      <c r="N330" s="10"/>
      <c r="O330" s="10"/>
      <c r="P330" s="10"/>
      <c r="Q330" s="10"/>
      <c r="R330" s="10"/>
      <c r="S330" s="10"/>
      <c r="T330" s="10"/>
      <c r="U330" s="10"/>
      <c r="V330" s="10"/>
      <c r="W330" s="10"/>
      <c r="X330" s="10"/>
      <c r="Y330" s="10"/>
      <c r="Z330" s="10"/>
      <c r="AA330" s="10"/>
      <c r="AB330" s="10"/>
      <c r="AC330" s="10"/>
      <c r="AD330" s="10"/>
      <c r="AE330" s="10"/>
    </row>
    <row r="331" ht="12.75" customHeight="1">
      <c r="A331" s="5"/>
      <c r="B331" s="6"/>
      <c r="C331" s="5"/>
      <c r="D331" s="5" t="s">
        <v>112</v>
      </c>
      <c r="E331" s="5">
        <v>4.0</v>
      </c>
      <c r="F331" s="7">
        <f>NT_I!G40</f>
        <v>31</v>
      </c>
      <c r="G331" s="5" t="str">
        <f>IF(NT_I!H40&lt;&gt;"",NT_I!H40,"")</f>
        <v/>
      </c>
      <c r="H331" s="8">
        <f t="shared" si="1"/>
        <v>0</v>
      </c>
      <c r="I331" s="9">
        <v>0.0</v>
      </c>
      <c r="J331" s="10">
        <f>ROUND(NT_I!I40,2)</f>
        <v>0</v>
      </c>
      <c r="K331" s="10">
        <f>ROUND(NT_I!J40,2)</f>
        <v>0</v>
      </c>
      <c r="L331" s="10"/>
      <c r="M331" s="10"/>
      <c r="N331" s="10"/>
      <c r="O331" s="10"/>
      <c r="P331" s="10"/>
      <c r="Q331" s="10"/>
      <c r="R331" s="10"/>
      <c r="S331" s="10"/>
      <c r="T331" s="10"/>
      <c r="U331" s="10"/>
      <c r="V331" s="10"/>
      <c r="W331" s="10"/>
      <c r="X331" s="10"/>
      <c r="Y331" s="10"/>
      <c r="Z331" s="10"/>
      <c r="AA331" s="10"/>
      <c r="AB331" s="10"/>
      <c r="AC331" s="10"/>
      <c r="AD331" s="10"/>
      <c r="AE331" s="10"/>
    </row>
    <row r="332" ht="12.75" customHeight="1">
      <c r="A332" s="5"/>
      <c r="B332" s="6"/>
      <c r="C332" s="5"/>
      <c r="D332" s="5" t="s">
        <v>112</v>
      </c>
      <c r="E332" s="5">
        <v>4.0</v>
      </c>
      <c r="F332" s="7">
        <f>NT_I!G41</f>
        <v>32</v>
      </c>
      <c r="G332" s="5" t="str">
        <f>IF(NT_I!H41&lt;&gt;"",NT_I!H41,"")</f>
        <v/>
      </c>
      <c r="H332" s="8">
        <f t="shared" si="1"/>
        <v>0</v>
      </c>
      <c r="I332" s="9">
        <v>0.0</v>
      </c>
      <c r="J332" s="10">
        <f>ROUND(NT_I!I41,2)</f>
        <v>0</v>
      </c>
      <c r="K332" s="10">
        <f>ROUND(NT_I!J41,2)</f>
        <v>0</v>
      </c>
      <c r="L332" s="10"/>
      <c r="M332" s="10"/>
      <c r="N332" s="10"/>
      <c r="O332" s="10"/>
      <c r="P332" s="10"/>
      <c r="Q332" s="10"/>
      <c r="R332" s="10"/>
      <c r="S332" s="10"/>
      <c r="T332" s="10"/>
      <c r="U332" s="10"/>
      <c r="V332" s="10"/>
      <c r="W332" s="10"/>
      <c r="X332" s="10"/>
      <c r="Y332" s="10"/>
      <c r="Z332" s="10"/>
      <c r="AA332" s="10"/>
      <c r="AB332" s="10"/>
      <c r="AC332" s="10"/>
      <c r="AD332" s="10"/>
      <c r="AE332" s="10"/>
    </row>
    <row r="333" ht="12.75" customHeight="1">
      <c r="A333" s="5"/>
      <c r="B333" s="6"/>
      <c r="C333" s="5"/>
      <c r="D333" s="5" t="s">
        <v>112</v>
      </c>
      <c r="E333" s="5">
        <v>4.0</v>
      </c>
      <c r="F333" s="7">
        <f>NT_I!G42</f>
        <v>33</v>
      </c>
      <c r="G333" s="5" t="str">
        <f>IF(NT_I!H42&lt;&gt;"",NT_I!H42,"")</f>
        <v/>
      </c>
      <c r="H333" s="8">
        <f t="shared" si="1"/>
        <v>0</v>
      </c>
      <c r="I333" s="9">
        <v>0.0</v>
      </c>
      <c r="J333" s="10">
        <f>ROUND(NT_I!I42,2)</f>
        <v>0</v>
      </c>
      <c r="K333" s="10">
        <f>ROUND(NT_I!J42,2)</f>
        <v>0</v>
      </c>
      <c r="L333" s="10"/>
      <c r="M333" s="10"/>
      <c r="N333" s="10"/>
      <c r="O333" s="10"/>
      <c r="P333" s="10"/>
      <c r="Q333" s="10"/>
      <c r="R333" s="10"/>
      <c r="S333" s="10"/>
      <c r="T333" s="10"/>
      <c r="U333" s="10"/>
      <c r="V333" s="10"/>
      <c r="W333" s="10"/>
      <c r="X333" s="10"/>
      <c r="Y333" s="10"/>
      <c r="Z333" s="10"/>
      <c r="AA333" s="10"/>
      <c r="AB333" s="10"/>
      <c r="AC333" s="10"/>
      <c r="AD333" s="10"/>
      <c r="AE333" s="10"/>
    </row>
    <row r="334" ht="12.75" customHeight="1">
      <c r="A334" s="5"/>
      <c r="B334" s="6"/>
      <c r="C334" s="5"/>
      <c r="D334" s="5" t="s">
        <v>112</v>
      </c>
      <c r="E334" s="5">
        <v>4.0</v>
      </c>
      <c r="F334" s="7">
        <f>NT_I!G43</f>
        <v>34</v>
      </c>
      <c r="G334" s="5" t="str">
        <f>IF(NT_I!H43&lt;&gt;"",NT_I!H43,"")</f>
        <v/>
      </c>
      <c r="H334" s="8">
        <f t="shared" si="1"/>
        <v>0</v>
      </c>
      <c r="I334" s="9">
        <v>0.0</v>
      </c>
      <c r="J334" s="10">
        <f>ROUND(NT_I!I43,2)</f>
        <v>0</v>
      </c>
      <c r="K334" s="10">
        <f>ROUND(NT_I!J43,2)</f>
        <v>0</v>
      </c>
      <c r="L334" s="10"/>
      <c r="M334" s="10"/>
      <c r="N334" s="10"/>
      <c r="O334" s="10"/>
      <c r="P334" s="10"/>
      <c r="Q334" s="10"/>
      <c r="R334" s="10"/>
      <c r="S334" s="10"/>
      <c r="T334" s="10"/>
      <c r="U334" s="10"/>
      <c r="V334" s="10"/>
      <c r="W334" s="10"/>
      <c r="X334" s="10"/>
      <c r="Y334" s="10"/>
      <c r="Z334" s="10"/>
      <c r="AA334" s="10"/>
      <c r="AB334" s="10"/>
      <c r="AC334" s="10"/>
      <c r="AD334" s="10"/>
      <c r="AE334" s="10"/>
    </row>
    <row r="335" ht="12.75" customHeight="1">
      <c r="A335" s="5"/>
      <c r="B335" s="6"/>
      <c r="C335" s="5"/>
      <c r="D335" s="5" t="s">
        <v>112</v>
      </c>
      <c r="E335" s="5">
        <v>4.0</v>
      </c>
      <c r="F335" s="7">
        <f>NT_I!G45</f>
        <v>35</v>
      </c>
      <c r="G335" s="5" t="str">
        <f>IF(NT_I!H45&lt;&gt;"",NT_I!H45,"")</f>
        <v/>
      </c>
      <c r="H335" s="8">
        <f t="shared" si="1"/>
        <v>0</v>
      </c>
      <c r="I335" s="9">
        <v>0.0</v>
      </c>
      <c r="J335" s="10">
        <f>ROUND(NT_I!I45,2)</f>
        <v>0</v>
      </c>
      <c r="K335" s="10">
        <f>ROUND(NT_I!J45,2)</f>
        <v>0</v>
      </c>
      <c r="L335" s="10"/>
      <c r="M335" s="10"/>
      <c r="N335" s="10"/>
      <c r="O335" s="10"/>
      <c r="P335" s="10"/>
      <c r="Q335" s="10"/>
      <c r="R335" s="10"/>
      <c r="S335" s="10"/>
      <c r="T335" s="10"/>
      <c r="U335" s="10"/>
      <c r="V335" s="10"/>
      <c r="W335" s="10"/>
      <c r="X335" s="10"/>
      <c r="Y335" s="10"/>
      <c r="Z335" s="10"/>
      <c r="AA335" s="10"/>
      <c r="AB335" s="10"/>
      <c r="AC335" s="10"/>
      <c r="AD335" s="10"/>
      <c r="AE335" s="10"/>
    </row>
    <row r="336" ht="12.75" customHeight="1">
      <c r="A336" s="5"/>
      <c r="B336" s="6"/>
      <c r="C336" s="5"/>
      <c r="D336" s="5" t="s">
        <v>112</v>
      </c>
      <c r="E336" s="5">
        <v>4.0</v>
      </c>
      <c r="F336" s="7">
        <f>NT_I!G46</f>
        <v>36</v>
      </c>
      <c r="G336" s="5" t="str">
        <f>IF(NT_I!H46&lt;&gt;"",NT_I!H46,"")</f>
        <v/>
      </c>
      <c r="H336" s="8">
        <f t="shared" si="1"/>
        <v>0</v>
      </c>
      <c r="I336" s="9">
        <v>0.0</v>
      </c>
      <c r="J336" s="10">
        <f>ROUND(NT_I!I46,2)</f>
        <v>0</v>
      </c>
      <c r="K336" s="10">
        <f>ROUND(NT_I!J46,2)</f>
        <v>0</v>
      </c>
      <c r="L336" s="10"/>
      <c r="M336" s="10"/>
      <c r="N336" s="10"/>
      <c r="O336" s="10"/>
      <c r="P336" s="10"/>
      <c r="Q336" s="10"/>
      <c r="R336" s="10"/>
      <c r="S336" s="10"/>
      <c r="T336" s="10"/>
      <c r="U336" s="10"/>
      <c r="V336" s="10"/>
      <c r="W336" s="10"/>
      <c r="X336" s="10"/>
      <c r="Y336" s="10"/>
      <c r="Z336" s="10"/>
      <c r="AA336" s="10"/>
      <c r="AB336" s="10"/>
      <c r="AC336" s="10"/>
      <c r="AD336" s="10"/>
      <c r="AE336" s="10"/>
    </row>
    <row r="337" ht="12.75" customHeight="1">
      <c r="A337" s="5"/>
      <c r="B337" s="6"/>
      <c r="C337" s="5"/>
      <c r="D337" s="5" t="s">
        <v>112</v>
      </c>
      <c r="E337" s="5">
        <v>4.0</v>
      </c>
      <c r="F337" s="7">
        <f>NT_I!G47</f>
        <v>37</v>
      </c>
      <c r="G337" s="5" t="str">
        <f>IF(NT_I!H47&lt;&gt;"",NT_I!H47,"")</f>
        <v/>
      </c>
      <c r="H337" s="8">
        <f t="shared" si="1"/>
        <v>0</v>
      </c>
      <c r="I337" s="9">
        <v>0.0</v>
      </c>
      <c r="J337" s="10">
        <f>ROUND(NT_I!I47,2)</f>
        <v>0</v>
      </c>
      <c r="K337" s="10">
        <f>ROUND(NT_I!J47,2)</f>
        <v>0</v>
      </c>
      <c r="L337" s="10"/>
      <c r="M337" s="10"/>
      <c r="N337" s="10"/>
      <c r="O337" s="10"/>
      <c r="P337" s="10"/>
      <c r="Q337" s="10"/>
      <c r="R337" s="10"/>
      <c r="S337" s="10"/>
      <c r="T337" s="10"/>
      <c r="U337" s="10"/>
      <c r="V337" s="10"/>
      <c r="W337" s="10"/>
      <c r="X337" s="10"/>
      <c r="Y337" s="10"/>
      <c r="Z337" s="10"/>
      <c r="AA337" s="10"/>
      <c r="AB337" s="10"/>
      <c r="AC337" s="10"/>
      <c r="AD337" s="10"/>
      <c r="AE337" s="10"/>
    </row>
    <row r="338" ht="12.75" customHeight="1">
      <c r="A338" s="5"/>
      <c r="B338" s="6"/>
      <c r="C338" s="5"/>
      <c r="D338" s="5" t="s">
        <v>112</v>
      </c>
      <c r="E338" s="5">
        <v>4.0</v>
      </c>
      <c r="F338" s="7">
        <f>NT_I!G48</f>
        <v>38</v>
      </c>
      <c r="G338" s="5" t="str">
        <f>IF(NT_I!H48&lt;&gt;"",NT_I!H48,"")</f>
        <v/>
      </c>
      <c r="H338" s="8">
        <f t="shared" si="1"/>
        <v>0</v>
      </c>
      <c r="I338" s="9">
        <v>0.0</v>
      </c>
      <c r="J338" s="10">
        <f>ROUND(NT_I!I48,2)</f>
        <v>0</v>
      </c>
      <c r="K338" s="10">
        <f>ROUND(NT_I!J48,2)</f>
        <v>0</v>
      </c>
      <c r="L338" s="10"/>
      <c r="M338" s="10"/>
      <c r="N338" s="10"/>
      <c r="O338" s="10"/>
      <c r="P338" s="10"/>
      <c r="Q338" s="10"/>
      <c r="R338" s="10"/>
      <c r="S338" s="10"/>
      <c r="T338" s="10"/>
      <c r="U338" s="10"/>
      <c r="V338" s="10"/>
      <c r="W338" s="10"/>
      <c r="X338" s="10"/>
      <c r="Y338" s="10"/>
      <c r="Z338" s="10"/>
      <c r="AA338" s="10"/>
      <c r="AB338" s="10"/>
      <c r="AC338" s="10"/>
      <c r="AD338" s="10"/>
      <c r="AE338" s="10"/>
    </row>
    <row r="339" ht="12.75" customHeight="1">
      <c r="A339" s="5"/>
      <c r="B339" s="6"/>
      <c r="C339" s="5"/>
      <c r="D339" s="5" t="s">
        <v>112</v>
      </c>
      <c r="E339" s="5">
        <v>4.0</v>
      </c>
      <c r="F339" s="7">
        <f>NT_I!G49</f>
        <v>39</v>
      </c>
      <c r="G339" s="5" t="str">
        <f>IF(NT_I!H49&lt;&gt;"",NT_I!H49,"")</f>
        <v/>
      </c>
      <c r="H339" s="8">
        <f t="shared" si="1"/>
        <v>0</v>
      </c>
      <c r="I339" s="9">
        <v>0.0</v>
      </c>
      <c r="J339" s="10">
        <f>ROUND(NT_I!I49,2)</f>
        <v>0</v>
      </c>
      <c r="K339" s="10">
        <f>ROUND(NT_I!J49,2)</f>
        <v>0</v>
      </c>
      <c r="L339" s="10"/>
      <c r="M339" s="10"/>
      <c r="N339" s="10"/>
      <c r="O339" s="10"/>
      <c r="P339" s="10"/>
      <c r="Q339" s="10"/>
      <c r="R339" s="10"/>
      <c r="S339" s="10"/>
      <c r="T339" s="10"/>
      <c r="U339" s="10"/>
      <c r="V339" s="10"/>
      <c r="W339" s="10"/>
      <c r="X339" s="10"/>
      <c r="Y339" s="10"/>
      <c r="Z339" s="10"/>
      <c r="AA339" s="10"/>
      <c r="AB339" s="10"/>
      <c r="AC339" s="10"/>
      <c r="AD339" s="10"/>
      <c r="AE339" s="10"/>
    </row>
    <row r="340" ht="12.75" customHeight="1">
      <c r="A340" s="5"/>
      <c r="B340" s="6"/>
      <c r="C340" s="5"/>
      <c r="D340" s="5" t="s">
        <v>112</v>
      </c>
      <c r="E340" s="5">
        <v>4.0</v>
      </c>
      <c r="F340" s="7">
        <f>NT_I!G50</f>
        <v>40</v>
      </c>
      <c r="G340" s="5" t="str">
        <f>IF(NT_I!H50&lt;&gt;"",NT_I!H50,"")</f>
        <v/>
      </c>
      <c r="H340" s="8">
        <f t="shared" si="1"/>
        <v>0</v>
      </c>
      <c r="I340" s="9">
        <v>0.0</v>
      </c>
      <c r="J340" s="10">
        <f>ROUND(NT_I!I50,2)</f>
        <v>0</v>
      </c>
      <c r="K340" s="10">
        <f>ROUND(NT_I!J50,2)</f>
        <v>0</v>
      </c>
      <c r="L340" s="10"/>
      <c r="M340" s="10"/>
      <c r="N340" s="10"/>
      <c r="O340" s="10"/>
      <c r="P340" s="10"/>
      <c r="Q340" s="10"/>
      <c r="R340" s="10"/>
      <c r="S340" s="10"/>
      <c r="T340" s="10"/>
      <c r="U340" s="10"/>
      <c r="V340" s="10"/>
      <c r="W340" s="10"/>
      <c r="X340" s="10"/>
      <c r="Y340" s="10"/>
      <c r="Z340" s="10"/>
      <c r="AA340" s="10"/>
      <c r="AB340" s="10"/>
      <c r="AC340" s="10"/>
      <c r="AD340" s="10"/>
      <c r="AE340" s="10"/>
    </row>
    <row r="341" ht="12.75" customHeight="1">
      <c r="A341" s="5"/>
      <c r="B341" s="6"/>
      <c r="C341" s="5"/>
      <c r="D341" s="5" t="s">
        <v>112</v>
      </c>
      <c r="E341" s="5">
        <v>4.0</v>
      </c>
      <c r="F341" s="7">
        <f>NT_I!G51</f>
        <v>41</v>
      </c>
      <c r="G341" s="5" t="str">
        <f>IF(NT_I!H51&lt;&gt;"",NT_I!H51,"")</f>
        <v/>
      </c>
      <c r="H341" s="8">
        <f t="shared" si="1"/>
        <v>0</v>
      </c>
      <c r="I341" s="9">
        <v>0.0</v>
      </c>
      <c r="J341" s="10">
        <f>ROUND(NT_I!I51,2)</f>
        <v>0</v>
      </c>
      <c r="K341" s="10">
        <f>ROUND(NT_I!J51,2)</f>
        <v>0</v>
      </c>
      <c r="L341" s="10"/>
      <c r="M341" s="10"/>
      <c r="N341" s="10"/>
      <c r="O341" s="10"/>
      <c r="P341" s="10"/>
      <c r="Q341" s="10"/>
      <c r="R341" s="10"/>
      <c r="S341" s="10"/>
      <c r="T341" s="10"/>
      <c r="U341" s="10"/>
      <c r="V341" s="10"/>
      <c r="W341" s="10"/>
      <c r="X341" s="10"/>
      <c r="Y341" s="10"/>
      <c r="Z341" s="10"/>
      <c r="AA341" s="10"/>
      <c r="AB341" s="10"/>
      <c r="AC341" s="10"/>
      <c r="AD341" s="10"/>
      <c r="AE341" s="10"/>
    </row>
    <row r="342" ht="12.75" customHeight="1">
      <c r="A342" s="5"/>
      <c r="B342" s="6"/>
      <c r="C342" s="5"/>
      <c r="D342" s="5" t="s">
        <v>112</v>
      </c>
      <c r="E342" s="5">
        <v>4.0</v>
      </c>
      <c r="F342" s="7">
        <f>NT_I!G52</f>
        <v>42</v>
      </c>
      <c r="G342" s="5" t="str">
        <f>IF(NT_I!H52&lt;&gt;"",NT_I!H52,"")</f>
        <v/>
      </c>
      <c r="H342" s="8">
        <f t="shared" si="1"/>
        <v>0</v>
      </c>
      <c r="I342" s="9">
        <v>0.0</v>
      </c>
      <c r="J342" s="10">
        <f>ROUND(NT_I!I52,2)</f>
        <v>0</v>
      </c>
      <c r="K342" s="10">
        <f>ROUND(NT_I!J52,2)</f>
        <v>0</v>
      </c>
      <c r="L342" s="10"/>
      <c r="M342" s="10"/>
      <c r="N342" s="10"/>
      <c r="O342" s="10"/>
      <c r="P342" s="10"/>
      <c r="Q342" s="10"/>
      <c r="R342" s="10"/>
      <c r="S342" s="10"/>
      <c r="T342" s="10"/>
      <c r="U342" s="10"/>
      <c r="V342" s="10"/>
      <c r="W342" s="10"/>
      <c r="X342" s="10"/>
      <c r="Y342" s="10"/>
      <c r="Z342" s="10"/>
      <c r="AA342" s="10"/>
      <c r="AB342" s="10"/>
      <c r="AC342" s="10"/>
      <c r="AD342" s="10"/>
      <c r="AE342" s="10"/>
    </row>
    <row r="343" ht="12.75" customHeight="1">
      <c r="A343" s="5"/>
      <c r="B343" s="6"/>
      <c r="C343" s="5"/>
      <c r="D343" s="5" t="s">
        <v>112</v>
      </c>
      <c r="E343" s="5">
        <v>4.0</v>
      </c>
      <c r="F343" s="7">
        <f>NT_I!G53</f>
        <v>43</v>
      </c>
      <c r="G343" s="5" t="str">
        <f>IF(NT_I!H53&lt;&gt;"",NT_I!H53,"")</f>
        <v/>
      </c>
      <c r="H343" s="8">
        <f t="shared" si="1"/>
        <v>0</v>
      </c>
      <c r="I343" s="9">
        <v>0.0</v>
      </c>
      <c r="J343" s="10">
        <f>ROUND(NT_I!I53,2)</f>
        <v>0</v>
      </c>
      <c r="K343" s="10">
        <f>ROUND(NT_I!J53,2)</f>
        <v>0</v>
      </c>
      <c r="L343" s="10"/>
      <c r="M343" s="10"/>
      <c r="N343" s="10"/>
      <c r="O343" s="10"/>
      <c r="P343" s="10"/>
      <c r="Q343" s="10"/>
      <c r="R343" s="10"/>
      <c r="S343" s="10"/>
      <c r="T343" s="10"/>
      <c r="U343" s="10"/>
      <c r="V343" s="10"/>
      <c r="W343" s="10"/>
      <c r="X343" s="10"/>
      <c r="Y343" s="10"/>
      <c r="Z343" s="10"/>
      <c r="AA343" s="10"/>
      <c r="AB343" s="10"/>
      <c r="AC343" s="10"/>
      <c r="AD343" s="10"/>
      <c r="AE343" s="10"/>
    </row>
    <row r="344" ht="12.75" customHeight="1">
      <c r="A344" s="5"/>
      <c r="B344" s="6"/>
      <c r="C344" s="5"/>
      <c r="D344" s="5" t="s">
        <v>112</v>
      </c>
      <c r="E344" s="5">
        <v>4.0</v>
      </c>
      <c r="F344" s="7">
        <f>NT_I!G54</f>
        <v>44</v>
      </c>
      <c r="G344" s="5" t="str">
        <f>IF(NT_I!H54&lt;&gt;"",NT_I!H54,"")</f>
        <v/>
      </c>
      <c r="H344" s="8">
        <f t="shared" si="1"/>
        <v>0</v>
      </c>
      <c r="I344" s="9">
        <v>0.0</v>
      </c>
      <c r="J344" s="10">
        <f>ROUND(NT_I!I54,2)</f>
        <v>0</v>
      </c>
      <c r="K344" s="10">
        <f>ROUND(NT_I!J54,2)</f>
        <v>0</v>
      </c>
      <c r="L344" s="10"/>
      <c r="M344" s="10"/>
      <c r="N344" s="10"/>
      <c r="O344" s="10"/>
      <c r="P344" s="10"/>
      <c r="Q344" s="10"/>
      <c r="R344" s="10"/>
      <c r="S344" s="10"/>
      <c r="T344" s="10"/>
      <c r="U344" s="10"/>
      <c r="V344" s="10"/>
      <c r="W344" s="10"/>
      <c r="X344" s="10"/>
      <c r="Y344" s="10"/>
      <c r="Z344" s="10"/>
      <c r="AA344" s="10"/>
      <c r="AB344" s="10"/>
      <c r="AC344" s="10"/>
      <c r="AD344" s="10"/>
      <c r="AE344" s="10"/>
    </row>
    <row r="345" ht="12.75" customHeight="1">
      <c r="A345" s="5"/>
      <c r="B345" s="6"/>
      <c r="C345" s="5"/>
      <c r="D345" s="5" t="s">
        <v>112</v>
      </c>
      <c r="E345" s="5">
        <v>4.0</v>
      </c>
      <c r="F345" s="7">
        <f>NT_I!G55</f>
        <v>45</v>
      </c>
      <c r="G345" s="5" t="str">
        <f>IF(NT_I!H55&lt;&gt;"",NT_I!H55,"")</f>
        <v/>
      </c>
      <c r="H345" s="8">
        <f t="shared" si="1"/>
        <v>0</v>
      </c>
      <c r="I345" s="9">
        <v>0.0</v>
      </c>
      <c r="J345" s="10">
        <f>ROUND(NT_I!I55,2)</f>
        <v>0</v>
      </c>
      <c r="K345" s="10">
        <f>ROUND(NT_I!J55,2)</f>
        <v>0</v>
      </c>
      <c r="L345" s="10"/>
      <c r="M345" s="10"/>
      <c r="N345" s="10"/>
      <c r="O345" s="10"/>
      <c r="P345" s="10"/>
      <c r="Q345" s="10"/>
      <c r="R345" s="10"/>
      <c r="S345" s="10"/>
      <c r="T345" s="10"/>
      <c r="U345" s="10"/>
      <c r="V345" s="10"/>
      <c r="W345" s="10"/>
      <c r="X345" s="10"/>
      <c r="Y345" s="10"/>
      <c r="Z345" s="10"/>
      <c r="AA345" s="10"/>
      <c r="AB345" s="10"/>
      <c r="AC345" s="10"/>
      <c r="AD345" s="10"/>
      <c r="AE345" s="10"/>
    </row>
    <row r="346" ht="12.75" customHeight="1">
      <c r="A346" s="5"/>
      <c r="B346" s="6"/>
      <c r="C346" s="5"/>
      <c r="D346" s="5" t="s">
        <v>112</v>
      </c>
      <c r="E346" s="5">
        <v>4.0</v>
      </c>
      <c r="F346" s="7">
        <f>NT_I!G56</f>
        <v>46</v>
      </c>
      <c r="G346" s="5" t="str">
        <f>IF(NT_I!H56&lt;&gt;"",NT_I!H56,"")</f>
        <v/>
      </c>
      <c r="H346" s="8">
        <f t="shared" si="1"/>
        <v>0</v>
      </c>
      <c r="I346" s="9">
        <v>0.0</v>
      </c>
      <c r="J346" s="10">
        <f>ROUND(NT_I!I56,2)</f>
        <v>0</v>
      </c>
      <c r="K346" s="10">
        <f>ROUND(NT_I!J56,2)</f>
        <v>0</v>
      </c>
      <c r="L346" s="10"/>
      <c r="M346" s="10"/>
      <c r="N346" s="10"/>
      <c r="O346" s="10"/>
      <c r="P346" s="10"/>
      <c r="Q346" s="10"/>
      <c r="R346" s="10"/>
      <c r="S346" s="10"/>
      <c r="T346" s="10"/>
      <c r="U346" s="10"/>
      <c r="V346" s="10"/>
      <c r="W346" s="10"/>
      <c r="X346" s="10"/>
      <c r="Y346" s="10"/>
      <c r="Z346" s="10"/>
      <c r="AA346" s="10"/>
      <c r="AB346" s="10"/>
      <c r="AC346" s="10"/>
      <c r="AD346" s="10"/>
      <c r="AE346" s="10"/>
    </row>
    <row r="347" ht="12.75" customHeight="1">
      <c r="A347" s="5"/>
      <c r="B347" s="6"/>
      <c r="C347" s="5"/>
      <c r="D347" s="5" t="s">
        <v>112</v>
      </c>
      <c r="E347" s="5">
        <v>4.0</v>
      </c>
      <c r="F347" s="7">
        <f>NT_I!G57</f>
        <v>47</v>
      </c>
      <c r="G347" s="5" t="str">
        <f>IF(NT_I!H57&lt;&gt;"",NT_I!H57,"")</f>
        <v/>
      </c>
      <c r="H347" s="8">
        <f t="shared" si="1"/>
        <v>0</v>
      </c>
      <c r="I347" s="9">
        <v>0.0</v>
      </c>
      <c r="J347" s="10">
        <f>ROUND(NT_I!I57,2)</f>
        <v>0</v>
      </c>
      <c r="K347" s="10">
        <f>ROUND(NT_I!J57,2)</f>
        <v>0</v>
      </c>
      <c r="L347" s="10"/>
      <c r="M347" s="10"/>
      <c r="N347" s="10"/>
      <c r="O347" s="10"/>
      <c r="P347" s="10"/>
      <c r="Q347" s="10"/>
      <c r="R347" s="10"/>
      <c r="S347" s="10"/>
      <c r="T347" s="10"/>
      <c r="U347" s="10"/>
      <c r="V347" s="10"/>
      <c r="W347" s="10"/>
      <c r="X347" s="10"/>
      <c r="Y347" s="10"/>
      <c r="Z347" s="10"/>
      <c r="AA347" s="10"/>
      <c r="AB347" s="10"/>
      <c r="AC347" s="10"/>
      <c r="AD347" s="10"/>
      <c r="AE347" s="10"/>
    </row>
    <row r="348" ht="12.75" customHeight="1">
      <c r="A348" s="5"/>
      <c r="B348" s="6"/>
      <c r="C348" s="5"/>
      <c r="D348" s="5" t="s">
        <v>112</v>
      </c>
      <c r="E348" s="5">
        <v>4.0</v>
      </c>
      <c r="F348" s="7">
        <f>NT_I!G58</f>
        <v>48</v>
      </c>
      <c r="G348" s="5" t="str">
        <f>IF(NT_I!H58&lt;&gt;"",NT_I!H58,"")</f>
        <v/>
      </c>
      <c r="H348" s="8">
        <f t="shared" si="1"/>
        <v>0</v>
      </c>
      <c r="I348" s="9">
        <v>0.0</v>
      </c>
      <c r="J348" s="10">
        <f>ROUND(NT_I!I58,2)</f>
        <v>0</v>
      </c>
      <c r="K348" s="10">
        <f>ROUND(NT_I!J58,2)</f>
        <v>0</v>
      </c>
      <c r="L348" s="10"/>
      <c r="M348" s="10"/>
      <c r="N348" s="10"/>
      <c r="O348" s="10"/>
      <c r="P348" s="10"/>
      <c r="Q348" s="10"/>
      <c r="R348" s="10"/>
      <c r="S348" s="10"/>
      <c r="T348" s="10"/>
      <c r="U348" s="10"/>
      <c r="V348" s="10"/>
      <c r="W348" s="10"/>
      <c r="X348" s="10"/>
      <c r="Y348" s="10"/>
      <c r="Z348" s="10"/>
      <c r="AA348" s="10"/>
      <c r="AB348" s="10"/>
      <c r="AC348" s="10"/>
      <c r="AD348" s="10"/>
      <c r="AE348" s="10"/>
    </row>
    <row r="349" ht="12.75" customHeight="1">
      <c r="A349" s="5"/>
      <c r="B349" s="6"/>
      <c r="C349" s="5"/>
      <c r="D349" s="5" t="s">
        <v>112</v>
      </c>
      <c r="E349" s="5">
        <v>4.0</v>
      </c>
      <c r="F349" s="7">
        <f>NT_I!G59</f>
        <v>49</v>
      </c>
      <c r="G349" s="5" t="str">
        <f>IF(NT_I!H59&lt;&gt;"",NT_I!H59,"")</f>
        <v/>
      </c>
      <c r="H349" s="8">
        <f t="shared" si="1"/>
        <v>0</v>
      </c>
      <c r="I349" s="9">
        <v>0.0</v>
      </c>
      <c r="J349" s="10">
        <f>ROUND(NT_I!I59,2)</f>
        <v>0</v>
      </c>
      <c r="K349" s="10">
        <f>ROUND(NT_I!J59,2)</f>
        <v>0</v>
      </c>
      <c r="L349" s="10"/>
      <c r="M349" s="10"/>
      <c r="N349" s="10"/>
      <c r="O349" s="10"/>
      <c r="P349" s="10"/>
      <c r="Q349" s="10"/>
      <c r="R349" s="10"/>
      <c r="S349" s="10"/>
      <c r="T349" s="10"/>
      <c r="U349" s="10"/>
      <c r="V349" s="10"/>
      <c r="W349" s="10"/>
      <c r="X349" s="10"/>
      <c r="Y349" s="10"/>
      <c r="Z349" s="10"/>
      <c r="AA349" s="10"/>
      <c r="AB349" s="10"/>
      <c r="AC349" s="10"/>
      <c r="AD349" s="10"/>
      <c r="AE349" s="10"/>
    </row>
    <row r="350" ht="12.75" customHeight="1">
      <c r="A350" s="5"/>
      <c r="B350" s="6"/>
      <c r="C350" s="5"/>
      <c r="D350" s="5" t="s">
        <v>112</v>
      </c>
      <c r="E350" s="5">
        <v>4.0</v>
      </c>
      <c r="F350" s="7">
        <f>NT_I!G60</f>
        <v>50</v>
      </c>
      <c r="G350" s="5" t="str">
        <f>IF(NT_I!H60&lt;&gt;"",NT_I!H60,"")</f>
        <v/>
      </c>
      <c r="H350" s="8">
        <f t="shared" si="1"/>
        <v>0</v>
      </c>
      <c r="I350" s="9">
        <v>0.0</v>
      </c>
      <c r="J350" s="10">
        <f>ROUND(NT_I!I60,2)</f>
        <v>0</v>
      </c>
      <c r="K350" s="10">
        <f>ROUND(NT_I!J60,2)</f>
        <v>0</v>
      </c>
      <c r="L350" s="10"/>
      <c r="M350" s="10"/>
      <c r="N350" s="10"/>
      <c r="O350" s="10"/>
      <c r="P350" s="10"/>
      <c r="Q350" s="10"/>
      <c r="R350" s="10"/>
      <c r="S350" s="10"/>
      <c r="T350" s="10"/>
      <c r="U350" s="10"/>
      <c r="V350" s="10"/>
      <c r="W350" s="10"/>
      <c r="X350" s="10"/>
      <c r="Y350" s="10"/>
      <c r="Z350" s="10"/>
      <c r="AA350" s="10"/>
      <c r="AB350" s="10"/>
      <c r="AC350" s="10"/>
      <c r="AD350" s="10"/>
      <c r="AE350" s="10"/>
    </row>
    <row r="351" ht="12.75" customHeight="1">
      <c r="A351" s="5"/>
      <c r="B351" s="6"/>
      <c r="C351" s="5"/>
      <c r="D351" s="5" t="s">
        <v>113</v>
      </c>
      <c r="E351" s="5">
        <v>5.0</v>
      </c>
      <c r="F351" s="11">
        <f>NT_D!G9</f>
        <v>1</v>
      </c>
      <c r="G351" s="11" t="str">
        <f>IF(NT_D!H9&lt;&gt;"",NT_D!H9,"")</f>
        <v/>
      </c>
      <c r="H351" s="8">
        <f t="shared" si="1"/>
        <v>0</v>
      </c>
      <c r="I351" s="9">
        <v>0.0</v>
      </c>
      <c r="J351" s="10">
        <f>ROUND(NT_D!I9,2)</f>
        <v>0</v>
      </c>
      <c r="K351" s="10">
        <f>ROUND(NT_D!J9,2)</f>
        <v>0</v>
      </c>
      <c r="L351" s="10"/>
      <c r="M351" s="10"/>
      <c r="N351" s="10"/>
      <c r="O351" s="10"/>
      <c r="P351" s="10"/>
      <c r="Q351" s="10"/>
      <c r="R351" s="10"/>
      <c r="S351" s="10"/>
      <c r="T351" s="10"/>
      <c r="U351" s="10"/>
      <c r="V351" s="10"/>
      <c r="W351" s="10"/>
      <c r="X351" s="10"/>
      <c r="Y351" s="10"/>
      <c r="Z351" s="10"/>
      <c r="AA351" s="10"/>
      <c r="AB351" s="10"/>
      <c r="AC351" s="10"/>
      <c r="AD351" s="10"/>
      <c r="AE351" s="10"/>
    </row>
    <row r="352" ht="12.75" customHeight="1">
      <c r="A352" s="5"/>
      <c r="B352" s="6"/>
      <c r="C352" s="5"/>
      <c r="D352" s="5" t="s">
        <v>113</v>
      </c>
      <c r="E352" s="5">
        <v>5.0</v>
      </c>
      <c r="F352" s="11">
        <f>NT_D!G10</f>
        <v>2</v>
      </c>
      <c r="G352" s="11" t="str">
        <f>IF(NT_D!H10&lt;&gt;"",NT_D!H10,"")</f>
        <v/>
      </c>
      <c r="H352" s="8">
        <f t="shared" si="1"/>
        <v>0</v>
      </c>
      <c r="I352" s="9">
        <v>0.0</v>
      </c>
      <c r="J352" s="10">
        <f>ROUND(NT_D!I10,2)</f>
        <v>0</v>
      </c>
      <c r="K352" s="10">
        <f>ROUND(NT_D!J10,2)</f>
        <v>0</v>
      </c>
      <c r="L352" s="10"/>
      <c r="M352" s="10"/>
      <c r="N352" s="10"/>
      <c r="O352" s="10"/>
      <c r="P352" s="10"/>
      <c r="Q352" s="10"/>
      <c r="R352" s="10"/>
      <c r="S352" s="10"/>
      <c r="T352" s="10"/>
      <c r="U352" s="10"/>
      <c r="V352" s="10"/>
      <c r="W352" s="10"/>
      <c r="X352" s="10"/>
      <c r="Y352" s="10"/>
      <c r="Z352" s="10"/>
      <c r="AA352" s="10"/>
      <c r="AB352" s="10"/>
      <c r="AC352" s="10"/>
      <c r="AD352" s="10"/>
      <c r="AE352" s="10"/>
    </row>
    <row r="353" ht="12.75" customHeight="1">
      <c r="A353" s="5"/>
      <c r="B353" s="6"/>
      <c r="C353" s="5"/>
      <c r="D353" s="5" t="s">
        <v>113</v>
      </c>
      <c r="E353" s="5">
        <v>5.0</v>
      </c>
      <c r="F353" s="11">
        <f>NT_D!G11</f>
        <v>3</v>
      </c>
      <c r="G353" s="11" t="str">
        <f>IF(NT_D!H11&lt;&gt;"",NT_D!H11,"")</f>
        <v/>
      </c>
      <c r="H353" s="8">
        <f t="shared" si="1"/>
        <v>0</v>
      </c>
      <c r="I353" s="9">
        <v>0.0</v>
      </c>
      <c r="J353" s="10">
        <f>ROUND(NT_D!I11,2)</f>
        <v>0</v>
      </c>
      <c r="K353" s="10">
        <f>ROUND(NT_D!J11,2)</f>
        <v>0</v>
      </c>
      <c r="L353" s="10"/>
      <c r="M353" s="10"/>
      <c r="N353" s="10"/>
      <c r="O353" s="10"/>
      <c r="P353" s="10"/>
      <c r="Q353" s="10"/>
      <c r="R353" s="10"/>
      <c r="S353" s="10"/>
      <c r="T353" s="10"/>
      <c r="U353" s="10"/>
      <c r="V353" s="10"/>
      <c r="W353" s="10"/>
      <c r="X353" s="10"/>
      <c r="Y353" s="10"/>
      <c r="Z353" s="10"/>
      <c r="AA353" s="10"/>
      <c r="AB353" s="10"/>
      <c r="AC353" s="10"/>
      <c r="AD353" s="10"/>
      <c r="AE353" s="10"/>
    </row>
    <row r="354" ht="12.75" customHeight="1">
      <c r="A354" s="5"/>
      <c r="B354" s="6"/>
      <c r="C354" s="5"/>
      <c r="D354" s="5" t="s">
        <v>113</v>
      </c>
      <c r="E354" s="5">
        <v>5.0</v>
      </c>
      <c r="F354" s="11">
        <f>NT_D!G12</f>
        <v>4</v>
      </c>
      <c r="G354" s="11" t="str">
        <f>IF(NT_D!H12&lt;&gt;"",NT_D!H12,"")</f>
        <v/>
      </c>
      <c r="H354" s="8">
        <f t="shared" si="1"/>
        <v>0</v>
      </c>
      <c r="I354" s="9">
        <v>0.0</v>
      </c>
      <c r="J354" s="10">
        <f>ROUND(NT_D!I12,2)</f>
        <v>0</v>
      </c>
      <c r="K354" s="10">
        <f>ROUND(NT_D!J12,2)</f>
        <v>0</v>
      </c>
      <c r="L354" s="10"/>
      <c r="M354" s="10"/>
      <c r="N354" s="10"/>
      <c r="O354" s="10"/>
      <c r="P354" s="10"/>
      <c r="Q354" s="10"/>
      <c r="R354" s="10"/>
      <c r="S354" s="10"/>
      <c r="T354" s="10"/>
      <c r="U354" s="10"/>
      <c r="V354" s="10"/>
      <c r="W354" s="10"/>
      <c r="X354" s="10"/>
      <c r="Y354" s="10"/>
      <c r="Z354" s="10"/>
      <c r="AA354" s="10"/>
      <c r="AB354" s="10"/>
      <c r="AC354" s="10"/>
      <c r="AD354" s="10"/>
      <c r="AE354" s="10"/>
    </row>
    <row r="355" ht="12.75" customHeight="1">
      <c r="A355" s="5"/>
      <c r="B355" s="6"/>
      <c r="C355" s="5"/>
      <c r="D355" s="5" t="s">
        <v>113</v>
      </c>
      <c r="E355" s="5">
        <v>5.0</v>
      </c>
      <c r="F355" s="11">
        <f>NT_D!G13</f>
        <v>5</v>
      </c>
      <c r="G355" s="11" t="str">
        <f>IF(NT_D!H13&lt;&gt;"",NT_D!H13,"")</f>
        <v/>
      </c>
      <c r="H355" s="8">
        <f t="shared" si="1"/>
        <v>0</v>
      </c>
      <c r="I355" s="9">
        <v>0.0</v>
      </c>
      <c r="J355" s="10">
        <f>ROUND(NT_D!I13,2)</f>
        <v>0</v>
      </c>
      <c r="K355" s="10">
        <f>ROUND(NT_D!J13,2)</f>
        <v>0</v>
      </c>
      <c r="L355" s="10"/>
      <c r="M355" s="10"/>
      <c r="N355" s="10"/>
      <c r="O355" s="10"/>
      <c r="P355" s="10"/>
      <c r="Q355" s="10"/>
      <c r="R355" s="10"/>
      <c r="S355" s="10"/>
      <c r="T355" s="10"/>
      <c r="U355" s="10"/>
      <c r="V355" s="10"/>
      <c r="W355" s="10"/>
      <c r="X355" s="10"/>
      <c r="Y355" s="10"/>
      <c r="Z355" s="10"/>
      <c r="AA355" s="10"/>
      <c r="AB355" s="10"/>
      <c r="AC355" s="10"/>
      <c r="AD355" s="10"/>
      <c r="AE355" s="10"/>
    </row>
    <row r="356" ht="12.75" customHeight="1">
      <c r="A356" s="5"/>
      <c r="B356" s="6"/>
      <c r="C356" s="5"/>
      <c r="D356" s="5" t="s">
        <v>113</v>
      </c>
      <c r="E356" s="5">
        <v>5.0</v>
      </c>
      <c r="F356" s="11">
        <f>NT_D!G14</f>
        <v>6</v>
      </c>
      <c r="G356" s="11" t="str">
        <f>IF(NT_D!H14&lt;&gt;"",NT_D!H14,"")</f>
        <v/>
      </c>
      <c r="H356" s="8">
        <f t="shared" si="1"/>
        <v>0</v>
      </c>
      <c r="I356" s="9">
        <v>0.0</v>
      </c>
      <c r="J356" s="10">
        <f>ROUND(NT_D!I14,2)</f>
        <v>0</v>
      </c>
      <c r="K356" s="10">
        <f>ROUND(NT_D!J14,2)</f>
        <v>0</v>
      </c>
      <c r="L356" s="10"/>
      <c r="M356" s="10"/>
      <c r="N356" s="10"/>
      <c r="O356" s="10"/>
      <c r="P356" s="10"/>
      <c r="Q356" s="10"/>
      <c r="R356" s="10"/>
      <c r="S356" s="10"/>
      <c r="T356" s="10"/>
      <c r="U356" s="10"/>
      <c r="V356" s="10"/>
      <c r="W356" s="10"/>
      <c r="X356" s="10"/>
      <c r="Y356" s="10"/>
      <c r="Z356" s="10"/>
      <c r="AA356" s="10"/>
      <c r="AB356" s="10"/>
      <c r="AC356" s="10"/>
      <c r="AD356" s="10"/>
      <c r="AE356" s="10"/>
    </row>
    <row r="357" ht="12.75" customHeight="1">
      <c r="A357" s="5"/>
      <c r="B357" s="6"/>
      <c r="C357" s="5"/>
      <c r="D357" s="5" t="s">
        <v>113</v>
      </c>
      <c r="E357" s="5">
        <v>5.0</v>
      </c>
      <c r="F357" s="11">
        <f>NT_D!G15</f>
        <v>7</v>
      </c>
      <c r="G357" s="11" t="str">
        <f>IF(NT_D!H15&lt;&gt;"",NT_D!H15,"")</f>
        <v/>
      </c>
      <c r="H357" s="8">
        <f t="shared" si="1"/>
        <v>0</v>
      </c>
      <c r="I357" s="9">
        <v>0.0</v>
      </c>
      <c r="J357" s="10">
        <f>ROUND(NT_D!I15,2)</f>
        <v>0</v>
      </c>
      <c r="K357" s="10">
        <f>ROUND(NT_D!J15,2)</f>
        <v>0</v>
      </c>
      <c r="L357" s="10"/>
      <c r="M357" s="10"/>
      <c r="N357" s="10"/>
      <c r="O357" s="10"/>
      <c r="P357" s="10"/>
      <c r="Q357" s="10"/>
      <c r="R357" s="10"/>
      <c r="S357" s="10"/>
      <c r="T357" s="10"/>
      <c r="U357" s="10"/>
      <c r="V357" s="10"/>
      <c r="W357" s="10"/>
      <c r="X357" s="10"/>
      <c r="Y357" s="10"/>
      <c r="Z357" s="10"/>
      <c r="AA357" s="10"/>
      <c r="AB357" s="10"/>
      <c r="AC357" s="10"/>
      <c r="AD357" s="10"/>
      <c r="AE357" s="10"/>
    </row>
    <row r="358" ht="12.75" customHeight="1">
      <c r="A358" s="5"/>
      <c r="B358" s="6"/>
      <c r="C358" s="5"/>
      <c r="D358" s="5" t="s">
        <v>113</v>
      </c>
      <c r="E358" s="5">
        <v>5.0</v>
      </c>
      <c r="F358" s="11">
        <f>NT_D!G16</f>
        <v>8</v>
      </c>
      <c r="G358" s="11" t="str">
        <f>IF(NT_D!H16&lt;&gt;"",NT_D!H16,"")</f>
        <v/>
      </c>
      <c r="H358" s="8">
        <f t="shared" si="1"/>
        <v>0</v>
      </c>
      <c r="I358" s="9">
        <v>0.0</v>
      </c>
      <c r="J358" s="10">
        <f>ROUND(NT_D!I16,2)</f>
        <v>0</v>
      </c>
      <c r="K358" s="10">
        <f>ROUND(NT_D!J16,2)</f>
        <v>0</v>
      </c>
      <c r="L358" s="10"/>
      <c r="M358" s="10"/>
      <c r="N358" s="10"/>
      <c r="O358" s="10"/>
      <c r="P358" s="10"/>
      <c r="Q358" s="10"/>
      <c r="R358" s="10"/>
      <c r="S358" s="10"/>
      <c r="T358" s="10"/>
      <c r="U358" s="10"/>
      <c r="V358" s="10"/>
      <c r="W358" s="10"/>
      <c r="X358" s="10"/>
      <c r="Y358" s="10"/>
      <c r="Z358" s="10"/>
      <c r="AA358" s="10"/>
      <c r="AB358" s="10"/>
      <c r="AC358" s="10"/>
      <c r="AD358" s="10"/>
      <c r="AE358" s="10"/>
    </row>
    <row r="359" ht="12.75" customHeight="1">
      <c r="A359" s="5"/>
      <c r="B359" s="6"/>
      <c r="C359" s="5"/>
      <c r="D359" s="5" t="s">
        <v>113</v>
      </c>
      <c r="E359" s="5">
        <v>5.0</v>
      </c>
      <c r="F359" s="11">
        <f>NT_D!G17</f>
        <v>9</v>
      </c>
      <c r="G359" s="11" t="str">
        <f>IF(NT_D!H17&lt;&gt;"",NT_D!H17,"")</f>
        <v/>
      </c>
      <c r="H359" s="8">
        <f t="shared" si="1"/>
        <v>0</v>
      </c>
      <c r="I359" s="9">
        <v>0.0</v>
      </c>
      <c r="J359" s="10">
        <f>ROUND(NT_D!I17,2)</f>
        <v>0</v>
      </c>
      <c r="K359" s="10">
        <f>ROUND(NT_D!J17,2)</f>
        <v>0</v>
      </c>
      <c r="L359" s="10"/>
      <c r="M359" s="10"/>
      <c r="N359" s="10"/>
      <c r="O359" s="10"/>
      <c r="P359" s="10"/>
      <c r="Q359" s="10"/>
      <c r="R359" s="10"/>
      <c r="S359" s="10"/>
      <c r="T359" s="10"/>
      <c r="U359" s="10"/>
      <c r="V359" s="10"/>
      <c r="W359" s="10"/>
      <c r="X359" s="10"/>
      <c r="Y359" s="10"/>
      <c r="Z359" s="10"/>
      <c r="AA359" s="10"/>
      <c r="AB359" s="10"/>
      <c r="AC359" s="10"/>
      <c r="AD359" s="10"/>
      <c r="AE359" s="10"/>
    </row>
    <row r="360" ht="12.75" customHeight="1">
      <c r="A360" s="5"/>
      <c r="B360" s="6"/>
      <c r="C360" s="5"/>
      <c r="D360" s="5" t="s">
        <v>113</v>
      </c>
      <c r="E360" s="5">
        <v>5.0</v>
      </c>
      <c r="F360" s="11">
        <f>NT_D!G18</f>
        <v>10</v>
      </c>
      <c r="G360" s="11" t="str">
        <f>IF(NT_D!H18&lt;&gt;"",NT_D!H18,"")</f>
        <v/>
      </c>
      <c r="H360" s="8">
        <f t="shared" si="1"/>
        <v>0</v>
      </c>
      <c r="I360" s="9">
        <v>0.0</v>
      </c>
      <c r="J360" s="10">
        <f>ROUND(NT_D!I18,2)</f>
        <v>0</v>
      </c>
      <c r="K360" s="10">
        <f>ROUND(NT_D!J18,2)</f>
        <v>0</v>
      </c>
      <c r="L360" s="10"/>
      <c r="M360" s="10"/>
      <c r="N360" s="10"/>
      <c r="O360" s="10"/>
      <c r="P360" s="10"/>
      <c r="Q360" s="10"/>
      <c r="R360" s="10"/>
      <c r="S360" s="10"/>
      <c r="T360" s="10"/>
      <c r="U360" s="10"/>
      <c r="V360" s="10"/>
      <c r="W360" s="10"/>
      <c r="X360" s="10"/>
      <c r="Y360" s="10"/>
      <c r="Z360" s="10"/>
      <c r="AA360" s="10"/>
      <c r="AB360" s="10"/>
      <c r="AC360" s="10"/>
      <c r="AD360" s="10"/>
      <c r="AE360" s="10"/>
    </row>
    <row r="361" ht="12.75" customHeight="1">
      <c r="A361" s="5"/>
      <c r="B361" s="6"/>
      <c r="C361" s="5"/>
      <c r="D361" s="5" t="s">
        <v>113</v>
      </c>
      <c r="E361" s="5">
        <v>5.0</v>
      </c>
      <c r="F361" s="11">
        <f>NT_D!G19</f>
        <v>11</v>
      </c>
      <c r="G361" s="11" t="str">
        <f>IF(NT_D!H19&lt;&gt;"",NT_D!H19,"")</f>
        <v/>
      </c>
      <c r="H361" s="8">
        <f t="shared" si="1"/>
        <v>0</v>
      </c>
      <c r="I361" s="9">
        <v>0.0</v>
      </c>
      <c r="J361" s="10">
        <f>ROUND(NT_D!I19,2)</f>
        <v>0</v>
      </c>
      <c r="K361" s="10">
        <f>ROUND(NT_D!J19,2)</f>
        <v>0</v>
      </c>
      <c r="L361" s="10"/>
      <c r="M361" s="10"/>
      <c r="N361" s="10"/>
      <c r="O361" s="10"/>
      <c r="P361" s="10"/>
      <c r="Q361" s="10"/>
      <c r="R361" s="10"/>
      <c r="S361" s="10"/>
      <c r="T361" s="10"/>
      <c r="U361" s="10"/>
      <c r="V361" s="10"/>
      <c r="W361" s="10"/>
      <c r="X361" s="10"/>
      <c r="Y361" s="10"/>
      <c r="Z361" s="10"/>
      <c r="AA361" s="10"/>
      <c r="AB361" s="10"/>
      <c r="AC361" s="10"/>
      <c r="AD361" s="10"/>
      <c r="AE361" s="10"/>
    </row>
    <row r="362" ht="12.75" customHeight="1">
      <c r="A362" s="5"/>
      <c r="B362" s="6"/>
      <c r="C362" s="5"/>
      <c r="D362" s="5" t="s">
        <v>113</v>
      </c>
      <c r="E362" s="5">
        <v>5.0</v>
      </c>
      <c r="F362" s="11">
        <f>NT_D!G20</f>
        <v>12</v>
      </c>
      <c r="G362" s="11" t="str">
        <f>IF(NT_D!H20&lt;&gt;"",NT_D!H20,"")</f>
        <v/>
      </c>
      <c r="H362" s="8">
        <f t="shared" si="1"/>
        <v>0</v>
      </c>
      <c r="I362" s="9">
        <v>0.0</v>
      </c>
      <c r="J362" s="10">
        <f>ROUND(NT_D!I20,2)</f>
        <v>0</v>
      </c>
      <c r="K362" s="10">
        <f>ROUND(NT_D!J20,2)</f>
        <v>0</v>
      </c>
      <c r="L362" s="10"/>
      <c r="M362" s="10"/>
      <c r="N362" s="10"/>
      <c r="O362" s="10"/>
      <c r="P362" s="10"/>
      <c r="Q362" s="10"/>
      <c r="R362" s="10"/>
      <c r="S362" s="10"/>
      <c r="T362" s="10"/>
      <c r="U362" s="10"/>
      <c r="V362" s="10"/>
      <c r="W362" s="10"/>
      <c r="X362" s="10"/>
      <c r="Y362" s="10"/>
      <c r="Z362" s="10"/>
      <c r="AA362" s="10"/>
      <c r="AB362" s="10"/>
      <c r="AC362" s="10"/>
      <c r="AD362" s="10"/>
      <c r="AE362" s="10"/>
    </row>
    <row r="363" ht="12.75" customHeight="1">
      <c r="A363" s="5"/>
      <c r="B363" s="6"/>
      <c r="C363" s="5"/>
      <c r="D363" s="5" t="s">
        <v>113</v>
      </c>
      <c r="E363" s="5">
        <v>5.0</v>
      </c>
      <c r="F363" s="11">
        <f>NT_D!G21</f>
        <v>13</v>
      </c>
      <c r="G363" s="11" t="str">
        <f>IF(NT_D!H21&lt;&gt;"",NT_D!H21,"")</f>
        <v/>
      </c>
      <c r="H363" s="8">
        <f t="shared" si="1"/>
        <v>0</v>
      </c>
      <c r="I363" s="9">
        <v>0.0</v>
      </c>
      <c r="J363" s="10">
        <f>ROUND(NT_D!I21,2)</f>
        <v>0</v>
      </c>
      <c r="K363" s="10">
        <f>ROUND(NT_D!J21,2)</f>
        <v>0</v>
      </c>
      <c r="L363" s="10"/>
      <c r="M363" s="10"/>
      <c r="N363" s="10"/>
      <c r="O363" s="10"/>
      <c r="P363" s="10"/>
      <c r="Q363" s="10"/>
      <c r="R363" s="10"/>
      <c r="S363" s="10"/>
      <c r="T363" s="10"/>
      <c r="U363" s="10"/>
      <c r="V363" s="10"/>
      <c r="W363" s="10"/>
      <c r="X363" s="10"/>
      <c r="Y363" s="10"/>
      <c r="Z363" s="10"/>
      <c r="AA363" s="10"/>
      <c r="AB363" s="10"/>
      <c r="AC363" s="10"/>
      <c r="AD363" s="10"/>
      <c r="AE363" s="10"/>
    </row>
    <row r="364" ht="12.75" customHeight="1">
      <c r="A364" s="5"/>
      <c r="B364" s="6"/>
      <c r="C364" s="5"/>
      <c r="D364" s="5" t="s">
        <v>113</v>
      </c>
      <c r="E364" s="5">
        <v>5.0</v>
      </c>
      <c r="F364" s="11">
        <f>NT_D!G22</f>
        <v>14</v>
      </c>
      <c r="G364" s="11" t="str">
        <f>IF(NT_D!H22&lt;&gt;"",NT_D!H22,"")</f>
        <v/>
      </c>
      <c r="H364" s="8">
        <f t="shared" si="1"/>
        <v>0</v>
      </c>
      <c r="I364" s="9">
        <v>0.0</v>
      </c>
      <c r="J364" s="10">
        <f>ROUND(NT_D!I22,2)</f>
        <v>0</v>
      </c>
      <c r="K364" s="10">
        <f>ROUND(NT_D!J22,2)</f>
        <v>0</v>
      </c>
      <c r="L364" s="10"/>
      <c r="M364" s="10"/>
      <c r="N364" s="10"/>
      <c r="O364" s="10"/>
      <c r="P364" s="10"/>
      <c r="Q364" s="10"/>
      <c r="R364" s="10"/>
      <c r="S364" s="10"/>
      <c r="T364" s="10"/>
      <c r="U364" s="10"/>
      <c r="V364" s="10"/>
      <c r="W364" s="10"/>
      <c r="X364" s="10"/>
      <c r="Y364" s="10"/>
      <c r="Z364" s="10"/>
      <c r="AA364" s="10"/>
      <c r="AB364" s="10"/>
      <c r="AC364" s="10"/>
      <c r="AD364" s="10"/>
      <c r="AE364" s="10"/>
    </row>
    <row r="365" ht="12.75" customHeight="1">
      <c r="A365" s="5"/>
      <c r="B365" s="6"/>
      <c r="C365" s="5"/>
      <c r="D365" s="5" t="s">
        <v>113</v>
      </c>
      <c r="E365" s="5">
        <v>5.0</v>
      </c>
      <c r="F365" s="11">
        <f>NT_D!G24</f>
        <v>15</v>
      </c>
      <c r="G365" s="11" t="str">
        <f>IF(NT_D!H24&lt;&gt;"",NT_D!H24,"")</f>
        <v/>
      </c>
      <c r="H365" s="8">
        <f t="shared" si="1"/>
        <v>0</v>
      </c>
      <c r="I365" s="9">
        <v>0.0</v>
      </c>
      <c r="J365" s="10">
        <f>ROUND(NT_D!I24,2)</f>
        <v>0</v>
      </c>
      <c r="K365" s="10">
        <f>ROUND(NT_D!J24,2)</f>
        <v>0</v>
      </c>
      <c r="L365" s="10"/>
      <c r="M365" s="10"/>
      <c r="N365" s="10"/>
      <c r="O365" s="10"/>
      <c r="P365" s="10"/>
      <c r="Q365" s="10"/>
      <c r="R365" s="10"/>
      <c r="S365" s="10"/>
      <c r="T365" s="10"/>
      <c r="U365" s="10"/>
      <c r="V365" s="10"/>
      <c r="W365" s="10"/>
      <c r="X365" s="10"/>
      <c r="Y365" s="10"/>
      <c r="Z365" s="10"/>
      <c r="AA365" s="10"/>
      <c r="AB365" s="10"/>
      <c r="AC365" s="10"/>
      <c r="AD365" s="10"/>
      <c r="AE365" s="10"/>
    </row>
    <row r="366" ht="12.75" customHeight="1">
      <c r="A366" s="5"/>
      <c r="B366" s="6"/>
      <c r="C366" s="5"/>
      <c r="D366" s="5" t="s">
        <v>113</v>
      </c>
      <c r="E366" s="5">
        <v>5.0</v>
      </c>
      <c r="F366" s="11">
        <f>NT_D!G25</f>
        <v>16</v>
      </c>
      <c r="G366" s="11" t="str">
        <f>IF(NT_D!H25&lt;&gt;"",NT_D!H25,"")</f>
        <v/>
      </c>
      <c r="H366" s="8">
        <f t="shared" si="1"/>
        <v>0</v>
      </c>
      <c r="I366" s="9">
        <v>0.0</v>
      </c>
      <c r="J366" s="10">
        <f>ROUND(NT_D!I25,2)</f>
        <v>0</v>
      </c>
      <c r="K366" s="10">
        <f>ROUND(NT_D!J25,2)</f>
        <v>0</v>
      </c>
      <c r="L366" s="10"/>
      <c r="M366" s="10"/>
      <c r="N366" s="10"/>
      <c r="O366" s="10"/>
      <c r="P366" s="10"/>
      <c r="Q366" s="10"/>
      <c r="R366" s="10"/>
      <c r="S366" s="10"/>
      <c r="T366" s="10"/>
      <c r="U366" s="10"/>
      <c r="V366" s="10"/>
      <c r="W366" s="10"/>
      <c r="X366" s="10"/>
      <c r="Y366" s="10"/>
      <c r="Z366" s="10"/>
      <c r="AA366" s="10"/>
      <c r="AB366" s="10"/>
      <c r="AC366" s="10"/>
      <c r="AD366" s="10"/>
      <c r="AE366" s="10"/>
    </row>
    <row r="367" ht="12.75" customHeight="1">
      <c r="A367" s="5"/>
      <c r="B367" s="6"/>
      <c r="C367" s="5"/>
      <c r="D367" s="5" t="s">
        <v>113</v>
      </c>
      <c r="E367" s="5">
        <v>5.0</v>
      </c>
      <c r="F367" s="11">
        <f>NT_D!G26</f>
        <v>17</v>
      </c>
      <c r="G367" s="11" t="str">
        <f>IF(NT_D!H26&lt;&gt;"",NT_D!H26,"")</f>
        <v/>
      </c>
      <c r="H367" s="8">
        <f t="shared" si="1"/>
        <v>0</v>
      </c>
      <c r="I367" s="9">
        <v>0.0</v>
      </c>
      <c r="J367" s="10">
        <f>ROUND(NT_D!I26,2)</f>
        <v>0</v>
      </c>
      <c r="K367" s="10">
        <f>ROUND(NT_D!J26,2)</f>
        <v>0</v>
      </c>
      <c r="L367" s="10"/>
      <c r="M367" s="10"/>
      <c r="N367" s="10"/>
      <c r="O367" s="10"/>
      <c r="P367" s="10"/>
      <c r="Q367" s="10"/>
      <c r="R367" s="10"/>
      <c r="S367" s="10"/>
      <c r="T367" s="10"/>
      <c r="U367" s="10"/>
      <c r="V367" s="10"/>
      <c r="W367" s="10"/>
      <c r="X367" s="10"/>
      <c r="Y367" s="10"/>
      <c r="Z367" s="10"/>
      <c r="AA367" s="10"/>
      <c r="AB367" s="10"/>
      <c r="AC367" s="10"/>
      <c r="AD367" s="10"/>
      <c r="AE367" s="10"/>
    </row>
    <row r="368" ht="12.75" customHeight="1">
      <c r="A368" s="5"/>
      <c r="B368" s="6"/>
      <c r="C368" s="5"/>
      <c r="D368" s="5" t="s">
        <v>113</v>
      </c>
      <c r="E368" s="5">
        <v>5.0</v>
      </c>
      <c r="F368" s="11">
        <f>NT_D!G27</f>
        <v>18</v>
      </c>
      <c r="G368" s="11" t="str">
        <f>IF(NT_D!H27&lt;&gt;"",NT_D!H27,"")</f>
        <v/>
      </c>
      <c r="H368" s="8">
        <f t="shared" si="1"/>
        <v>0</v>
      </c>
      <c r="I368" s="9">
        <v>0.0</v>
      </c>
      <c r="J368" s="10">
        <f>ROUND(NT_D!I27,2)</f>
        <v>0</v>
      </c>
      <c r="K368" s="10">
        <f>ROUND(NT_D!J27,2)</f>
        <v>0</v>
      </c>
      <c r="L368" s="10"/>
      <c r="M368" s="10"/>
      <c r="N368" s="10"/>
      <c r="O368" s="10"/>
      <c r="P368" s="10"/>
      <c r="Q368" s="10"/>
      <c r="R368" s="10"/>
      <c r="S368" s="10"/>
      <c r="T368" s="10"/>
      <c r="U368" s="10"/>
      <c r="V368" s="10"/>
      <c r="W368" s="10"/>
      <c r="X368" s="10"/>
      <c r="Y368" s="10"/>
      <c r="Z368" s="10"/>
      <c r="AA368" s="10"/>
      <c r="AB368" s="10"/>
      <c r="AC368" s="10"/>
      <c r="AD368" s="10"/>
      <c r="AE368" s="10"/>
    </row>
    <row r="369" ht="12.75" customHeight="1">
      <c r="A369" s="5"/>
      <c r="B369" s="6"/>
      <c r="C369" s="5"/>
      <c r="D369" s="5" t="s">
        <v>113</v>
      </c>
      <c r="E369" s="5">
        <v>5.0</v>
      </c>
      <c r="F369" s="11">
        <f>NT_D!G28</f>
        <v>19</v>
      </c>
      <c r="G369" s="11" t="str">
        <f>IF(NT_D!H28&lt;&gt;"",NT_D!H28,"")</f>
        <v/>
      </c>
      <c r="H369" s="8">
        <f t="shared" si="1"/>
        <v>0</v>
      </c>
      <c r="I369" s="9">
        <v>0.0</v>
      </c>
      <c r="J369" s="10">
        <f>ROUND(NT_D!I28,2)</f>
        <v>0</v>
      </c>
      <c r="K369" s="10">
        <f>ROUND(NT_D!J28,2)</f>
        <v>0</v>
      </c>
      <c r="L369" s="10"/>
      <c r="M369" s="10"/>
      <c r="N369" s="10"/>
      <c r="O369" s="10"/>
      <c r="P369" s="10"/>
      <c r="Q369" s="10"/>
      <c r="R369" s="10"/>
      <c r="S369" s="10"/>
      <c r="T369" s="10"/>
      <c r="U369" s="10"/>
      <c r="V369" s="10"/>
      <c r="W369" s="10"/>
      <c r="X369" s="10"/>
      <c r="Y369" s="10"/>
      <c r="Z369" s="10"/>
      <c r="AA369" s="10"/>
      <c r="AB369" s="10"/>
      <c r="AC369" s="10"/>
      <c r="AD369" s="10"/>
      <c r="AE369" s="10"/>
    </row>
    <row r="370" ht="12.75" customHeight="1">
      <c r="A370" s="5"/>
      <c r="B370" s="6"/>
      <c r="C370" s="5"/>
      <c r="D370" s="5" t="s">
        <v>113</v>
      </c>
      <c r="E370" s="5">
        <v>5.0</v>
      </c>
      <c r="F370" s="11">
        <f>NT_D!G29</f>
        <v>20</v>
      </c>
      <c r="G370" s="11" t="str">
        <f>IF(NT_D!H29&lt;&gt;"",NT_D!H29,"")</f>
        <v/>
      </c>
      <c r="H370" s="8">
        <f t="shared" si="1"/>
        <v>0</v>
      </c>
      <c r="I370" s="9">
        <v>0.0</v>
      </c>
      <c r="J370" s="10">
        <f>ROUND(NT_D!I29,2)</f>
        <v>0</v>
      </c>
      <c r="K370" s="10">
        <f>ROUND(NT_D!J29,2)</f>
        <v>0</v>
      </c>
      <c r="L370" s="10"/>
      <c r="M370" s="10"/>
      <c r="N370" s="10"/>
      <c r="O370" s="10"/>
      <c r="P370" s="10"/>
      <c r="Q370" s="10"/>
      <c r="R370" s="10"/>
      <c r="S370" s="10"/>
      <c r="T370" s="10"/>
      <c r="U370" s="10"/>
      <c r="V370" s="10"/>
      <c r="W370" s="10"/>
      <c r="X370" s="10"/>
      <c r="Y370" s="10"/>
      <c r="Z370" s="10"/>
      <c r="AA370" s="10"/>
      <c r="AB370" s="10"/>
      <c r="AC370" s="10"/>
      <c r="AD370" s="10"/>
      <c r="AE370" s="10"/>
    </row>
    <row r="371" ht="12.75" customHeight="1">
      <c r="A371" s="5"/>
      <c r="B371" s="6"/>
      <c r="C371" s="5"/>
      <c r="D371" s="5" t="s">
        <v>113</v>
      </c>
      <c r="E371" s="5">
        <v>5.0</v>
      </c>
      <c r="F371" s="11">
        <f>NT_D!G30</f>
        <v>21</v>
      </c>
      <c r="G371" s="11" t="str">
        <f>IF(NT_D!H30&lt;&gt;"",NT_D!H30,"")</f>
        <v/>
      </c>
      <c r="H371" s="8">
        <f t="shared" si="1"/>
        <v>0</v>
      </c>
      <c r="I371" s="9">
        <v>0.0</v>
      </c>
      <c r="J371" s="10">
        <f>ROUND(NT_D!I30,2)</f>
        <v>0</v>
      </c>
      <c r="K371" s="10">
        <f>ROUND(NT_D!J30,2)</f>
        <v>0</v>
      </c>
      <c r="L371" s="10"/>
      <c r="M371" s="10"/>
      <c r="N371" s="10"/>
      <c r="O371" s="10"/>
      <c r="P371" s="10"/>
      <c r="Q371" s="10"/>
      <c r="R371" s="10"/>
      <c r="S371" s="10"/>
      <c r="T371" s="10"/>
      <c r="U371" s="10"/>
      <c r="V371" s="10"/>
      <c r="W371" s="10"/>
      <c r="X371" s="10"/>
      <c r="Y371" s="10"/>
      <c r="Z371" s="10"/>
      <c r="AA371" s="10"/>
      <c r="AB371" s="10"/>
      <c r="AC371" s="10"/>
      <c r="AD371" s="10"/>
      <c r="AE371" s="10"/>
    </row>
    <row r="372" ht="12.75" customHeight="1">
      <c r="A372" s="5"/>
      <c r="B372" s="6"/>
      <c r="C372" s="5"/>
      <c r="D372" s="5" t="s">
        <v>113</v>
      </c>
      <c r="E372" s="5">
        <v>5.0</v>
      </c>
      <c r="F372" s="11">
        <f>NT_D!G31</f>
        <v>22</v>
      </c>
      <c r="G372" s="11" t="str">
        <f>IF(NT_D!H31&lt;&gt;"",NT_D!H31,"")</f>
        <v/>
      </c>
      <c r="H372" s="8">
        <f t="shared" si="1"/>
        <v>0</v>
      </c>
      <c r="I372" s="9">
        <v>0.0</v>
      </c>
      <c r="J372" s="10">
        <f>ROUND(NT_D!I31,2)</f>
        <v>0</v>
      </c>
      <c r="K372" s="10">
        <f>ROUND(NT_D!J31,2)</f>
        <v>0</v>
      </c>
      <c r="L372" s="10"/>
      <c r="M372" s="10"/>
      <c r="N372" s="10"/>
      <c r="O372" s="10"/>
      <c r="P372" s="10"/>
      <c r="Q372" s="10"/>
      <c r="R372" s="10"/>
      <c r="S372" s="10"/>
      <c r="T372" s="10"/>
      <c r="U372" s="10"/>
      <c r="V372" s="10"/>
      <c r="W372" s="10"/>
      <c r="X372" s="10"/>
      <c r="Y372" s="10"/>
      <c r="Z372" s="10"/>
      <c r="AA372" s="10"/>
      <c r="AB372" s="10"/>
      <c r="AC372" s="10"/>
      <c r="AD372" s="10"/>
      <c r="AE372" s="10"/>
    </row>
    <row r="373" ht="12.75" customHeight="1">
      <c r="A373" s="5"/>
      <c r="B373" s="6"/>
      <c r="C373" s="5"/>
      <c r="D373" s="5" t="s">
        <v>113</v>
      </c>
      <c r="E373" s="5">
        <v>5.0</v>
      </c>
      <c r="F373" s="11">
        <f>NT_D!G32</f>
        <v>23</v>
      </c>
      <c r="G373" s="11" t="str">
        <f>IF(NT_D!H32&lt;&gt;"",NT_D!H32,"")</f>
        <v/>
      </c>
      <c r="H373" s="8">
        <f t="shared" si="1"/>
        <v>0</v>
      </c>
      <c r="I373" s="9">
        <v>0.0</v>
      </c>
      <c r="J373" s="10">
        <f>ROUND(NT_D!I32,2)</f>
        <v>0</v>
      </c>
      <c r="K373" s="10">
        <f>ROUND(NT_D!J32,2)</f>
        <v>0</v>
      </c>
      <c r="L373" s="10"/>
      <c r="M373" s="10"/>
      <c r="N373" s="10"/>
      <c r="O373" s="10"/>
      <c r="P373" s="10"/>
      <c r="Q373" s="10"/>
      <c r="R373" s="10"/>
      <c r="S373" s="10"/>
      <c r="T373" s="10"/>
      <c r="U373" s="10"/>
      <c r="V373" s="10"/>
      <c r="W373" s="10"/>
      <c r="X373" s="10"/>
      <c r="Y373" s="10"/>
      <c r="Z373" s="10"/>
      <c r="AA373" s="10"/>
      <c r="AB373" s="10"/>
      <c r="AC373" s="10"/>
      <c r="AD373" s="10"/>
      <c r="AE373" s="10"/>
    </row>
    <row r="374" ht="12.75" customHeight="1">
      <c r="A374" s="5"/>
      <c r="B374" s="6"/>
      <c r="C374" s="5"/>
      <c r="D374" s="5" t="s">
        <v>113</v>
      </c>
      <c r="E374" s="5">
        <v>5.0</v>
      </c>
      <c r="F374" s="11">
        <f>NT_D!G33</f>
        <v>24</v>
      </c>
      <c r="G374" s="11" t="str">
        <f>IF(NT_D!H33&lt;&gt;"",NT_D!H33,"")</f>
        <v/>
      </c>
      <c r="H374" s="8">
        <f t="shared" si="1"/>
        <v>0</v>
      </c>
      <c r="I374" s="9">
        <v>0.0</v>
      </c>
      <c r="J374" s="10">
        <f>ROUND(NT_D!I33,2)</f>
        <v>0</v>
      </c>
      <c r="K374" s="10">
        <f>ROUND(NT_D!J33,2)</f>
        <v>0</v>
      </c>
      <c r="L374" s="10"/>
      <c r="M374" s="10"/>
      <c r="N374" s="10"/>
      <c r="O374" s="10"/>
      <c r="P374" s="10"/>
      <c r="Q374" s="10"/>
      <c r="R374" s="10"/>
      <c r="S374" s="10"/>
      <c r="T374" s="10"/>
      <c r="U374" s="10"/>
      <c r="V374" s="10"/>
      <c r="W374" s="10"/>
      <c r="X374" s="10"/>
      <c r="Y374" s="10"/>
      <c r="Z374" s="10"/>
      <c r="AA374" s="10"/>
      <c r="AB374" s="10"/>
      <c r="AC374" s="10"/>
      <c r="AD374" s="10"/>
      <c r="AE374" s="10"/>
    </row>
    <row r="375" ht="12.75" customHeight="1">
      <c r="A375" s="5"/>
      <c r="B375" s="6"/>
      <c r="C375" s="5"/>
      <c r="D375" s="5" t="s">
        <v>113</v>
      </c>
      <c r="E375" s="5">
        <v>5.0</v>
      </c>
      <c r="F375" s="11">
        <f>NT_D!G34</f>
        <v>25</v>
      </c>
      <c r="G375" s="11" t="str">
        <f>IF(NT_D!H34&lt;&gt;"",NT_D!H34,"")</f>
        <v/>
      </c>
      <c r="H375" s="8">
        <f t="shared" si="1"/>
        <v>0</v>
      </c>
      <c r="I375" s="9">
        <v>0.0</v>
      </c>
      <c r="J375" s="10">
        <f>ROUND(NT_D!I34,2)</f>
        <v>0</v>
      </c>
      <c r="K375" s="10">
        <f>ROUND(NT_D!J34,2)</f>
        <v>0</v>
      </c>
      <c r="L375" s="10"/>
      <c r="M375" s="10"/>
      <c r="N375" s="10"/>
      <c r="O375" s="10"/>
      <c r="P375" s="10"/>
      <c r="Q375" s="10"/>
      <c r="R375" s="10"/>
      <c r="S375" s="10"/>
      <c r="T375" s="10"/>
      <c r="U375" s="10"/>
      <c r="V375" s="10"/>
      <c r="W375" s="10"/>
      <c r="X375" s="10"/>
      <c r="Y375" s="10"/>
      <c r="Z375" s="10"/>
      <c r="AA375" s="10"/>
      <c r="AB375" s="10"/>
      <c r="AC375" s="10"/>
      <c r="AD375" s="10"/>
      <c r="AE375" s="10"/>
    </row>
    <row r="376" ht="12.75" customHeight="1">
      <c r="A376" s="5"/>
      <c r="B376" s="6"/>
      <c r="C376" s="5"/>
      <c r="D376" s="5" t="s">
        <v>113</v>
      </c>
      <c r="E376" s="5">
        <v>5.0</v>
      </c>
      <c r="F376" s="11">
        <f>NT_D!G35</f>
        <v>26</v>
      </c>
      <c r="G376" s="11" t="str">
        <f>IF(NT_D!H35&lt;&gt;"",NT_D!H35,"")</f>
        <v/>
      </c>
      <c r="H376" s="8">
        <f t="shared" si="1"/>
        <v>0</v>
      </c>
      <c r="I376" s="9">
        <v>0.0</v>
      </c>
      <c r="J376" s="10">
        <f>ROUND(NT_D!I35,2)</f>
        <v>0</v>
      </c>
      <c r="K376" s="10">
        <f>ROUND(NT_D!J35,2)</f>
        <v>0</v>
      </c>
      <c r="L376" s="10"/>
      <c r="M376" s="10"/>
      <c r="N376" s="10"/>
      <c r="O376" s="10"/>
      <c r="P376" s="10"/>
      <c r="Q376" s="10"/>
      <c r="R376" s="10"/>
      <c r="S376" s="10"/>
      <c r="T376" s="10"/>
      <c r="U376" s="10"/>
      <c r="V376" s="10"/>
      <c r="W376" s="10"/>
      <c r="X376" s="10"/>
      <c r="Y376" s="10"/>
      <c r="Z376" s="10"/>
      <c r="AA376" s="10"/>
      <c r="AB376" s="10"/>
      <c r="AC376" s="10"/>
      <c r="AD376" s="10"/>
      <c r="AE376" s="10"/>
    </row>
    <row r="377" ht="12.75" customHeight="1">
      <c r="A377" s="5"/>
      <c r="B377" s="6"/>
      <c r="C377" s="5"/>
      <c r="D377" s="5" t="s">
        <v>113</v>
      </c>
      <c r="E377" s="5">
        <v>5.0</v>
      </c>
      <c r="F377" s="11">
        <f>NT_D!G36</f>
        <v>27</v>
      </c>
      <c r="G377" s="11" t="str">
        <f>IF(NT_D!H36&lt;&gt;"",NT_D!H36,"")</f>
        <v/>
      </c>
      <c r="H377" s="8">
        <f t="shared" si="1"/>
        <v>0</v>
      </c>
      <c r="I377" s="9">
        <v>0.0</v>
      </c>
      <c r="J377" s="10">
        <f>ROUND(NT_D!I36,2)</f>
        <v>0</v>
      </c>
      <c r="K377" s="10">
        <f>ROUND(NT_D!J36,2)</f>
        <v>0</v>
      </c>
      <c r="L377" s="10"/>
      <c r="M377" s="10"/>
      <c r="N377" s="10"/>
      <c r="O377" s="10"/>
      <c r="P377" s="10"/>
      <c r="Q377" s="10"/>
      <c r="R377" s="10"/>
      <c r="S377" s="10"/>
      <c r="T377" s="10"/>
      <c r="U377" s="10"/>
      <c r="V377" s="10"/>
      <c r="W377" s="10"/>
      <c r="X377" s="10"/>
      <c r="Y377" s="10"/>
      <c r="Z377" s="10"/>
      <c r="AA377" s="10"/>
      <c r="AB377" s="10"/>
      <c r="AC377" s="10"/>
      <c r="AD377" s="10"/>
      <c r="AE377" s="10"/>
    </row>
    <row r="378" ht="12.75" customHeight="1">
      <c r="A378" s="5"/>
      <c r="B378" s="6"/>
      <c r="C378" s="5"/>
      <c r="D378" s="5" t="s">
        <v>113</v>
      </c>
      <c r="E378" s="5">
        <v>5.0</v>
      </c>
      <c r="F378" s="11">
        <f>NT_D!G37</f>
        <v>28</v>
      </c>
      <c r="G378" s="11" t="str">
        <f>IF(NT_D!H37&lt;&gt;"",NT_D!H37,"")</f>
        <v/>
      </c>
      <c r="H378" s="8">
        <f t="shared" si="1"/>
        <v>0</v>
      </c>
      <c r="I378" s="9">
        <v>0.0</v>
      </c>
      <c r="J378" s="10">
        <f>ROUND(NT_D!I37,2)</f>
        <v>0</v>
      </c>
      <c r="K378" s="10">
        <f>ROUND(NT_D!J37,2)</f>
        <v>0</v>
      </c>
      <c r="L378" s="10"/>
      <c r="M378" s="10"/>
      <c r="N378" s="10"/>
      <c r="O378" s="10"/>
      <c r="P378" s="10"/>
      <c r="Q378" s="10"/>
      <c r="R378" s="10"/>
      <c r="S378" s="10"/>
      <c r="T378" s="10"/>
      <c r="U378" s="10"/>
      <c r="V378" s="10"/>
      <c r="W378" s="10"/>
      <c r="X378" s="10"/>
      <c r="Y378" s="10"/>
      <c r="Z378" s="10"/>
      <c r="AA378" s="10"/>
      <c r="AB378" s="10"/>
      <c r="AC378" s="10"/>
      <c r="AD378" s="10"/>
      <c r="AE378" s="10"/>
    </row>
    <row r="379" ht="12.75" customHeight="1">
      <c r="A379" s="5"/>
      <c r="B379" s="6"/>
      <c r="C379" s="5"/>
      <c r="D379" s="5" t="s">
        <v>113</v>
      </c>
      <c r="E379" s="5">
        <v>5.0</v>
      </c>
      <c r="F379" s="11">
        <f>NT_D!G39</f>
        <v>29</v>
      </c>
      <c r="G379" s="11" t="str">
        <f>IF(NT_D!H39&lt;&gt;"",NT_D!H39,"")</f>
        <v/>
      </c>
      <c r="H379" s="8">
        <f t="shared" si="1"/>
        <v>0</v>
      </c>
      <c r="I379" s="9">
        <v>0.0</v>
      </c>
      <c r="J379" s="10">
        <f>ROUND(NT_D!I39,2)</f>
        <v>0</v>
      </c>
      <c r="K379" s="10">
        <f>ROUND(NT_D!J39,2)</f>
        <v>0</v>
      </c>
      <c r="L379" s="10"/>
      <c r="M379" s="10"/>
      <c r="N379" s="10"/>
      <c r="O379" s="10"/>
      <c r="P379" s="10"/>
      <c r="Q379" s="10"/>
      <c r="R379" s="10"/>
      <c r="S379" s="10"/>
      <c r="T379" s="10"/>
      <c r="U379" s="10"/>
      <c r="V379" s="10"/>
      <c r="W379" s="10"/>
      <c r="X379" s="10"/>
      <c r="Y379" s="10"/>
      <c r="Z379" s="10"/>
      <c r="AA379" s="10"/>
      <c r="AB379" s="10"/>
      <c r="AC379" s="10"/>
      <c r="AD379" s="10"/>
      <c r="AE379" s="10"/>
    </row>
    <row r="380" ht="12.75" customHeight="1">
      <c r="A380" s="5"/>
      <c r="B380" s="6"/>
      <c r="C380" s="5"/>
      <c r="D380" s="5" t="s">
        <v>113</v>
      </c>
      <c r="E380" s="5">
        <v>5.0</v>
      </c>
      <c r="F380" s="11">
        <f>NT_D!G40</f>
        <v>30</v>
      </c>
      <c r="G380" s="11" t="str">
        <f>IF(NT_D!H40&lt;&gt;"",NT_D!H40,"")</f>
        <v/>
      </c>
      <c r="H380" s="8">
        <f t="shared" si="1"/>
        <v>0</v>
      </c>
      <c r="I380" s="9">
        <v>0.0</v>
      </c>
      <c r="J380" s="10">
        <f>ROUND(NT_D!I40,2)</f>
        <v>0</v>
      </c>
      <c r="K380" s="10">
        <f>ROUND(NT_D!J40,2)</f>
        <v>0</v>
      </c>
      <c r="L380" s="10"/>
      <c r="M380" s="10"/>
      <c r="N380" s="10"/>
      <c r="O380" s="10"/>
      <c r="P380" s="10"/>
      <c r="Q380" s="10"/>
      <c r="R380" s="10"/>
      <c r="S380" s="10"/>
      <c r="T380" s="10"/>
      <c r="U380" s="10"/>
      <c r="V380" s="10"/>
      <c r="W380" s="10"/>
      <c r="X380" s="10"/>
      <c r="Y380" s="10"/>
      <c r="Z380" s="10"/>
      <c r="AA380" s="10"/>
      <c r="AB380" s="10"/>
      <c r="AC380" s="10"/>
      <c r="AD380" s="10"/>
      <c r="AE380" s="10"/>
    </row>
    <row r="381" ht="12.75" customHeight="1">
      <c r="A381" s="5"/>
      <c r="B381" s="6"/>
      <c r="C381" s="5"/>
      <c r="D381" s="5" t="s">
        <v>113</v>
      </c>
      <c r="E381" s="5">
        <v>5.0</v>
      </c>
      <c r="F381" s="11">
        <f>NT_D!G41</f>
        <v>31</v>
      </c>
      <c r="G381" s="11" t="str">
        <f>IF(NT_D!H41&lt;&gt;"",NT_D!H41,"")</f>
        <v/>
      </c>
      <c r="H381" s="8">
        <f t="shared" si="1"/>
        <v>0</v>
      </c>
      <c r="I381" s="9">
        <v>0.0</v>
      </c>
      <c r="J381" s="10">
        <f>ROUND(NT_D!I41,2)</f>
        <v>0</v>
      </c>
      <c r="K381" s="10">
        <f>ROUND(NT_D!J41,2)</f>
        <v>0</v>
      </c>
      <c r="L381" s="10"/>
      <c r="M381" s="10"/>
      <c r="N381" s="10"/>
      <c r="O381" s="10"/>
      <c r="P381" s="10"/>
      <c r="Q381" s="10"/>
      <c r="R381" s="10"/>
      <c r="S381" s="10"/>
      <c r="T381" s="10"/>
      <c r="U381" s="10"/>
      <c r="V381" s="10"/>
      <c r="W381" s="10"/>
      <c r="X381" s="10"/>
      <c r="Y381" s="10"/>
      <c r="Z381" s="10"/>
      <c r="AA381" s="10"/>
      <c r="AB381" s="10"/>
      <c r="AC381" s="10"/>
      <c r="AD381" s="10"/>
      <c r="AE381" s="10"/>
    </row>
    <row r="382" ht="12.75" customHeight="1">
      <c r="A382" s="5"/>
      <c r="B382" s="6"/>
      <c r="C382" s="5"/>
      <c r="D382" s="5" t="s">
        <v>113</v>
      </c>
      <c r="E382" s="5">
        <v>5.0</v>
      </c>
      <c r="F382" s="11">
        <f>NT_D!G42</f>
        <v>32</v>
      </c>
      <c r="G382" s="11" t="str">
        <f>IF(NT_D!H42&lt;&gt;"",NT_D!H42,"")</f>
        <v/>
      </c>
      <c r="H382" s="8">
        <f t="shared" si="1"/>
        <v>0</v>
      </c>
      <c r="I382" s="9">
        <v>0.0</v>
      </c>
      <c r="J382" s="10">
        <f>ROUND(NT_D!I42,2)</f>
        <v>0</v>
      </c>
      <c r="K382" s="10">
        <f>ROUND(NT_D!J42,2)</f>
        <v>0</v>
      </c>
      <c r="L382" s="10"/>
      <c r="M382" s="10"/>
      <c r="N382" s="10"/>
      <c r="O382" s="10"/>
      <c r="P382" s="10"/>
      <c r="Q382" s="10"/>
      <c r="R382" s="10"/>
      <c r="S382" s="10"/>
      <c r="T382" s="10"/>
      <c r="U382" s="10"/>
      <c r="V382" s="10"/>
      <c r="W382" s="10"/>
      <c r="X382" s="10"/>
      <c r="Y382" s="10"/>
      <c r="Z382" s="10"/>
      <c r="AA382" s="10"/>
      <c r="AB382" s="10"/>
      <c r="AC382" s="10"/>
      <c r="AD382" s="10"/>
      <c r="AE382" s="10"/>
    </row>
    <row r="383" ht="12.75" customHeight="1">
      <c r="A383" s="5"/>
      <c r="B383" s="6"/>
      <c r="C383" s="5"/>
      <c r="D383" s="5" t="s">
        <v>113</v>
      </c>
      <c r="E383" s="5">
        <v>5.0</v>
      </c>
      <c r="F383" s="11">
        <f>NT_D!G43</f>
        <v>33</v>
      </c>
      <c r="G383" s="11" t="str">
        <f>IF(NT_D!H43&lt;&gt;"",NT_D!H43,"")</f>
        <v/>
      </c>
      <c r="H383" s="8">
        <f t="shared" si="1"/>
        <v>0</v>
      </c>
      <c r="I383" s="9">
        <v>0.0</v>
      </c>
      <c r="J383" s="10">
        <f>ROUND(NT_D!I43,2)</f>
        <v>0</v>
      </c>
      <c r="K383" s="10">
        <f>ROUND(NT_D!J43,2)</f>
        <v>0</v>
      </c>
      <c r="L383" s="10"/>
      <c r="M383" s="10"/>
      <c r="N383" s="10"/>
      <c r="O383" s="10"/>
      <c r="P383" s="10"/>
      <c r="Q383" s="10"/>
      <c r="R383" s="10"/>
      <c r="S383" s="10"/>
      <c r="T383" s="10"/>
      <c r="U383" s="10"/>
      <c r="V383" s="10"/>
      <c r="W383" s="10"/>
      <c r="X383" s="10"/>
      <c r="Y383" s="10"/>
      <c r="Z383" s="10"/>
      <c r="AA383" s="10"/>
      <c r="AB383" s="10"/>
      <c r="AC383" s="10"/>
      <c r="AD383" s="10"/>
      <c r="AE383" s="10"/>
    </row>
    <row r="384" ht="12.75" customHeight="1">
      <c r="A384" s="5"/>
      <c r="B384" s="6"/>
      <c r="C384" s="5"/>
      <c r="D384" s="5" t="s">
        <v>113</v>
      </c>
      <c r="E384" s="5">
        <v>5.0</v>
      </c>
      <c r="F384" s="11">
        <f>NT_D!G44</f>
        <v>34</v>
      </c>
      <c r="G384" s="11" t="str">
        <f>IF(NT_D!H44&lt;&gt;"",NT_D!H44,"")</f>
        <v/>
      </c>
      <c r="H384" s="8">
        <f t="shared" si="1"/>
        <v>0</v>
      </c>
      <c r="I384" s="9">
        <v>0.0</v>
      </c>
      <c r="J384" s="10">
        <f>ROUND(NT_D!I44,2)</f>
        <v>0</v>
      </c>
      <c r="K384" s="10">
        <f>ROUND(NT_D!J44,2)</f>
        <v>0</v>
      </c>
      <c r="L384" s="10"/>
      <c r="M384" s="10"/>
      <c r="N384" s="10"/>
      <c r="O384" s="10"/>
      <c r="P384" s="10"/>
      <c r="Q384" s="10"/>
      <c r="R384" s="10"/>
      <c r="S384" s="10"/>
      <c r="T384" s="10"/>
      <c r="U384" s="10"/>
      <c r="V384" s="10"/>
      <c r="W384" s="10"/>
      <c r="X384" s="10"/>
      <c r="Y384" s="10"/>
      <c r="Z384" s="10"/>
      <c r="AA384" s="10"/>
      <c r="AB384" s="10"/>
      <c r="AC384" s="10"/>
      <c r="AD384" s="10"/>
      <c r="AE384" s="10"/>
    </row>
    <row r="385" ht="12.75" customHeight="1">
      <c r="A385" s="5"/>
      <c r="B385" s="6"/>
      <c r="C385" s="5"/>
      <c r="D385" s="5" t="s">
        <v>113</v>
      </c>
      <c r="E385" s="5">
        <v>5.0</v>
      </c>
      <c r="F385" s="11">
        <f>NT_D!G45</f>
        <v>35</v>
      </c>
      <c r="G385" s="11" t="str">
        <f>IF(NT_D!H45&lt;&gt;"",NT_D!H45,"")</f>
        <v/>
      </c>
      <c r="H385" s="8">
        <f t="shared" si="1"/>
        <v>0</v>
      </c>
      <c r="I385" s="9">
        <v>0.0</v>
      </c>
      <c r="J385" s="10">
        <f>ROUND(NT_D!I45,2)</f>
        <v>0</v>
      </c>
      <c r="K385" s="10">
        <f>ROUND(NT_D!J45,2)</f>
        <v>0</v>
      </c>
      <c r="L385" s="10"/>
      <c r="M385" s="10"/>
      <c r="N385" s="10"/>
      <c r="O385" s="10"/>
      <c r="P385" s="10"/>
      <c r="Q385" s="10"/>
      <c r="R385" s="10"/>
      <c r="S385" s="10"/>
      <c r="T385" s="10"/>
      <c r="U385" s="10"/>
      <c r="V385" s="10"/>
      <c r="W385" s="10"/>
      <c r="X385" s="10"/>
      <c r="Y385" s="10"/>
      <c r="Z385" s="10"/>
      <c r="AA385" s="10"/>
      <c r="AB385" s="10"/>
      <c r="AC385" s="10"/>
      <c r="AD385" s="10"/>
      <c r="AE385" s="10"/>
    </row>
    <row r="386" ht="12.75" customHeight="1">
      <c r="A386" s="5"/>
      <c r="B386" s="6"/>
      <c r="C386" s="5"/>
      <c r="D386" s="5" t="s">
        <v>113</v>
      </c>
      <c r="E386" s="5">
        <v>5.0</v>
      </c>
      <c r="F386" s="11">
        <f>NT_D!G46</f>
        <v>36</v>
      </c>
      <c r="G386" s="11" t="str">
        <f>IF(NT_D!H46&lt;&gt;"",NT_D!H46,"")</f>
        <v/>
      </c>
      <c r="H386" s="8">
        <f t="shared" si="1"/>
        <v>0</v>
      </c>
      <c r="I386" s="9">
        <v>0.0</v>
      </c>
      <c r="J386" s="10">
        <f>ROUND(NT_D!I46,2)</f>
        <v>0</v>
      </c>
      <c r="K386" s="10">
        <f>ROUND(NT_D!J46,2)</f>
        <v>0</v>
      </c>
      <c r="L386" s="10"/>
      <c r="M386" s="10"/>
      <c r="N386" s="10"/>
      <c r="O386" s="10"/>
      <c r="P386" s="10"/>
      <c r="Q386" s="10"/>
      <c r="R386" s="10"/>
      <c r="S386" s="10"/>
      <c r="T386" s="10"/>
      <c r="U386" s="10"/>
      <c r="V386" s="10"/>
      <c r="W386" s="10"/>
      <c r="X386" s="10"/>
      <c r="Y386" s="10"/>
      <c r="Z386" s="10"/>
      <c r="AA386" s="10"/>
      <c r="AB386" s="10"/>
      <c r="AC386" s="10"/>
      <c r="AD386" s="10"/>
      <c r="AE386" s="10"/>
    </row>
    <row r="387" ht="12.75" customHeight="1">
      <c r="A387" s="5"/>
      <c r="B387" s="6"/>
      <c r="C387" s="5"/>
      <c r="D387" s="5" t="s">
        <v>113</v>
      </c>
      <c r="E387" s="5">
        <v>5.0</v>
      </c>
      <c r="F387" s="11">
        <f>NT_D!G47</f>
        <v>37</v>
      </c>
      <c r="G387" s="11" t="str">
        <f>IF(NT_D!H47&lt;&gt;"",NT_D!H47,"")</f>
        <v/>
      </c>
      <c r="H387" s="8">
        <f t="shared" si="1"/>
        <v>0</v>
      </c>
      <c r="I387" s="9">
        <v>0.0</v>
      </c>
      <c r="J387" s="10">
        <f>ROUND(NT_D!I47,2)</f>
        <v>0</v>
      </c>
      <c r="K387" s="10">
        <f>ROUND(NT_D!J47,2)</f>
        <v>0</v>
      </c>
      <c r="L387" s="10"/>
      <c r="M387" s="10"/>
      <c r="N387" s="10"/>
      <c r="O387" s="10"/>
      <c r="P387" s="10"/>
      <c r="Q387" s="10"/>
      <c r="R387" s="10"/>
      <c r="S387" s="10"/>
      <c r="T387" s="10"/>
      <c r="U387" s="10"/>
      <c r="V387" s="10"/>
      <c r="W387" s="10"/>
      <c r="X387" s="10"/>
      <c r="Y387" s="10"/>
      <c r="Z387" s="10"/>
      <c r="AA387" s="10"/>
      <c r="AB387" s="10"/>
      <c r="AC387" s="10"/>
      <c r="AD387" s="10"/>
      <c r="AE387" s="10"/>
    </row>
    <row r="388" ht="12.75" customHeight="1">
      <c r="A388" s="5"/>
      <c r="B388" s="6"/>
      <c r="C388" s="5"/>
      <c r="D388" s="5" t="s">
        <v>113</v>
      </c>
      <c r="E388" s="5">
        <v>5.0</v>
      </c>
      <c r="F388" s="11">
        <f>NT_D!G48</f>
        <v>38</v>
      </c>
      <c r="G388" s="11" t="str">
        <f>IF(NT_D!H48&lt;&gt;"",NT_D!H48,"")</f>
        <v/>
      </c>
      <c r="H388" s="8">
        <f t="shared" si="1"/>
        <v>0</v>
      </c>
      <c r="I388" s="9">
        <v>0.0</v>
      </c>
      <c r="J388" s="10">
        <f>ROUND(NT_D!I48,2)</f>
        <v>0</v>
      </c>
      <c r="K388" s="10">
        <f>ROUND(NT_D!J48,2)</f>
        <v>0</v>
      </c>
      <c r="L388" s="10"/>
      <c r="M388" s="10"/>
      <c r="N388" s="10"/>
      <c r="O388" s="10"/>
      <c r="P388" s="10"/>
      <c r="Q388" s="10"/>
      <c r="R388" s="10"/>
      <c r="S388" s="10"/>
      <c r="T388" s="10"/>
      <c r="U388" s="10"/>
      <c r="V388" s="10"/>
      <c r="W388" s="10"/>
      <c r="X388" s="10"/>
      <c r="Y388" s="10"/>
      <c r="Z388" s="10"/>
      <c r="AA388" s="10"/>
      <c r="AB388" s="10"/>
      <c r="AC388" s="10"/>
      <c r="AD388" s="10"/>
      <c r="AE388" s="10"/>
    </row>
    <row r="389" ht="12.75" customHeight="1">
      <c r="A389" s="5"/>
      <c r="B389" s="6"/>
      <c r="C389" s="5"/>
      <c r="D389" s="5" t="s">
        <v>113</v>
      </c>
      <c r="E389" s="5">
        <v>5.0</v>
      </c>
      <c r="F389" s="11">
        <f>NT_D!G49</f>
        <v>39</v>
      </c>
      <c r="G389" s="11" t="str">
        <f>IF(NT_D!H49&lt;&gt;"",NT_D!H49,"")</f>
        <v/>
      </c>
      <c r="H389" s="8">
        <f t="shared" si="1"/>
        <v>0</v>
      </c>
      <c r="I389" s="9">
        <v>0.0</v>
      </c>
      <c r="J389" s="10">
        <f>ROUND(NT_D!I49,2)</f>
        <v>0</v>
      </c>
      <c r="K389" s="10">
        <f>ROUND(NT_D!J49,2)</f>
        <v>0</v>
      </c>
      <c r="L389" s="10"/>
      <c r="M389" s="10"/>
      <c r="N389" s="10"/>
      <c r="O389" s="10"/>
      <c r="P389" s="10"/>
      <c r="Q389" s="10"/>
      <c r="R389" s="10"/>
      <c r="S389" s="10"/>
      <c r="T389" s="10"/>
      <c r="U389" s="10"/>
      <c r="V389" s="10"/>
      <c r="W389" s="10"/>
      <c r="X389" s="10"/>
      <c r="Y389" s="10"/>
      <c r="Z389" s="10"/>
      <c r="AA389" s="10"/>
      <c r="AB389" s="10"/>
      <c r="AC389" s="10"/>
      <c r="AD389" s="10"/>
      <c r="AE389" s="10"/>
    </row>
    <row r="390" ht="12.75" customHeight="1">
      <c r="A390" s="5"/>
      <c r="B390" s="6"/>
      <c r="C390" s="5"/>
      <c r="D390" s="5" t="s">
        <v>113</v>
      </c>
      <c r="E390" s="5">
        <v>5.0</v>
      </c>
      <c r="F390" s="11">
        <f>NT_D!G50</f>
        <v>40</v>
      </c>
      <c r="G390" s="11" t="str">
        <f>IF(NT_D!H50&lt;&gt;"",NT_D!H50,"")</f>
        <v/>
      </c>
      <c r="H390" s="8">
        <f t="shared" si="1"/>
        <v>0</v>
      </c>
      <c r="I390" s="9">
        <v>0.0</v>
      </c>
      <c r="J390" s="10">
        <f>ROUND(NT_D!I50,2)</f>
        <v>0</v>
      </c>
      <c r="K390" s="10">
        <f>ROUND(NT_D!J50,2)</f>
        <v>0</v>
      </c>
      <c r="L390" s="10"/>
      <c r="M390" s="10"/>
      <c r="N390" s="10"/>
      <c r="O390" s="10"/>
      <c r="P390" s="10"/>
      <c r="Q390" s="10"/>
      <c r="R390" s="10"/>
      <c r="S390" s="10"/>
      <c r="T390" s="10"/>
      <c r="U390" s="10"/>
      <c r="V390" s="10"/>
      <c r="W390" s="10"/>
      <c r="X390" s="10"/>
      <c r="Y390" s="10"/>
      <c r="Z390" s="10"/>
      <c r="AA390" s="10"/>
      <c r="AB390" s="10"/>
      <c r="AC390" s="10"/>
      <c r="AD390" s="10"/>
      <c r="AE390" s="10"/>
    </row>
    <row r="391" ht="12.75" customHeight="1">
      <c r="A391" s="5"/>
      <c r="B391" s="6"/>
      <c r="C391" s="5"/>
      <c r="D391" s="5" t="s">
        <v>113</v>
      </c>
      <c r="E391" s="5">
        <v>5.0</v>
      </c>
      <c r="F391" s="11">
        <f>NT_D!G51</f>
        <v>41</v>
      </c>
      <c r="G391" s="11" t="str">
        <f>IF(NT_D!H51&lt;&gt;"",NT_D!H51,"")</f>
        <v/>
      </c>
      <c r="H391" s="8">
        <f t="shared" si="1"/>
        <v>0</v>
      </c>
      <c r="I391" s="9">
        <v>0.0</v>
      </c>
      <c r="J391" s="10">
        <f>ROUND(NT_D!I51,2)</f>
        <v>0</v>
      </c>
      <c r="K391" s="10">
        <f>ROUND(NT_D!J51,2)</f>
        <v>0</v>
      </c>
      <c r="L391" s="10"/>
      <c r="M391" s="10"/>
      <c r="N391" s="10"/>
      <c r="O391" s="10"/>
      <c r="P391" s="10"/>
      <c r="Q391" s="10"/>
      <c r="R391" s="10"/>
      <c r="S391" s="10"/>
      <c r="T391" s="10"/>
      <c r="U391" s="10"/>
      <c r="V391" s="10"/>
      <c r="W391" s="10"/>
      <c r="X391" s="10"/>
      <c r="Y391" s="10"/>
      <c r="Z391" s="10"/>
      <c r="AA391" s="10"/>
      <c r="AB391" s="10"/>
      <c r="AC391" s="10"/>
      <c r="AD391" s="10"/>
      <c r="AE391" s="10"/>
    </row>
    <row r="392" ht="12.75" customHeight="1">
      <c r="A392" s="5"/>
      <c r="B392" s="6"/>
      <c r="C392" s="5"/>
      <c r="D392" s="5" t="s">
        <v>113</v>
      </c>
      <c r="E392" s="5">
        <v>5.0</v>
      </c>
      <c r="F392" s="11">
        <f>NT_D!G52</f>
        <v>42</v>
      </c>
      <c r="G392" s="11" t="str">
        <f>IF(NT_D!H52&lt;&gt;"",NT_D!H52,"")</f>
        <v/>
      </c>
      <c r="H392" s="8">
        <f t="shared" si="1"/>
        <v>0</v>
      </c>
      <c r="I392" s="9">
        <v>0.0</v>
      </c>
      <c r="J392" s="10">
        <f>ROUND(NT_D!I52,2)</f>
        <v>0</v>
      </c>
      <c r="K392" s="10">
        <f>ROUND(NT_D!J52,2)</f>
        <v>0</v>
      </c>
      <c r="L392" s="10"/>
      <c r="M392" s="10"/>
      <c r="N392" s="10"/>
      <c r="O392" s="10"/>
      <c r="P392" s="10"/>
      <c r="Q392" s="10"/>
      <c r="R392" s="10"/>
      <c r="S392" s="10"/>
      <c r="T392" s="10"/>
      <c r="U392" s="10"/>
      <c r="V392" s="10"/>
      <c r="W392" s="10"/>
      <c r="X392" s="10"/>
      <c r="Y392" s="10"/>
      <c r="Z392" s="10"/>
      <c r="AA392" s="10"/>
      <c r="AB392" s="10"/>
      <c r="AC392" s="10"/>
      <c r="AD392" s="10"/>
      <c r="AE392" s="10"/>
    </row>
    <row r="393" ht="12.75" customHeight="1">
      <c r="A393" s="5"/>
      <c r="B393" s="6"/>
      <c r="C393" s="5"/>
      <c r="D393" s="5" t="s">
        <v>113</v>
      </c>
      <c r="E393" s="5">
        <v>5.0</v>
      </c>
      <c r="F393" s="11">
        <f>NT_D!G53</f>
        <v>43</v>
      </c>
      <c r="G393" s="11" t="str">
        <f>IF(NT_D!H53&lt;&gt;"",NT_D!H53,"")</f>
        <v/>
      </c>
      <c r="H393" s="8">
        <f t="shared" si="1"/>
        <v>0</v>
      </c>
      <c r="I393" s="9">
        <v>0.0</v>
      </c>
      <c r="J393" s="10">
        <f>ROUND(NT_D!I53,2)</f>
        <v>0</v>
      </c>
      <c r="K393" s="10">
        <f>ROUND(NT_D!J53,2)</f>
        <v>0</v>
      </c>
      <c r="L393" s="10"/>
      <c r="M393" s="10"/>
      <c r="N393" s="10"/>
      <c r="O393" s="10"/>
      <c r="P393" s="10"/>
      <c r="Q393" s="10"/>
      <c r="R393" s="10"/>
      <c r="S393" s="10"/>
      <c r="T393" s="10"/>
      <c r="U393" s="10"/>
      <c r="V393" s="10"/>
      <c r="W393" s="10"/>
      <c r="X393" s="10"/>
      <c r="Y393" s="10"/>
      <c r="Z393" s="10"/>
      <c r="AA393" s="10"/>
      <c r="AB393" s="10"/>
      <c r="AC393" s="10"/>
      <c r="AD393" s="10"/>
      <c r="AE393" s="10"/>
    </row>
    <row r="394" ht="12.75" customHeight="1">
      <c r="A394" s="5"/>
      <c r="B394" s="6"/>
      <c r="C394" s="5"/>
      <c r="D394" s="5" t="s">
        <v>113</v>
      </c>
      <c r="E394" s="5">
        <v>5.0</v>
      </c>
      <c r="F394" s="11">
        <f>NT_D!G54</f>
        <v>44</v>
      </c>
      <c r="G394" s="11" t="str">
        <f>IF(NT_D!H54&lt;&gt;"",NT_D!H54,"")</f>
        <v/>
      </c>
      <c r="H394" s="8">
        <f t="shared" si="1"/>
        <v>0</v>
      </c>
      <c r="I394" s="9">
        <v>0.0</v>
      </c>
      <c r="J394" s="10">
        <f>ROUND(NT_D!I54,2)</f>
        <v>0</v>
      </c>
      <c r="K394" s="10">
        <f>ROUND(NT_D!J54,2)</f>
        <v>0</v>
      </c>
      <c r="L394" s="10"/>
      <c r="M394" s="10"/>
      <c r="N394" s="10"/>
      <c r="O394" s="10"/>
      <c r="P394" s="10"/>
      <c r="Q394" s="10"/>
      <c r="R394" s="10"/>
      <c r="S394" s="10"/>
      <c r="T394" s="10"/>
      <c r="U394" s="10"/>
      <c r="V394" s="10"/>
      <c r="W394" s="10"/>
      <c r="X394" s="10"/>
      <c r="Y394" s="10"/>
      <c r="Z394" s="10"/>
      <c r="AA394" s="10"/>
      <c r="AB394" s="10"/>
      <c r="AC394" s="10"/>
      <c r="AD394" s="10"/>
      <c r="AE394" s="10"/>
    </row>
    <row r="395" ht="12.75" customHeight="1">
      <c r="A395" s="5"/>
      <c r="B395" s="6"/>
      <c r="C395" s="5"/>
      <c r="D395" s="5" t="s">
        <v>114</v>
      </c>
      <c r="E395" s="5">
        <v>6.0</v>
      </c>
      <c r="F395" s="11">
        <f>PK!G10</f>
        <v>1</v>
      </c>
      <c r="G395" s="5" t="str">
        <f>IF(PK!H10&lt;&gt;"",PK!H10,"")</f>
        <v/>
      </c>
      <c r="H395" s="8">
        <f t="shared" ref="H395:H448" si="2">J395/100*F395+2*K395/100*F395+3*L395/100+4*M395/100+5*N395/100+6*O395/100+7*P395/100+8*Q395/100+9*R395/100+10*S395/100+11*T395/100+12*U395/100+13*V395/100+14*W395/100+15*X395/100+16*Y395/100+17*Z395/100+18*AA395/100+19*AB395/100</f>
        <v>0</v>
      </c>
      <c r="I395" s="9">
        <v>0.0</v>
      </c>
      <c r="J395" s="10">
        <f>ROUND(PK!I10,2)</f>
        <v>0</v>
      </c>
      <c r="K395" s="10">
        <f>ROUND(PK!J10,2)</f>
        <v>0</v>
      </c>
      <c r="L395" s="10">
        <f>ROUND(PK!K10,2)</f>
        <v>0</v>
      </c>
      <c r="M395" s="10">
        <f>ROUND(PK!L10,2)</f>
        <v>0</v>
      </c>
      <c r="N395" s="10">
        <f>ROUND(PK!M10,2)</f>
        <v>0</v>
      </c>
      <c r="O395" s="10">
        <f>ROUND(PK!N10,2)</f>
        <v>0</v>
      </c>
      <c r="P395" s="10">
        <f>ROUND(PK!O10,2)</f>
        <v>0</v>
      </c>
      <c r="Q395" s="10">
        <f>ROUND(PK!P10,2)</f>
        <v>0</v>
      </c>
      <c r="R395" s="10">
        <f>ROUND(PK!Q10,2)</f>
        <v>0</v>
      </c>
      <c r="S395" s="10">
        <f>ROUND(PK!R10,2)</f>
        <v>0</v>
      </c>
      <c r="T395" s="10">
        <f>ROUND(PK!S10,2)</f>
        <v>0</v>
      </c>
      <c r="U395" s="10">
        <f>ROUND(PK!T10,2)</f>
        <v>0</v>
      </c>
      <c r="V395" s="10">
        <f>ROUND(PK!U10,2)</f>
        <v>0</v>
      </c>
      <c r="W395" s="10">
        <f>ROUND(PK!V10,2)</f>
        <v>0</v>
      </c>
      <c r="X395" s="10">
        <f>ROUND(PK!W10,2)</f>
        <v>0</v>
      </c>
      <c r="Y395" s="10">
        <f>ROUND(PK!X10,2)</f>
        <v>0</v>
      </c>
      <c r="Z395" s="10">
        <f>ROUND(PK!Y10,2)</f>
        <v>0</v>
      </c>
      <c r="AA395" s="10">
        <f>ROUND(PK!Z10,2)</f>
        <v>0</v>
      </c>
      <c r="AB395" s="10">
        <f>ROUND(PK!AA10,2)</f>
        <v>0</v>
      </c>
      <c r="AC395" s="10"/>
      <c r="AD395" s="10"/>
      <c r="AE395" s="10"/>
    </row>
    <row r="396" ht="12.75" customHeight="1">
      <c r="A396" s="5"/>
      <c r="B396" s="6"/>
      <c r="C396" s="5"/>
      <c r="D396" s="5" t="s">
        <v>114</v>
      </c>
      <c r="E396" s="5">
        <v>6.0</v>
      </c>
      <c r="F396" s="11">
        <f>PK!G11</f>
        <v>2</v>
      </c>
      <c r="G396" s="5" t="str">
        <f>IF(PK!H11&lt;&gt;"",PK!H11,"")</f>
        <v/>
      </c>
      <c r="H396" s="8">
        <f t="shared" si="2"/>
        <v>0</v>
      </c>
      <c r="I396" s="9">
        <v>0.0</v>
      </c>
      <c r="J396" s="10">
        <f>ROUND(PK!I11,2)</f>
        <v>0</v>
      </c>
      <c r="K396" s="10">
        <f>ROUND(PK!J11,2)</f>
        <v>0</v>
      </c>
      <c r="L396" s="10">
        <f>ROUND(PK!K11,2)</f>
        <v>0</v>
      </c>
      <c r="M396" s="10">
        <f>ROUND(PK!L11,2)</f>
        <v>0</v>
      </c>
      <c r="N396" s="10">
        <f>ROUND(PK!M11,2)</f>
        <v>0</v>
      </c>
      <c r="O396" s="10">
        <f>ROUND(PK!N11,2)</f>
        <v>0</v>
      </c>
      <c r="P396" s="10">
        <f>ROUND(PK!O11,2)</f>
        <v>0</v>
      </c>
      <c r="Q396" s="10">
        <f>ROUND(PK!P11,2)</f>
        <v>0</v>
      </c>
      <c r="R396" s="10">
        <f>ROUND(PK!Q11,2)</f>
        <v>0</v>
      </c>
      <c r="S396" s="10">
        <f>ROUND(PK!R11,2)</f>
        <v>0</v>
      </c>
      <c r="T396" s="10">
        <f>ROUND(PK!S11,2)</f>
        <v>0</v>
      </c>
      <c r="U396" s="10">
        <f>ROUND(PK!T11,2)</f>
        <v>0</v>
      </c>
      <c r="V396" s="10">
        <f>ROUND(PK!U11,2)</f>
        <v>0</v>
      </c>
      <c r="W396" s="10">
        <f>ROUND(PK!V11,2)</f>
        <v>0</v>
      </c>
      <c r="X396" s="10">
        <f>ROUND(PK!W11,2)</f>
        <v>0</v>
      </c>
      <c r="Y396" s="10">
        <f>ROUND(PK!X11,2)</f>
        <v>0</v>
      </c>
      <c r="Z396" s="10">
        <f>ROUND(PK!Y11,2)</f>
        <v>0</v>
      </c>
      <c r="AA396" s="10">
        <f>ROUND(PK!Z11,2)</f>
        <v>0</v>
      </c>
      <c r="AB396" s="10">
        <f>ROUND(PK!AA11,2)</f>
        <v>0</v>
      </c>
      <c r="AC396" s="10"/>
      <c r="AD396" s="10"/>
      <c r="AE396" s="10"/>
    </row>
    <row r="397" ht="12.75" customHeight="1">
      <c r="A397" s="5"/>
      <c r="B397" s="6"/>
      <c r="C397" s="5"/>
      <c r="D397" s="5" t="s">
        <v>114</v>
      </c>
      <c r="E397" s="5">
        <v>6.0</v>
      </c>
      <c r="F397" s="11">
        <f>PK!G12</f>
        <v>3</v>
      </c>
      <c r="G397" s="5" t="str">
        <f>IF(PK!H12&lt;&gt;"",PK!H12,"")</f>
        <v/>
      </c>
      <c r="H397" s="8">
        <f t="shared" si="2"/>
        <v>0</v>
      </c>
      <c r="I397" s="9">
        <v>0.0</v>
      </c>
      <c r="J397" s="10">
        <f>ROUND(PK!I12,2)</f>
        <v>0</v>
      </c>
      <c r="K397" s="10">
        <f>ROUND(PK!J12,2)</f>
        <v>0</v>
      </c>
      <c r="L397" s="10">
        <f>ROUND(PK!K12,2)</f>
        <v>0</v>
      </c>
      <c r="M397" s="10">
        <f>ROUND(PK!L12,2)</f>
        <v>0</v>
      </c>
      <c r="N397" s="10">
        <f>ROUND(PK!M12,2)</f>
        <v>0</v>
      </c>
      <c r="O397" s="10">
        <f>ROUND(PK!N12,2)</f>
        <v>0</v>
      </c>
      <c r="P397" s="10">
        <f>ROUND(PK!O12,2)</f>
        <v>0</v>
      </c>
      <c r="Q397" s="10">
        <f>ROUND(PK!P12,2)</f>
        <v>0</v>
      </c>
      <c r="R397" s="10">
        <f>ROUND(PK!Q12,2)</f>
        <v>0</v>
      </c>
      <c r="S397" s="10">
        <f>ROUND(PK!R12,2)</f>
        <v>0</v>
      </c>
      <c r="T397" s="10">
        <f>ROUND(PK!S12,2)</f>
        <v>0</v>
      </c>
      <c r="U397" s="10">
        <f>ROUND(PK!T12,2)</f>
        <v>0</v>
      </c>
      <c r="V397" s="10">
        <f>ROUND(PK!U12,2)</f>
        <v>0</v>
      </c>
      <c r="W397" s="10">
        <f>ROUND(PK!V12,2)</f>
        <v>0</v>
      </c>
      <c r="X397" s="10">
        <f>ROUND(PK!W12,2)</f>
        <v>0</v>
      </c>
      <c r="Y397" s="10">
        <f>ROUND(PK!X12,2)</f>
        <v>0</v>
      </c>
      <c r="Z397" s="10">
        <f>ROUND(PK!Y12,2)</f>
        <v>0</v>
      </c>
      <c r="AA397" s="10">
        <f>ROUND(PK!Z12,2)</f>
        <v>0</v>
      </c>
      <c r="AB397" s="10">
        <f>ROUND(PK!AA12,2)</f>
        <v>0</v>
      </c>
      <c r="AC397" s="10"/>
      <c r="AD397" s="10"/>
      <c r="AE397" s="10"/>
    </row>
    <row r="398" ht="12.75" customHeight="1">
      <c r="A398" s="5"/>
      <c r="B398" s="6"/>
      <c r="C398" s="5"/>
      <c r="D398" s="5" t="s">
        <v>114</v>
      </c>
      <c r="E398" s="5">
        <v>6.0</v>
      </c>
      <c r="F398" s="11">
        <f>PK!G13</f>
        <v>4</v>
      </c>
      <c r="G398" s="5" t="str">
        <f>IF(PK!H13&lt;&gt;"",PK!H13,"")</f>
        <v/>
      </c>
      <c r="H398" s="8">
        <f t="shared" si="2"/>
        <v>0</v>
      </c>
      <c r="I398" s="9">
        <v>0.0</v>
      </c>
      <c r="J398" s="10">
        <f>ROUND(PK!I13,2)</f>
        <v>0</v>
      </c>
      <c r="K398" s="10">
        <f>ROUND(PK!J13,2)</f>
        <v>0</v>
      </c>
      <c r="L398" s="10">
        <f>ROUND(PK!K13,2)</f>
        <v>0</v>
      </c>
      <c r="M398" s="10">
        <f>ROUND(PK!L13,2)</f>
        <v>0</v>
      </c>
      <c r="N398" s="10">
        <f>ROUND(PK!M13,2)</f>
        <v>0</v>
      </c>
      <c r="O398" s="10">
        <f>ROUND(PK!N13,2)</f>
        <v>0</v>
      </c>
      <c r="P398" s="10">
        <f>ROUND(PK!O13,2)</f>
        <v>0</v>
      </c>
      <c r="Q398" s="10">
        <f>ROUND(PK!P13,2)</f>
        <v>0</v>
      </c>
      <c r="R398" s="10">
        <f>ROUND(PK!Q13,2)</f>
        <v>0</v>
      </c>
      <c r="S398" s="10">
        <f>ROUND(PK!R13,2)</f>
        <v>0</v>
      </c>
      <c r="T398" s="10">
        <f>ROUND(PK!S13,2)</f>
        <v>0</v>
      </c>
      <c r="U398" s="10">
        <f>ROUND(PK!T13,2)</f>
        <v>0</v>
      </c>
      <c r="V398" s="10">
        <f>ROUND(PK!U13,2)</f>
        <v>0</v>
      </c>
      <c r="W398" s="10">
        <f>ROUND(PK!V13,2)</f>
        <v>0</v>
      </c>
      <c r="X398" s="10">
        <f>ROUND(PK!W13,2)</f>
        <v>0</v>
      </c>
      <c r="Y398" s="10">
        <f>ROUND(PK!X13,2)</f>
        <v>0</v>
      </c>
      <c r="Z398" s="10">
        <f>ROUND(PK!Y13,2)</f>
        <v>0</v>
      </c>
      <c r="AA398" s="10">
        <f>ROUND(PK!Z13,2)</f>
        <v>0</v>
      </c>
      <c r="AB398" s="10">
        <f>ROUND(PK!AA13,2)</f>
        <v>0</v>
      </c>
      <c r="AC398" s="10"/>
      <c r="AD398" s="10"/>
      <c r="AE398" s="10"/>
    </row>
    <row r="399" ht="12.75" customHeight="1">
      <c r="A399" s="5"/>
      <c r="B399" s="6"/>
      <c r="C399" s="5"/>
      <c r="D399" s="5" t="s">
        <v>114</v>
      </c>
      <c r="E399" s="5">
        <v>6.0</v>
      </c>
      <c r="F399" s="11">
        <f>PK!G14</f>
        <v>5</v>
      </c>
      <c r="G399" s="5" t="str">
        <f>IF(PK!H14&lt;&gt;"",PK!H14,"")</f>
        <v/>
      </c>
      <c r="H399" s="8">
        <f t="shared" si="2"/>
        <v>0</v>
      </c>
      <c r="I399" s="9">
        <v>0.0</v>
      </c>
      <c r="J399" s="10">
        <f>ROUND(PK!I14,2)</f>
        <v>0</v>
      </c>
      <c r="K399" s="10">
        <f>ROUND(PK!J14,2)</f>
        <v>0</v>
      </c>
      <c r="L399" s="10">
        <f>ROUND(PK!K14,2)</f>
        <v>0</v>
      </c>
      <c r="M399" s="10">
        <f>ROUND(PK!L14,2)</f>
        <v>0</v>
      </c>
      <c r="N399" s="10">
        <f>ROUND(PK!M14,2)</f>
        <v>0</v>
      </c>
      <c r="O399" s="10">
        <f>ROUND(PK!N14,2)</f>
        <v>0</v>
      </c>
      <c r="P399" s="10">
        <f>ROUND(PK!O14,2)</f>
        <v>0</v>
      </c>
      <c r="Q399" s="10">
        <f>ROUND(PK!P14,2)</f>
        <v>0</v>
      </c>
      <c r="R399" s="10">
        <f>ROUND(PK!Q14,2)</f>
        <v>0</v>
      </c>
      <c r="S399" s="10">
        <f>ROUND(PK!R14,2)</f>
        <v>0</v>
      </c>
      <c r="T399" s="10">
        <f>ROUND(PK!S14,2)</f>
        <v>0</v>
      </c>
      <c r="U399" s="10">
        <f>ROUND(PK!T14,2)</f>
        <v>0</v>
      </c>
      <c r="V399" s="10">
        <f>ROUND(PK!U14,2)</f>
        <v>0</v>
      </c>
      <c r="W399" s="10">
        <f>ROUND(PK!V14,2)</f>
        <v>0</v>
      </c>
      <c r="X399" s="10">
        <f>ROUND(PK!W14,2)</f>
        <v>0</v>
      </c>
      <c r="Y399" s="10">
        <f>ROUND(PK!X14,2)</f>
        <v>0</v>
      </c>
      <c r="Z399" s="10">
        <f>ROUND(PK!Y14,2)</f>
        <v>0</v>
      </c>
      <c r="AA399" s="10">
        <f>ROUND(PK!Z14,2)</f>
        <v>0</v>
      </c>
      <c r="AB399" s="10">
        <f>ROUND(PK!AA14,2)</f>
        <v>0</v>
      </c>
      <c r="AC399" s="10"/>
      <c r="AD399" s="10"/>
      <c r="AE399" s="10"/>
    </row>
    <row r="400" ht="12.75" customHeight="1">
      <c r="A400" s="5"/>
      <c r="B400" s="6"/>
      <c r="C400" s="5"/>
      <c r="D400" s="5" t="s">
        <v>114</v>
      </c>
      <c r="E400" s="5">
        <v>6.0</v>
      </c>
      <c r="F400" s="11">
        <f>PK!G15</f>
        <v>6</v>
      </c>
      <c r="G400" s="5" t="str">
        <f>IF(PK!H15&lt;&gt;"",PK!H15,"")</f>
        <v/>
      </c>
      <c r="H400" s="8">
        <f t="shared" si="2"/>
        <v>0</v>
      </c>
      <c r="I400" s="9">
        <v>0.0</v>
      </c>
      <c r="J400" s="10">
        <f>ROUND(PK!I15,2)</f>
        <v>0</v>
      </c>
      <c r="K400" s="10">
        <f>ROUND(PK!J15,2)</f>
        <v>0</v>
      </c>
      <c r="L400" s="10">
        <f>ROUND(PK!K15,2)</f>
        <v>0</v>
      </c>
      <c r="M400" s="10">
        <f>ROUND(PK!L15,2)</f>
        <v>0</v>
      </c>
      <c r="N400" s="10">
        <f>ROUND(PK!M15,2)</f>
        <v>0</v>
      </c>
      <c r="O400" s="10">
        <f>ROUND(PK!N15,2)</f>
        <v>0</v>
      </c>
      <c r="P400" s="10">
        <f>ROUND(PK!O15,2)</f>
        <v>0</v>
      </c>
      <c r="Q400" s="10">
        <f>ROUND(PK!P15,2)</f>
        <v>0</v>
      </c>
      <c r="R400" s="10">
        <f>ROUND(PK!Q15,2)</f>
        <v>0</v>
      </c>
      <c r="S400" s="10">
        <f>ROUND(PK!R15,2)</f>
        <v>0</v>
      </c>
      <c r="T400" s="10">
        <f>ROUND(PK!S15,2)</f>
        <v>0</v>
      </c>
      <c r="U400" s="10">
        <f>ROUND(PK!T15,2)</f>
        <v>0</v>
      </c>
      <c r="V400" s="10">
        <f>ROUND(PK!U15,2)</f>
        <v>0</v>
      </c>
      <c r="W400" s="10">
        <f>ROUND(PK!V15,2)</f>
        <v>0</v>
      </c>
      <c r="X400" s="10">
        <f>ROUND(PK!W15,2)</f>
        <v>0</v>
      </c>
      <c r="Y400" s="10">
        <f>ROUND(PK!X15,2)</f>
        <v>0</v>
      </c>
      <c r="Z400" s="10">
        <f>ROUND(PK!Y15,2)</f>
        <v>0</v>
      </c>
      <c r="AA400" s="10">
        <f>ROUND(PK!Z15,2)</f>
        <v>0</v>
      </c>
      <c r="AB400" s="10">
        <f>ROUND(PK!AA15,2)</f>
        <v>0</v>
      </c>
      <c r="AC400" s="10"/>
      <c r="AD400" s="10"/>
      <c r="AE400" s="10"/>
    </row>
    <row r="401" ht="12.75" customHeight="1">
      <c r="A401" s="5"/>
      <c r="B401" s="6"/>
      <c r="C401" s="5"/>
      <c r="D401" s="5" t="s">
        <v>114</v>
      </c>
      <c r="E401" s="5">
        <v>6.0</v>
      </c>
      <c r="F401" s="11">
        <f>PK!G16</f>
        <v>7</v>
      </c>
      <c r="G401" s="5" t="str">
        <f>IF(PK!H16&lt;&gt;"",PK!H16,"")</f>
        <v/>
      </c>
      <c r="H401" s="8">
        <f t="shared" si="2"/>
        <v>0</v>
      </c>
      <c r="I401" s="9">
        <v>0.0</v>
      </c>
      <c r="J401" s="10">
        <f>ROUND(PK!I16,2)</f>
        <v>0</v>
      </c>
      <c r="K401" s="10">
        <f>ROUND(PK!J16,2)</f>
        <v>0</v>
      </c>
      <c r="L401" s="10">
        <f>ROUND(PK!K16,2)</f>
        <v>0</v>
      </c>
      <c r="M401" s="10">
        <f>ROUND(PK!L16,2)</f>
        <v>0</v>
      </c>
      <c r="N401" s="10">
        <f>ROUND(PK!M16,2)</f>
        <v>0</v>
      </c>
      <c r="O401" s="10">
        <f>ROUND(PK!N16,2)</f>
        <v>0</v>
      </c>
      <c r="P401" s="10">
        <f>ROUND(PK!O16,2)</f>
        <v>0</v>
      </c>
      <c r="Q401" s="10">
        <f>ROUND(PK!P16,2)</f>
        <v>0</v>
      </c>
      <c r="R401" s="10">
        <f>ROUND(PK!Q16,2)</f>
        <v>0</v>
      </c>
      <c r="S401" s="10">
        <f>ROUND(PK!R16,2)</f>
        <v>0</v>
      </c>
      <c r="T401" s="10">
        <f>ROUND(PK!S16,2)</f>
        <v>0</v>
      </c>
      <c r="U401" s="10">
        <f>ROUND(PK!T16,2)</f>
        <v>0</v>
      </c>
      <c r="V401" s="10">
        <f>ROUND(PK!U16,2)</f>
        <v>0</v>
      </c>
      <c r="W401" s="10">
        <f>ROUND(PK!V16,2)</f>
        <v>0</v>
      </c>
      <c r="X401" s="10">
        <f>ROUND(PK!W16,2)</f>
        <v>0</v>
      </c>
      <c r="Y401" s="10">
        <f>ROUND(PK!X16,2)</f>
        <v>0</v>
      </c>
      <c r="Z401" s="10">
        <f>ROUND(PK!Y16,2)</f>
        <v>0</v>
      </c>
      <c r="AA401" s="10">
        <f>ROUND(PK!Z16,2)</f>
        <v>0</v>
      </c>
      <c r="AB401" s="10">
        <f>ROUND(PK!AA16,2)</f>
        <v>0</v>
      </c>
      <c r="AC401" s="10"/>
      <c r="AD401" s="10"/>
      <c r="AE401" s="10"/>
    </row>
    <row r="402" ht="12.75" customHeight="1">
      <c r="A402" s="5"/>
      <c r="B402" s="6"/>
      <c r="C402" s="5"/>
      <c r="D402" s="5" t="s">
        <v>114</v>
      </c>
      <c r="E402" s="5">
        <v>6.0</v>
      </c>
      <c r="F402" s="11">
        <f>PK!G17</f>
        <v>8</v>
      </c>
      <c r="G402" s="5" t="str">
        <f>IF(PK!H17&lt;&gt;"",PK!H17,"")</f>
        <v/>
      </c>
      <c r="H402" s="8">
        <f t="shared" si="2"/>
        <v>0</v>
      </c>
      <c r="I402" s="9">
        <v>0.0</v>
      </c>
      <c r="J402" s="10">
        <f>ROUND(PK!I17,2)</f>
        <v>0</v>
      </c>
      <c r="K402" s="10">
        <f>ROUND(PK!J17,2)</f>
        <v>0</v>
      </c>
      <c r="L402" s="10">
        <f>ROUND(PK!K17,2)</f>
        <v>0</v>
      </c>
      <c r="M402" s="10">
        <f>ROUND(PK!L17,2)</f>
        <v>0</v>
      </c>
      <c r="N402" s="10">
        <f>ROUND(PK!M17,2)</f>
        <v>0</v>
      </c>
      <c r="O402" s="10">
        <f>ROUND(PK!N17,2)</f>
        <v>0</v>
      </c>
      <c r="P402" s="10">
        <f>ROUND(PK!O17,2)</f>
        <v>0</v>
      </c>
      <c r="Q402" s="10">
        <f>ROUND(PK!P17,2)</f>
        <v>0</v>
      </c>
      <c r="R402" s="10">
        <f>ROUND(PK!Q17,2)</f>
        <v>0</v>
      </c>
      <c r="S402" s="10">
        <f>ROUND(PK!R17,2)</f>
        <v>0</v>
      </c>
      <c r="T402" s="10">
        <f>ROUND(PK!S17,2)</f>
        <v>0</v>
      </c>
      <c r="U402" s="10">
        <f>ROUND(PK!T17,2)</f>
        <v>0</v>
      </c>
      <c r="V402" s="10">
        <f>ROUND(PK!U17,2)</f>
        <v>0</v>
      </c>
      <c r="W402" s="10">
        <f>ROUND(PK!V17,2)</f>
        <v>0</v>
      </c>
      <c r="X402" s="10">
        <f>ROUND(PK!W17,2)</f>
        <v>0</v>
      </c>
      <c r="Y402" s="10">
        <f>ROUND(PK!X17,2)</f>
        <v>0</v>
      </c>
      <c r="Z402" s="10">
        <f>ROUND(PK!Y17,2)</f>
        <v>0</v>
      </c>
      <c r="AA402" s="10">
        <f>ROUND(PK!Z17,2)</f>
        <v>0</v>
      </c>
      <c r="AB402" s="10">
        <f>ROUND(PK!AA17,2)</f>
        <v>0</v>
      </c>
      <c r="AC402" s="10"/>
      <c r="AD402" s="10"/>
      <c r="AE402" s="10"/>
    </row>
    <row r="403" ht="12.75" customHeight="1">
      <c r="A403" s="5"/>
      <c r="B403" s="6"/>
      <c r="C403" s="5"/>
      <c r="D403" s="5" t="s">
        <v>114</v>
      </c>
      <c r="E403" s="5">
        <v>6.0</v>
      </c>
      <c r="F403" s="11">
        <f>PK!G18</f>
        <v>9</v>
      </c>
      <c r="G403" s="5" t="str">
        <f>IF(PK!H18&lt;&gt;"",PK!H18,"")</f>
        <v/>
      </c>
      <c r="H403" s="8">
        <f t="shared" si="2"/>
        <v>0</v>
      </c>
      <c r="I403" s="9">
        <v>0.0</v>
      </c>
      <c r="J403" s="10">
        <f>ROUND(PK!I18,2)</f>
        <v>0</v>
      </c>
      <c r="K403" s="10">
        <f>ROUND(PK!J18,2)</f>
        <v>0</v>
      </c>
      <c r="L403" s="10">
        <f>ROUND(PK!K18,2)</f>
        <v>0</v>
      </c>
      <c r="M403" s="10">
        <f>ROUND(PK!L18,2)</f>
        <v>0</v>
      </c>
      <c r="N403" s="10">
        <f>ROUND(PK!M18,2)</f>
        <v>0</v>
      </c>
      <c r="O403" s="10">
        <f>ROUND(PK!N18,2)</f>
        <v>0</v>
      </c>
      <c r="P403" s="10">
        <f>ROUND(PK!O18,2)</f>
        <v>0</v>
      </c>
      <c r="Q403" s="10">
        <f>ROUND(PK!P18,2)</f>
        <v>0</v>
      </c>
      <c r="R403" s="10">
        <f>ROUND(PK!Q18,2)</f>
        <v>0</v>
      </c>
      <c r="S403" s="10">
        <f>ROUND(PK!R18,2)</f>
        <v>0</v>
      </c>
      <c r="T403" s="10">
        <f>ROUND(PK!S18,2)</f>
        <v>0</v>
      </c>
      <c r="U403" s="10">
        <f>ROUND(PK!T18,2)</f>
        <v>0</v>
      </c>
      <c r="V403" s="10">
        <f>ROUND(PK!U18,2)</f>
        <v>0</v>
      </c>
      <c r="W403" s="10">
        <f>ROUND(PK!V18,2)</f>
        <v>0</v>
      </c>
      <c r="X403" s="10">
        <f>ROUND(PK!W18,2)</f>
        <v>0</v>
      </c>
      <c r="Y403" s="10">
        <f>ROUND(PK!X18,2)</f>
        <v>0</v>
      </c>
      <c r="Z403" s="10">
        <f>ROUND(PK!Y18,2)</f>
        <v>0</v>
      </c>
      <c r="AA403" s="10">
        <f>ROUND(PK!Z18,2)</f>
        <v>0</v>
      </c>
      <c r="AB403" s="10">
        <f>ROUND(PK!AA18,2)</f>
        <v>0</v>
      </c>
      <c r="AC403" s="10"/>
      <c r="AD403" s="10"/>
      <c r="AE403" s="10"/>
    </row>
    <row r="404" ht="12.75" customHeight="1">
      <c r="A404" s="5"/>
      <c r="B404" s="6"/>
      <c r="C404" s="5"/>
      <c r="D404" s="5" t="s">
        <v>114</v>
      </c>
      <c r="E404" s="5">
        <v>6.0</v>
      </c>
      <c r="F404" s="11">
        <f>PK!G19</f>
        <v>10</v>
      </c>
      <c r="G404" s="5" t="str">
        <f>IF(PK!H19&lt;&gt;"",PK!H19,"")</f>
        <v/>
      </c>
      <c r="H404" s="8">
        <f t="shared" si="2"/>
        <v>0</v>
      </c>
      <c r="I404" s="9">
        <v>0.0</v>
      </c>
      <c r="J404" s="10">
        <f>ROUND(PK!I19,2)</f>
        <v>0</v>
      </c>
      <c r="K404" s="10">
        <f>ROUND(PK!J19,2)</f>
        <v>0</v>
      </c>
      <c r="L404" s="10">
        <f>ROUND(PK!K19,2)</f>
        <v>0</v>
      </c>
      <c r="M404" s="10">
        <f>ROUND(PK!L19,2)</f>
        <v>0</v>
      </c>
      <c r="N404" s="10">
        <f>ROUND(PK!M19,2)</f>
        <v>0</v>
      </c>
      <c r="O404" s="10">
        <f>ROUND(PK!N19,2)</f>
        <v>0</v>
      </c>
      <c r="P404" s="10">
        <f>ROUND(PK!O19,2)</f>
        <v>0</v>
      </c>
      <c r="Q404" s="10">
        <f>ROUND(PK!P19,2)</f>
        <v>0</v>
      </c>
      <c r="R404" s="10">
        <f>ROUND(PK!Q19,2)</f>
        <v>0</v>
      </c>
      <c r="S404" s="10">
        <f>ROUND(PK!R19,2)</f>
        <v>0</v>
      </c>
      <c r="T404" s="10">
        <f>ROUND(PK!S19,2)</f>
        <v>0</v>
      </c>
      <c r="U404" s="10">
        <f>ROUND(PK!T19,2)</f>
        <v>0</v>
      </c>
      <c r="V404" s="10">
        <f>ROUND(PK!U19,2)</f>
        <v>0</v>
      </c>
      <c r="W404" s="10">
        <f>ROUND(PK!V19,2)</f>
        <v>0</v>
      </c>
      <c r="X404" s="10">
        <f>ROUND(PK!W19,2)</f>
        <v>0</v>
      </c>
      <c r="Y404" s="10">
        <f>ROUND(PK!X19,2)</f>
        <v>0</v>
      </c>
      <c r="Z404" s="10">
        <f>ROUND(PK!Y19,2)</f>
        <v>0</v>
      </c>
      <c r="AA404" s="10">
        <f>ROUND(PK!Z19,2)</f>
        <v>0</v>
      </c>
      <c r="AB404" s="10">
        <f>ROUND(PK!AA19,2)</f>
        <v>0</v>
      </c>
      <c r="AC404" s="10"/>
      <c r="AD404" s="10"/>
      <c r="AE404" s="10"/>
    </row>
    <row r="405" ht="12.75" customHeight="1">
      <c r="A405" s="5"/>
      <c r="B405" s="6"/>
      <c r="C405" s="5"/>
      <c r="D405" s="5" t="s">
        <v>114</v>
      </c>
      <c r="E405" s="5">
        <v>6.0</v>
      </c>
      <c r="F405" s="11">
        <f>PK!G20</f>
        <v>11</v>
      </c>
      <c r="G405" s="5" t="str">
        <f>IF(PK!H20&lt;&gt;"",PK!H20,"")</f>
        <v/>
      </c>
      <c r="H405" s="8">
        <f t="shared" si="2"/>
        <v>0</v>
      </c>
      <c r="I405" s="9">
        <v>0.0</v>
      </c>
      <c r="J405" s="10">
        <f>ROUND(PK!I20,2)</f>
        <v>0</v>
      </c>
      <c r="K405" s="10">
        <f>ROUND(PK!J20,2)</f>
        <v>0</v>
      </c>
      <c r="L405" s="10">
        <f>ROUND(PK!K20,2)</f>
        <v>0</v>
      </c>
      <c r="M405" s="10">
        <f>ROUND(PK!L20,2)</f>
        <v>0</v>
      </c>
      <c r="N405" s="10">
        <f>ROUND(PK!M20,2)</f>
        <v>0</v>
      </c>
      <c r="O405" s="10">
        <f>ROUND(PK!N20,2)</f>
        <v>0</v>
      </c>
      <c r="P405" s="10">
        <f>ROUND(PK!O20,2)</f>
        <v>0</v>
      </c>
      <c r="Q405" s="10">
        <f>ROUND(PK!P20,2)</f>
        <v>0</v>
      </c>
      <c r="R405" s="10">
        <f>ROUND(PK!Q20,2)</f>
        <v>0</v>
      </c>
      <c r="S405" s="10">
        <f>ROUND(PK!R20,2)</f>
        <v>0</v>
      </c>
      <c r="T405" s="10">
        <f>ROUND(PK!S20,2)</f>
        <v>0</v>
      </c>
      <c r="U405" s="10">
        <f>ROUND(PK!T20,2)</f>
        <v>0</v>
      </c>
      <c r="V405" s="10">
        <f>ROUND(PK!U20,2)</f>
        <v>0</v>
      </c>
      <c r="W405" s="10">
        <f>ROUND(PK!V20,2)</f>
        <v>0</v>
      </c>
      <c r="X405" s="10">
        <f>ROUND(PK!W20,2)</f>
        <v>0</v>
      </c>
      <c r="Y405" s="10">
        <f>ROUND(PK!X20,2)</f>
        <v>0</v>
      </c>
      <c r="Z405" s="10">
        <f>ROUND(PK!Y20,2)</f>
        <v>0</v>
      </c>
      <c r="AA405" s="10">
        <f>ROUND(PK!Z20,2)</f>
        <v>0</v>
      </c>
      <c r="AB405" s="10">
        <f>ROUND(PK!AA20,2)</f>
        <v>0</v>
      </c>
      <c r="AC405" s="10"/>
      <c r="AD405" s="10"/>
      <c r="AE405" s="10"/>
    </row>
    <row r="406" ht="12.75" customHeight="1">
      <c r="A406" s="5"/>
      <c r="B406" s="6"/>
      <c r="C406" s="5"/>
      <c r="D406" s="5" t="s">
        <v>114</v>
      </c>
      <c r="E406" s="5">
        <v>6.0</v>
      </c>
      <c r="F406" s="11">
        <f>PK!G21</f>
        <v>12</v>
      </c>
      <c r="G406" s="5" t="str">
        <f>IF(PK!H21&lt;&gt;"",PK!H21,"")</f>
        <v/>
      </c>
      <c r="H406" s="8">
        <f t="shared" si="2"/>
        <v>0</v>
      </c>
      <c r="I406" s="9">
        <v>0.0</v>
      </c>
      <c r="J406" s="10">
        <f>ROUND(PK!I21,2)</f>
        <v>0</v>
      </c>
      <c r="K406" s="10">
        <f>ROUND(PK!J21,2)</f>
        <v>0</v>
      </c>
      <c r="L406" s="10">
        <f>ROUND(PK!K21,2)</f>
        <v>0</v>
      </c>
      <c r="M406" s="10">
        <f>ROUND(PK!L21,2)</f>
        <v>0</v>
      </c>
      <c r="N406" s="10">
        <f>ROUND(PK!M21,2)</f>
        <v>0</v>
      </c>
      <c r="O406" s="10">
        <f>ROUND(PK!N21,2)</f>
        <v>0</v>
      </c>
      <c r="P406" s="10">
        <f>ROUND(PK!O21,2)</f>
        <v>0</v>
      </c>
      <c r="Q406" s="10">
        <f>ROUND(PK!P21,2)</f>
        <v>0</v>
      </c>
      <c r="R406" s="10">
        <f>ROUND(PK!Q21,2)</f>
        <v>0</v>
      </c>
      <c r="S406" s="10">
        <f>ROUND(PK!R21,2)</f>
        <v>0</v>
      </c>
      <c r="T406" s="10">
        <f>ROUND(PK!S21,2)</f>
        <v>0</v>
      </c>
      <c r="U406" s="10">
        <f>ROUND(PK!T21,2)</f>
        <v>0</v>
      </c>
      <c r="V406" s="10">
        <f>ROUND(PK!U21,2)</f>
        <v>0</v>
      </c>
      <c r="W406" s="10">
        <f>ROUND(PK!V21,2)</f>
        <v>0</v>
      </c>
      <c r="X406" s="10">
        <f>ROUND(PK!W21,2)</f>
        <v>0</v>
      </c>
      <c r="Y406" s="10">
        <f>ROUND(PK!X21,2)</f>
        <v>0</v>
      </c>
      <c r="Z406" s="10">
        <f>ROUND(PK!Y21,2)</f>
        <v>0</v>
      </c>
      <c r="AA406" s="10">
        <f>ROUND(PK!Z21,2)</f>
        <v>0</v>
      </c>
      <c r="AB406" s="10">
        <f>ROUND(PK!AA21,2)</f>
        <v>0</v>
      </c>
      <c r="AC406" s="10"/>
      <c r="AD406" s="10"/>
      <c r="AE406" s="10"/>
    </row>
    <row r="407" ht="12.75" customHeight="1">
      <c r="A407" s="5"/>
      <c r="B407" s="6"/>
      <c r="C407" s="5"/>
      <c r="D407" s="5" t="s">
        <v>114</v>
      </c>
      <c r="E407" s="5">
        <v>6.0</v>
      </c>
      <c r="F407" s="11">
        <f>PK!G22</f>
        <v>13</v>
      </c>
      <c r="G407" s="5" t="str">
        <f>IF(PK!H22&lt;&gt;"",PK!H22,"")</f>
        <v/>
      </c>
      <c r="H407" s="8">
        <f t="shared" si="2"/>
        <v>0</v>
      </c>
      <c r="I407" s="9">
        <v>0.0</v>
      </c>
      <c r="J407" s="10">
        <f>ROUND(PK!I22,2)</f>
        <v>0</v>
      </c>
      <c r="K407" s="10">
        <f>ROUND(PK!J22,2)</f>
        <v>0</v>
      </c>
      <c r="L407" s="10">
        <f>ROUND(PK!K22,2)</f>
        <v>0</v>
      </c>
      <c r="M407" s="10">
        <f>ROUND(PK!L22,2)</f>
        <v>0</v>
      </c>
      <c r="N407" s="10">
        <f>ROUND(PK!M22,2)</f>
        <v>0</v>
      </c>
      <c r="O407" s="10">
        <f>ROUND(PK!N22,2)</f>
        <v>0</v>
      </c>
      <c r="P407" s="10">
        <f>ROUND(PK!O22,2)</f>
        <v>0</v>
      </c>
      <c r="Q407" s="10">
        <f>ROUND(PK!P22,2)</f>
        <v>0</v>
      </c>
      <c r="R407" s="10">
        <f>ROUND(PK!Q22,2)</f>
        <v>0</v>
      </c>
      <c r="S407" s="10">
        <f>ROUND(PK!R22,2)</f>
        <v>0</v>
      </c>
      <c r="T407" s="10">
        <f>ROUND(PK!S22,2)</f>
        <v>0</v>
      </c>
      <c r="U407" s="10">
        <f>ROUND(PK!T22,2)</f>
        <v>0</v>
      </c>
      <c r="V407" s="10">
        <f>ROUND(PK!U22,2)</f>
        <v>0</v>
      </c>
      <c r="W407" s="10">
        <f>ROUND(PK!V22,2)</f>
        <v>0</v>
      </c>
      <c r="X407" s="10">
        <f>ROUND(PK!W22,2)</f>
        <v>0</v>
      </c>
      <c r="Y407" s="10">
        <f>ROUND(PK!X22,2)</f>
        <v>0</v>
      </c>
      <c r="Z407" s="10">
        <f>ROUND(PK!Y22,2)</f>
        <v>0</v>
      </c>
      <c r="AA407" s="10">
        <f>ROUND(PK!Z22,2)</f>
        <v>0</v>
      </c>
      <c r="AB407" s="10">
        <f>ROUND(PK!AA22,2)</f>
        <v>0</v>
      </c>
      <c r="AC407" s="10"/>
      <c r="AD407" s="10"/>
      <c r="AE407" s="10"/>
    </row>
    <row r="408" ht="12.75" customHeight="1">
      <c r="A408" s="5"/>
      <c r="B408" s="6"/>
      <c r="C408" s="5"/>
      <c r="D408" s="5" t="s">
        <v>114</v>
      </c>
      <c r="E408" s="5">
        <v>6.0</v>
      </c>
      <c r="F408" s="11">
        <f>PK!G23</f>
        <v>14</v>
      </c>
      <c r="G408" s="5" t="str">
        <f>IF(PK!H23&lt;&gt;"",PK!H23,"")</f>
        <v/>
      </c>
      <c r="H408" s="8">
        <f t="shared" si="2"/>
        <v>0</v>
      </c>
      <c r="I408" s="9">
        <v>0.0</v>
      </c>
      <c r="J408" s="10">
        <f>ROUND(PK!I23,2)</f>
        <v>0</v>
      </c>
      <c r="K408" s="10">
        <f>ROUND(PK!J23,2)</f>
        <v>0</v>
      </c>
      <c r="L408" s="10">
        <f>ROUND(PK!K23,2)</f>
        <v>0</v>
      </c>
      <c r="M408" s="10">
        <f>ROUND(PK!L23,2)</f>
        <v>0</v>
      </c>
      <c r="N408" s="10">
        <f>ROUND(PK!M23,2)</f>
        <v>0</v>
      </c>
      <c r="O408" s="10">
        <f>ROUND(PK!N23,2)</f>
        <v>0</v>
      </c>
      <c r="P408" s="10">
        <f>ROUND(PK!O23,2)</f>
        <v>0</v>
      </c>
      <c r="Q408" s="10">
        <f>ROUND(PK!P23,2)</f>
        <v>0</v>
      </c>
      <c r="R408" s="10">
        <f>ROUND(PK!Q23,2)</f>
        <v>0</v>
      </c>
      <c r="S408" s="10">
        <f>ROUND(PK!R23,2)</f>
        <v>0</v>
      </c>
      <c r="T408" s="10">
        <f>ROUND(PK!S23,2)</f>
        <v>0</v>
      </c>
      <c r="U408" s="10">
        <f>ROUND(PK!T23,2)</f>
        <v>0</v>
      </c>
      <c r="V408" s="10">
        <f>ROUND(PK!U23,2)</f>
        <v>0</v>
      </c>
      <c r="W408" s="10">
        <f>ROUND(PK!V23,2)</f>
        <v>0</v>
      </c>
      <c r="X408" s="10">
        <f>ROUND(PK!W23,2)</f>
        <v>0</v>
      </c>
      <c r="Y408" s="10">
        <f>ROUND(PK!X23,2)</f>
        <v>0</v>
      </c>
      <c r="Z408" s="10">
        <f>ROUND(PK!Y23,2)</f>
        <v>0</v>
      </c>
      <c r="AA408" s="10">
        <f>ROUND(PK!Z23,2)</f>
        <v>0</v>
      </c>
      <c r="AB408" s="10">
        <f>ROUND(PK!AA23,2)</f>
        <v>0</v>
      </c>
      <c r="AC408" s="10"/>
      <c r="AD408" s="10"/>
      <c r="AE408" s="10"/>
    </row>
    <row r="409" ht="12.75" customHeight="1">
      <c r="A409" s="5"/>
      <c r="B409" s="6"/>
      <c r="C409" s="5"/>
      <c r="D409" s="5" t="s">
        <v>114</v>
      </c>
      <c r="E409" s="5">
        <v>6.0</v>
      </c>
      <c r="F409" s="11">
        <f>PK!G24</f>
        <v>15</v>
      </c>
      <c r="G409" s="5" t="str">
        <f>IF(PK!H24&lt;&gt;"",PK!H24,"")</f>
        <v/>
      </c>
      <c r="H409" s="8">
        <f t="shared" si="2"/>
        <v>0</v>
      </c>
      <c r="I409" s="9">
        <v>0.0</v>
      </c>
      <c r="J409" s="10">
        <f>ROUND(PK!I24,2)</f>
        <v>0</v>
      </c>
      <c r="K409" s="10">
        <f>ROUND(PK!J24,2)</f>
        <v>0</v>
      </c>
      <c r="L409" s="10">
        <f>ROUND(PK!K24,2)</f>
        <v>0</v>
      </c>
      <c r="M409" s="10">
        <f>ROUND(PK!L24,2)</f>
        <v>0</v>
      </c>
      <c r="N409" s="10">
        <f>ROUND(PK!M24,2)</f>
        <v>0</v>
      </c>
      <c r="O409" s="10">
        <f>ROUND(PK!N24,2)</f>
        <v>0</v>
      </c>
      <c r="P409" s="10">
        <f>ROUND(PK!O24,2)</f>
        <v>0</v>
      </c>
      <c r="Q409" s="10">
        <f>ROUND(PK!P24,2)</f>
        <v>0</v>
      </c>
      <c r="R409" s="10">
        <f>ROUND(PK!Q24,2)</f>
        <v>0</v>
      </c>
      <c r="S409" s="10">
        <f>ROUND(PK!R24,2)</f>
        <v>0</v>
      </c>
      <c r="T409" s="10">
        <f>ROUND(PK!S24,2)</f>
        <v>0</v>
      </c>
      <c r="U409" s="10">
        <f>ROUND(PK!T24,2)</f>
        <v>0</v>
      </c>
      <c r="V409" s="10">
        <f>ROUND(PK!U24,2)</f>
        <v>0</v>
      </c>
      <c r="W409" s="10">
        <f>ROUND(PK!V24,2)</f>
        <v>0</v>
      </c>
      <c r="X409" s="10">
        <f>ROUND(PK!W24,2)</f>
        <v>0</v>
      </c>
      <c r="Y409" s="10">
        <f>ROUND(PK!X24,2)</f>
        <v>0</v>
      </c>
      <c r="Z409" s="10">
        <f>ROUND(PK!Y24,2)</f>
        <v>0</v>
      </c>
      <c r="AA409" s="10">
        <f>ROUND(PK!Z24,2)</f>
        <v>0</v>
      </c>
      <c r="AB409" s="10">
        <f>ROUND(PK!AA24,2)</f>
        <v>0</v>
      </c>
      <c r="AC409" s="10"/>
      <c r="AD409" s="10"/>
      <c r="AE409" s="10"/>
    </row>
    <row r="410" ht="12.75" customHeight="1">
      <c r="A410" s="5"/>
      <c r="B410" s="6"/>
      <c r="C410" s="5"/>
      <c r="D410" s="5" t="s">
        <v>114</v>
      </c>
      <c r="E410" s="5">
        <v>6.0</v>
      </c>
      <c r="F410" s="11">
        <f>PK!G25</f>
        <v>16</v>
      </c>
      <c r="G410" s="5" t="str">
        <f>IF(PK!H25&lt;&gt;"",PK!H25,"")</f>
        <v/>
      </c>
      <c r="H410" s="8">
        <f t="shared" si="2"/>
        <v>0</v>
      </c>
      <c r="I410" s="9">
        <v>0.0</v>
      </c>
      <c r="J410" s="10">
        <f>ROUND(PK!I25,2)</f>
        <v>0</v>
      </c>
      <c r="K410" s="10">
        <f>ROUND(PK!J25,2)</f>
        <v>0</v>
      </c>
      <c r="L410" s="10">
        <f>ROUND(PK!K25,2)</f>
        <v>0</v>
      </c>
      <c r="M410" s="10">
        <f>ROUND(PK!L25,2)</f>
        <v>0</v>
      </c>
      <c r="N410" s="10">
        <f>ROUND(PK!M25,2)</f>
        <v>0</v>
      </c>
      <c r="O410" s="10">
        <f>ROUND(PK!N25,2)</f>
        <v>0</v>
      </c>
      <c r="P410" s="10">
        <f>ROUND(PK!O25,2)</f>
        <v>0</v>
      </c>
      <c r="Q410" s="10">
        <f>ROUND(PK!P25,2)</f>
        <v>0</v>
      </c>
      <c r="R410" s="10">
        <f>ROUND(PK!Q25,2)</f>
        <v>0</v>
      </c>
      <c r="S410" s="10">
        <f>ROUND(PK!R25,2)</f>
        <v>0</v>
      </c>
      <c r="T410" s="10">
        <f>ROUND(PK!S25,2)</f>
        <v>0</v>
      </c>
      <c r="U410" s="10">
        <f>ROUND(PK!T25,2)</f>
        <v>0</v>
      </c>
      <c r="V410" s="10">
        <f>ROUND(PK!U25,2)</f>
        <v>0</v>
      </c>
      <c r="W410" s="10">
        <f>ROUND(PK!V25,2)</f>
        <v>0</v>
      </c>
      <c r="X410" s="10">
        <f>ROUND(PK!W25,2)</f>
        <v>0</v>
      </c>
      <c r="Y410" s="10">
        <f>ROUND(PK!X25,2)</f>
        <v>0</v>
      </c>
      <c r="Z410" s="10">
        <f>ROUND(PK!Y25,2)</f>
        <v>0</v>
      </c>
      <c r="AA410" s="10">
        <f>ROUND(PK!Z25,2)</f>
        <v>0</v>
      </c>
      <c r="AB410" s="10">
        <f>ROUND(PK!AA25,2)</f>
        <v>0</v>
      </c>
      <c r="AC410" s="10"/>
      <c r="AD410" s="10"/>
      <c r="AE410" s="10"/>
    </row>
    <row r="411" ht="12.75" customHeight="1">
      <c r="A411" s="5"/>
      <c r="B411" s="6"/>
      <c r="C411" s="5"/>
      <c r="D411" s="5" t="s">
        <v>114</v>
      </c>
      <c r="E411" s="5">
        <v>6.0</v>
      </c>
      <c r="F411" s="11">
        <f>PK!G26</f>
        <v>17</v>
      </c>
      <c r="G411" s="5" t="str">
        <f>IF(PK!H26&lt;&gt;"",PK!H26,"")</f>
        <v/>
      </c>
      <c r="H411" s="8">
        <f t="shared" si="2"/>
        <v>0</v>
      </c>
      <c r="I411" s="9">
        <v>0.0</v>
      </c>
      <c r="J411" s="10">
        <f>ROUND(PK!I26,2)</f>
        <v>0</v>
      </c>
      <c r="K411" s="10">
        <f>ROUND(PK!J26,2)</f>
        <v>0</v>
      </c>
      <c r="L411" s="10">
        <f>ROUND(PK!K26,2)</f>
        <v>0</v>
      </c>
      <c r="M411" s="10">
        <f>ROUND(PK!L26,2)</f>
        <v>0</v>
      </c>
      <c r="N411" s="10">
        <f>ROUND(PK!M26,2)</f>
        <v>0</v>
      </c>
      <c r="O411" s="10">
        <f>ROUND(PK!N26,2)</f>
        <v>0</v>
      </c>
      <c r="P411" s="10">
        <f>ROUND(PK!O26,2)</f>
        <v>0</v>
      </c>
      <c r="Q411" s="10">
        <f>ROUND(PK!P26,2)</f>
        <v>0</v>
      </c>
      <c r="R411" s="10">
        <f>ROUND(PK!Q26,2)</f>
        <v>0</v>
      </c>
      <c r="S411" s="10">
        <f>ROUND(PK!R26,2)</f>
        <v>0</v>
      </c>
      <c r="T411" s="10">
        <f>ROUND(PK!S26,2)</f>
        <v>0</v>
      </c>
      <c r="U411" s="10">
        <f>ROUND(PK!T26,2)</f>
        <v>0</v>
      </c>
      <c r="V411" s="10">
        <f>ROUND(PK!U26,2)</f>
        <v>0</v>
      </c>
      <c r="W411" s="10">
        <f>ROUND(PK!V26,2)</f>
        <v>0</v>
      </c>
      <c r="X411" s="10">
        <f>ROUND(PK!W26,2)</f>
        <v>0</v>
      </c>
      <c r="Y411" s="10">
        <f>ROUND(PK!X26,2)</f>
        <v>0</v>
      </c>
      <c r="Z411" s="10">
        <f>ROUND(PK!Y26,2)</f>
        <v>0</v>
      </c>
      <c r="AA411" s="10">
        <f>ROUND(PK!Z26,2)</f>
        <v>0</v>
      </c>
      <c r="AB411" s="10">
        <f>ROUND(PK!AA26,2)</f>
        <v>0</v>
      </c>
      <c r="AC411" s="10"/>
      <c r="AD411" s="10"/>
      <c r="AE411" s="10"/>
    </row>
    <row r="412" ht="12.75" customHeight="1">
      <c r="A412" s="5"/>
      <c r="B412" s="6"/>
      <c r="C412" s="5"/>
      <c r="D412" s="5" t="s">
        <v>114</v>
      </c>
      <c r="E412" s="5">
        <v>6.0</v>
      </c>
      <c r="F412" s="11">
        <f>PK!G27</f>
        <v>18</v>
      </c>
      <c r="G412" s="5" t="str">
        <f>IF(PK!H27&lt;&gt;"",PK!H27,"")</f>
        <v/>
      </c>
      <c r="H412" s="8">
        <f t="shared" si="2"/>
        <v>0</v>
      </c>
      <c r="I412" s="9">
        <v>0.0</v>
      </c>
      <c r="J412" s="10">
        <f>ROUND(PK!I27,2)</f>
        <v>0</v>
      </c>
      <c r="K412" s="10">
        <f>ROUND(PK!J27,2)</f>
        <v>0</v>
      </c>
      <c r="L412" s="10">
        <f>ROUND(PK!K27,2)</f>
        <v>0</v>
      </c>
      <c r="M412" s="10">
        <f>ROUND(PK!L27,2)</f>
        <v>0</v>
      </c>
      <c r="N412" s="10">
        <f>ROUND(PK!M27,2)</f>
        <v>0</v>
      </c>
      <c r="O412" s="10">
        <f>ROUND(PK!N27,2)</f>
        <v>0</v>
      </c>
      <c r="P412" s="10">
        <f>ROUND(PK!O27,2)</f>
        <v>0</v>
      </c>
      <c r="Q412" s="10">
        <f>ROUND(PK!P27,2)</f>
        <v>0</v>
      </c>
      <c r="R412" s="10">
        <f>ROUND(PK!Q27,2)</f>
        <v>0</v>
      </c>
      <c r="S412" s="10">
        <f>ROUND(PK!R27,2)</f>
        <v>0</v>
      </c>
      <c r="T412" s="10">
        <f>ROUND(PK!S27,2)</f>
        <v>0</v>
      </c>
      <c r="U412" s="10">
        <f>ROUND(PK!T27,2)</f>
        <v>0</v>
      </c>
      <c r="V412" s="10">
        <f>ROUND(PK!U27,2)</f>
        <v>0</v>
      </c>
      <c r="W412" s="10">
        <f>ROUND(PK!V27,2)</f>
        <v>0</v>
      </c>
      <c r="X412" s="10">
        <f>ROUND(PK!W27,2)</f>
        <v>0</v>
      </c>
      <c r="Y412" s="10">
        <f>ROUND(PK!X27,2)</f>
        <v>0</v>
      </c>
      <c r="Z412" s="10">
        <f>ROUND(PK!Y27,2)</f>
        <v>0</v>
      </c>
      <c r="AA412" s="10">
        <f>ROUND(PK!Z27,2)</f>
        <v>0</v>
      </c>
      <c r="AB412" s="10">
        <f>ROUND(PK!AA27,2)</f>
        <v>0</v>
      </c>
      <c r="AC412" s="10"/>
      <c r="AD412" s="10"/>
      <c r="AE412" s="10"/>
    </row>
    <row r="413" ht="12.75" customHeight="1">
      <c r="A413" s="5"/>
      <c r="B413" s="6"/>
      <c r="C413" s="5"/>
      <c r="D413" s="5" t="s">
        <v>114</v>
      </c>
      <c r="E413" s="5">
        <v>6.0</v>
      </c>
      <c r="F413" s="11">
        <f>PK!G28</f>
        <v>19</v>
      </c>
      <c r="G413" s="5" t="str">
        <f>IF(PK!H28&lt;&gt;"",PK!H28,"")</f>
        <v/>
      </c>
      <c r="H413" s="8">
        <f t="shared" si="2"/>
        <v>0</v>
      </c>
      <c r="I413" s="9">
        <v>0.0</v>
      </c>
      <c r="J413" s="10">
        <f>ROUND(PK!I28,2)</f>
        <v>0</v>
      </c>
      <c r="K413" s="10">
        <f>ROUND(PK!J28,2)</f>
        <v>0</v>
      </c>
      <c r="L413" s="10">
        <f>ROUND(PK!K28,2)</f>
        <v>0</v>
      </c>
      <c r="M413" s="10">
        <f>ROUND(PK!L28,2)</f>
        <v>0</v>
      </c>
      <c r="N413" s="10">
        <f>ROUND(PK!M28,2)</f>
        <v>0</v>
      </c>
      <c r="O413" s="10">
        <f>ROUND(PK!N28,2)</f>
        <v>0</v>
      </c>
      <c r="P413" s="10">
        <f>ROUND(PK!O28,2)</f>
        <v>0</v>
      </c>
      <c r="Q413" s="10">
        <f>ROUND(PK!P28,2)</f>
        <v>0</v>
      </c>
      <c r="R413" s="10">
        <f>ROUND(PK!Q28,2)</f>
        <v>0</v>
      </c>
      <c r="S413" s="10">
        <f>ROUND(PK!R28,2)</f>
        <v>0</v>
      </c>
      <c r="T413" s="10">
        <f>ROUND(PK!S28,2)</f>
        <v>0</v>
      </c>
      <c r="U413" s="10">
        <f>ROUND(PK!T28,2)</f>
        <v>0</v>
      </c>
      <c r="V413" s="10">
        <f>ROUND(PK!U28,2)</f>
        <v>0</v>
      </c>
      <c r="W413" s="10">
        <f>ROUND(PK!V28,2)</f>
        <v>0</v>
      </c>
      <c r="X413" s="10">
        <f>ROUND(PK!W28,2)</f>
        <v>0</v>
      </c>
      <c r="Y413" s="10">
        <f>ROUND(PK!X28,2)</f>
        <v>0</v>
      </c>
      <c r="Z413" s="10">
        <f>ROUND(PK!Y28,2)</f>
        <v>0</v>
      </c>
      <c r="AA413" s="10">
        <f>ROUND(PK!Z28,2)</f>
        <v>0</v>
      </c>
      <c r="AB413" s="10">
        <f>ROUND(PK!AA28,2)</f>
        <v>0</v>
      </c>
      <c r="AC413" s="10"/>
      <c r="AD413" s="10"/>
      <c r="AE413" s="10"/>
    </row>
    <row r="414" ht="12.75" customHeight="1">
      <c r="A414" s="5"/>
      <c r="B414" s="6"/>
      <c r="C414" s="5"/>
      <c r="D414" s="5" t="s">
        <v>114</v>
      </c>
      <c r="E414" s="5">
        <v>6.0</v>
      </c>
      <c r="F414" s="11">
        <f>PK!G29</f>
        <v>20</v>
      </c>
      <c r="G414" s="5" t="str">
        <f>IF(PK!H29&lt;&gt;"",PK!H29,"")</f>
        <v/>
      </c>
      <c r="H414" s="8">
        <f t="shared" si="2"/>
        <v>0</v>
      </c>
      <c r="I414" s="9">
        <v>0.0</v>
      </c>
      <c r="J414" s="10">
        <f>ROUND(PK!I29,2)</f>
        <v>0</v>
      </c>
      <c r="K414" s="10">
        <f>ROUND(PK!J29,2)</f>
        <v>0</v>
      </c>
      <c r="L414" s="10">
        <f>ROUND(PK!K29,2)</f>
        <v>0</v>
      </c>
      <c r="M414" s="10">
        <f>ROUND(PK!L29,2)</f>
        <v>0</v>
      </c>
      <c r="N414" s="10">
        <f>ROUND(PK!M29,2)</f>
        <v>0</v>
      </c>
      <c r="O414" s="10">
        <f>ROUND(PK!N29,2)</f>
        <v>0</v>
      </c>
      <c r="P414" s="10">
        <f>ROUND(PK!O29,2)</f>
        <v>0</v>
      </c>
      <c r="Q414" s="10">
        <f>ROUND(PK!P29,2)</f>
        <v>0</v>
      </c>
      <c r="R414" s="10">
        <f>ROUND(PK!Q29,2)</f>
        <v>0</v>
      </c>
      <c r="S414" s="10">
        <f>ROUND(PK!R29,2)</f>
        <v>0</v>
      </c>
      <c r="T414" s="10">
        <f>ROUND(PK!S29,2)</f>
        <v>0</v>
      </c>
      <c r="U414" s="10">
        <f>ROUND(PK!T29,2)</f>
        <v>0</v>
      </c>
      <c r="V414" s="10">
        <f>ROUND(PK!U29,2)</f>
        <v>0</v>
      </c>
      <c r="W414" s="10">
        <f>ROUND(PK!V29,2)</f>
        <v>0</v>
      </c>
      <c r="X414" s="10">
        <f>ROUND(PK!W29,2)</f>
        <v>0</v>
      </c>
      <c r="Y414" s="10">
        <f>ROUND(PK!X29,2)</f>
        <v>0</v>
      </c>
      <c r="Z414" s="10">
        <f>ROUND(PK!Y29,2)</f>
        <v>0</v>
      </c>
      <c r="AA414" s="10">
        <f>ROUND(PK!Z29,2)</f>
        <v>0</v>
      </c>
      <c r="AB414" s="10">
        <f>ROUND(PK!AA29,2)</f>
        <v>0</v>
      </c>
      <c r="AC414" s="10"/>
      <c r="AD414" s="10"/>
      <c r="AE414" s="10"/>
    </row>
    <row r="415" ht="12.75" customHeight="1">
      <c r="A415" s="5"/>
      <c r="B415" s="6"/>
      <c r="C415" s="5"/>
      <c r="D415" s="5" t="s">
        <v>114</v>
      </c>
      <c r="E415" s="5">
        <v>6.0</v>
      </c>
      <c r="F415" s="11">
        <f>PK!G30</f>
        <v>21</v>
      </c>
      <c r="G415" s="5" t="str">
        <f>IF(PK!H30&lt;&gt;"",PK!H30,"")</f>
        <v/>
      </c>
      <c r="H415" s="8">
        <f t="shared" si="2"/>
        <v>0</v>
      </c>
      <c r="I415" s="9">
        <v>0.0</v>
      </c>
      <c r="J415" s="10">
        <f>ROUND(PK!I30,2)</f>
        <v>0</v>
      </c>
      <c r="K415" s="10">
        <f>ROUND(PK!J30,2)</f>
        <v>0</v>
      </c>
      <c r="L415" s="10">
        <f>ROUND(PK!K30,2)</f>
        <v>0</v>
      </c>
      <c r="M415" s="10">
        <f>ROUND(PK!L30,2)</f>
        <v>0</v>
      </c>
      <c r="N415" s="10">
        <f>ROUND(PK!M30,2)</f>
        <v>0</v>
      </c>
      <c r="O415" s="10">
        <f>ROUND(PK!N30,2)</f>
        <v>0</v>
      </c>
      <c r="P415" s="10">
        <f>ROUND(PK!O30,2)</f>
        <v>0</v>
      </c>
      <c r="Q415" s="10">
        <f>ROUND(PK!P30,2)</f>
        <v>0</v>
      </c>
      <c r="R415" s="10">
        <f>ROUND(PK!Q30,2)</f>
        <v>0</v>
      </c>
      <c r="S415" s="10">
        <f>ROUND(PK!R30,2)</f>
        <v>0</v>
      </c>
      <c r="T415" s="10">
        <f>ROUND(PK!S30,2)</f>
        <v>0</v>
      </c>
      <c r="U415" s="10">
        <f>ROUND(PK!T30,2)</f>
        <v>0</v>
      </c>
      <c r="V415" s="10">
        <f>ROUND(PK!U30,2)</f>
        <v>0</v>
      </c>
      <c r="W415" s="10">
        <f>ROUND(PK!V30,2)</f>
        <v>0</v>
      </c>
      <c r="X415" s="10">
        <f>ROUND(PK!W30,2)</f>
        <v>0</v>
      </c>
      <c r="Y415" s="10">
        <f>ROUND(PK!X30,2)</f>
        <v>0</v>
      </c>
      <c r="Z415" s="10">
        <f>ROUND(PK!Y30,2)</f>
        <v>0</v>
      </c>
      <c r="AA415" s="10">
        <f>ROUND(PK!Z30,2)</f>
        <v>0</v>
      </c>
      <c r="AB415" s="10">
        <f>ROUND(PK!AA30,2)</f>
        <v>0</v>
      </c>
      <c r="AC415" s="10"/>
      <c r="AD415" s="10"/>
      <c r="AE415" s="10"/>
    </row>
    <row r="416" ht="12.75" customHeight="1">
      <c r="A416" s="5"/>
      <c r="B416" s="6"/>
      <c r="C416" s="5"/>
      <c r="D416" s="5" t="s">
        <v>114</v>
      </c>
      <c r="E416" s="5">
        <v>6.0</v>
      </c>
      <c r="F416" s="11">
        <f>PK!G31</f>
        <v>22</v>
      </c>
      <c r="G416" s="5" t="str">
        <f>IF(PK!H31&lt;&gt;"",PK!H31,"")</f>
        <v/>
      </c>
      <c r="H416" s="8">
        <f t="shared" si="2"/>
        <v>0</v>
      </c>
      <c r="I416" s="9">
        <v>0.0</v>
      </c>
      <c r="J416" s="10">
        <f>ROUND(PK!I31,2)</f>
        <v>0</v>
      </c>
      <c r="K416" s="10">
        <f>ROUND(PK!J31,2)</f>
        <v>0</v>
      </c>
      <c r="L416" s="10">
        <f>ROUND(PK!K31,2)</f>
        <v>0</v>
      </c>
      <c r="M416" s="10">
        <f>ROUND(PK!L31,2)</f>
        <v>0</v>
      </c>
      <c r="N416" s="10">
        <f>ROUND(PK!M31,2)</f>
        <v>0</v>
      </c>
      <c r="O416" s="10">
        <f>ROUND(PK!N31,2)</f>
        <v>0</v>
      </c>
      <c r="P416" s="10">
        <f>ROUND(PK!O31,2)</f>
        <v>0</v>
      </c>
      <c r="Q416" s="10">
        <f>ROUND(PK!P31,2)</f>
        <v>0</v>
      </c>
      <c r="R416" s="10">
        <f>ROUND(PK!Q31,2)</f>
        <v>0</v>
      </c>
      <c r="S416" s="10">
        <f>ROUND(PK!R31,2)</f>
        <v>0</v>
      </c>
      <c r="T416" s="10">
        <f>ROUND(PK!S31,2)</f>
        <v>0</v>
      </c>
      <c r="U416" s="10">
        <f>ROUND(PK!T31,2)</f>
        <v>0</v>
      </c>
      <c r="V416" s="10">
        <f>ROUND(PK!U31,2)</f>
        <v>0</v>
      </c>
      <c r="W416" s="10">
        <f>ROUND(PK!V31,2)</f>
        <v>0</v>
      </c>
      <c r="X416" s="10">
        <f>ROUND(PK!W31,2)</f>
        <v>0</v>
      </c>
      <c r="Y416" s="10">
        <f>ROUND(PK!X31,2)</f>
        <v>0</v>
      </c>
      <c r="Z416" s="10">
        <f>ROUND(PK!Y31,2)</f>
        <v>0</v>
      </c>
      <c r="AA416" s="10">
        <f>ROUND(PK!Z31,2)</f>
        <v>0</v>
      </c>
      <c r="AB416" s="10">
        <f>ROUND(PK!AA31,2)</f>
        <v>0</v>
      </c>
      <c r="AC416" s="10"/>
      <c r="AD416" s="10"/>
      <c r="AE416" s="10"/>
    </row>
    <row r="417" ht="12.75" customHeight="1">
      <c r="A417" s="5"/>
      <c r="B417" s="6"/>
      <c r="C417" s="5"/>
      <c r="D417" s="5" t="s">
        <v>114</v>
      </c>
      <c r="E417" s="5">
        <v>6.0</v>
      </c>
      <c r="F417" s="11">
        <f>PK!G32</f>
        <v>23</v>
      </c>
      <c r="G417" s="5" t="str">
        <f>IF(PK!H32&lt;&gt;"",PK!H32,"")</f>
        <v/>
      </c>
      <c r="H417" s="8">
        <f t="shared" si="2"/>
        <v>0</v>
      </c>
      <c r="I417" s="9">
        <v>0.0</v>
      </c>
      <c r="J417" s="10">
        <f>ROUND(PK!I32,2)</f>
        <v>0</v>
      </c>
      <c r="K417" s="10">
        <f>ROUND(PK!J32,2)</f>
        <v>0</v>
      </c>
      <c r="L417" s="10">
        <f>ROUND(PK!K32,2)</f>
        <v>0</v>
      </c>
      <c r="M417" s="10">
        <f>ROUND(PK!L32,2)</f>
        <v>0</v>
      </c>
      <c r="N417" s="10">
        <f>ROUND(PK!M32,2)</f>
        <v>0</v>
      </c>
      <c r="O417" s="10">
        <f>ROUND(PK!N32,2)</f>
        <v>0</v>
      </c>
      <c r="P417" s="10">
        <f>ROUND(PK!O32,2)</f>
        <v>0</v>
      </c>
      <c r="Q417" s="10">
        <f>ROUND(PK!P32,2)</f>
        <v>0</v>
      </c>
      <c r="R417" s="10">
        <f>ROUND(PK!Q32,2)</f>
        <v>0</v>
      </c>
      <c r="S417" s="10">
        <f>ROUND(PK!R32,2)</f>
        <v>0</v>
      </c>
      <c r="T417" s="10">
        <f>ROUND(PK!S32,2)</f>
        <v>0</v>
      </c>
      <c r="U417" s="10">
        <f>ROUND(PK!T32,2)</f>
        <v>0</v>
      </c>
      <c r="V417" s="10">
        <f>ROUND(PK!U32,2)</f>
        <v>0</v>
      </c>
      <c r="W417" s="10">
        <f>ROUND(PK!V32,2)</f>
        <v>0</v>
      </c>
      <c r="X417" s="10">
        <f>ROUND(PK!W32,2)</f>
        <v>0</v>
      </c>
      <c r="Y417" s="10">
        <f>ROUND(PK!X32,2)</f>
        <v>0</v>
      </c>
      <c r="Z417" s="10">
        <f>ROUND(PK!Y32,2)</f>
        <v>0</v>
      </c>
      <c r="AA417" s="10">
        <f>ROUND(PK!Z32,2)</f>
        <v>0</v>
      </c>
      <c r="AB417" s="10">
        <f>ROUND(PK!AA32,2)</f>
        <v>0</v>
      </c>
      <c r="AC417" s="10"/>
      <c r="AD417" s="10"/>
      <c r="AE417" s="10"/>
    </row>
    <row r="418" ht="12.75" customHeight="1">
      <c r="A418" s="5"/>
      <c r="B418" s="6"/>
      <c r="C418" s="5"/>
      <c r="D418" s="5" t="s">
        <v>114</v>
      </c>
      <c r="E418" s="5">
        <v>6.0</v>
      </c>
      <c r="F418" s="11">
        <f>PK!G33</f>
        <v>24</v>
      </c>
      <c r="G418" s="5" t="str">
        <f>IF(PK!H33&lt;&gt;"",PK!H33,"")</f>
        <v/>
      </c>
      <c r="H418" s="8">
        <f t="shared" si="2"/>
        <v>0</v>
      </c>
      <c r="I418" s="9">
        <v>0.0</v>
      </c>
      <c r="J418" s="10">
        <f>ROUND(PK!I33,2)</f>
        <v>0</v>
      </c>
      <c r="K418" s="10">
        <f>ROUND(PK!J33,2)</f>
        <v>0</v>
      </c>
      <c r="L418" s="10">
        <f>ROUND(PK!K33,2)</f>
        <v>0</v>
      </c>
      <c r="M418" s="10">
        <f>ROUND(PK!L33,2)</f>
        <v>0</v>
      </c>
      <c r="N418" s="10">
        <f>ROUND(PK!M33,2)</f>
        <v>0</v>
      </c>
      <c r="O418" s="10">
        <f>ROUND(PK!N33,2)</f>
        <v>0</v>
      </c>
      <c r="P418" s="10">
        <f>ROUND(PK!O33,2)</f>
        <v>0</v>
      </c>
      <c r="Q418" s="10">
        <f>ROUND(PK!P33,2)</f>
        <v>0</v>
      </c>
      <c r="R418" s="10">
        <f>ROUND(PK!Q33,2)</f>
        <v>0</v>
      </c>
      <c r="S418" s="10">
        <f>ROUND(PK!R33,2)</f>
        <v>0</v>
      </c>
      <c r="T418" s="10">
        <f>ROUND(PK!S33,2)</f>
        <v>0</v>
      </c>
      <c r="U418" s="10">
        <f>ROUND(PK!T33,2)</f>
        <v>0</v>
      </c>
      <c r="V418" s="10">
        <f>ROUND(PK!U33,2)</f>
        <v>0</v>
      </c>
      <c r="W418" s="10">
        <f>ROUND(PK!V33,2)</f>
        <v>0</v>
      </c>
      <c r="X418" s="10">
        <f>ROUND(PK!W33,2)</f>
        <v>0</v>
      </c>
      <c r="Y418" s="10">
        <f>ROUND(PK!X33,2)</f>
        <v>0</v>
      </c>
      <c r="Z418" s="10">
        <f>ROUND(PK!Y33,2)</f>
        <v>0</v>
      </c>
      <c r="AA418" s="10">
        <f>ROUND(PK!Z33,2)</f>
        <v>0</v>
      </c>
      <c r="AB418" s="10">
        <f>ROUND(PK!AA33,2)</f>
        <v>0</v>
      </c>
      <c r="AC418" s="10"/>
      <c r="AD418" s="10"/>
      <c r="AE418" s="10"/>
    </row>
    <row r="419" ht="12.75" customHeight="1">
      <c r="A419" s="5"/>
      <c r="B419" s="6"/>
      <c r="C419" s="5"/>
      <c r="D419" s="5" t="s">
        <v>114</v>
      </c>
      <c r="E419" s="5">
        <v>6.0</v>
      </c>
      <c r="F419" s="11">
        <f>PK!G35</f>
        <v>25</v>
      </c>
      <c r="G419" s="5" t="str">
        <f>IF(PK!H35&lt;&gt;"",PK!H35,"")</f>
        <v/>
      </c>
      <c r="H419" s="8">
        <f t="shared" si="2"/>
        <v>0</v>
      </c>
      <c r="I419" s="9">
        <v>0.0</v>
      </c>
      <c r="J419" s="10">
        <f>ROUND(PK!I35,2)</f>
        <v>0</v>
      </c>
      <c r="K419" s="10">
        <f>ROUND(PK!J35,2)</f>
        <v>0</v>
      </c>
      <c r="L419" s="10">
        <f>ROUND(PK!K35,2)</f>
        <v>0</v>
      </c>
      <c r="M419" s="10">
        <f>ROUND(PK!L35,2)</f>
        <v>0</v>
      </c>
      <c r="N419" s="10">
        <f>ROUND(PK!M35,2)</f>
        <v>0</v>
      </c>
      <c r="O419" s="10">
        <f>ROUND(PK!N35,2)</f>
        <v>0</v>
      </c>
      <c r="P419" s="10">
        <f>ROUND(PK!O35,2)</f>
        <v>0</v>
      </c>
      <c r="Q419" s="10">
        <f>ROUND(PK!P35,2)</f>
        <v>0</v>
      </c>
      <c r="R419" s="10">
        <f>ROUND(PK!Q35,2)</f>
        <v>0</v>
      </c>
      <c r="S419" s="10">
        <f>ROUND(PK!R35,2)</f>
        <v>0</v>
      </c>
      <c r="T419" s="10">
        <f>ROUND(PK!S35,2)</f>
        <v>0</v>
      </c>
      <c r="U419" s="10">
        <f>ROUND(PK!T35,2)</f>
        <v>0</v>
      </c>
      <c r="V419" s="10">
        <f>ROUND(PK!U35,2)</f>
        <v>0</v>
      </c>
      <c r="W419" s="10">
        <f>ROUND(PK!V35,2)</f>
        <v>0</v>
      </c>
      <c r="X419" s="10">
        <f>ROUND(PK!W35,2)</f>
        <v>0</v>
      </c>
      <c r="Y419" s="10">
        <f>ROUND(PK!X35,2)</f>
        <v>0</v>
      </c>
      <c r="Z419" s="10">
        <f>ROUND(PK!Y35,2)</f>
        <v>0</v>
      </c>
      <c r="AA419" s="10">
        <f>ROUND(PK!Z35,2)</f>
        <v>0</v>
      </c>
      <c r="AB419" s="10">
        <f>ROUND(PK!AA35,2)</f>
        <v>0</v>
      </c>
      <c r="AC419" s="10"/>
      <c r="AD419" s="10"/>
      <c r="AE419" s="10"/>
    </row>
    <row r="420" ht="12.75" customHeight="1">
      <c r="A420" s="5"/>
      <c r="B420" s="6"/>
      <c r="C420" s="5"/>
      <c r="D420" s="5" t="s">
        <v>114</v>
      </c>
      <c r="E420" s="5">
        <v>6.0</v>
      </c>
      <c r="F420" s="11">
        <f>PK!G36</f>
        <v>26</v>
      </c>
      <c r="G420" s="5" t="str">
        <f>IF(PK!H36&lt;&gt;"",PK!H36,"")</f>
        <v/>
      </c>
      <c r="H420" s="8">
        <f t="shared" si="2"/>
        <v>0</v>
      </c>
      <c r="I420" s="9">
        <v>0.0</v>
      </c>
      <c r="J420" s="10">
        <f>ROUND(PK!I36,2)</f>
        <v>0</v>
      </c>
      <c r="K420" s="10">
        <f>ROUND(PK!J36,2)</f>
        <v>0</v>
      </c>
      <c r="L420" s="10">
        <f>ROUND(PK!K36,2)</f>
        <v>0</v>
      </c>
      <c r="M420" s="10">
        <f>ROUND(PK!L36,2)</f>
        <v>0</v>
      </c>
      <c r="N420" s="10">
        <f>ROUND(PK!M36,2)</f>
        <v>0</v>
      </c>
      <c r="O420" s="10">
        <f>ROUND(PK!N36,2)</f>
        <v>0</v>
      </c>
      <c r="P420" s="10">
        <f>ROUND(PK!O36,2)</f>
        <v>0</v>
      </c>
      <c r="Q420" s="10">
        <f>ROUND(PK!P36,2)</f>
        <v>0</v>
      </c>
      <c r="R420" s="10">
        <f>ROUND(PK!Q36,2)</f>
        <v>0</v>
      </c>
      <c r="S420" s="10">
        <f>ROUND(PK!R36,2)</f>
        <v>0</v>
      </c>
      <c r="T420" s="10">
        <f>ROUND(PK!S36,2)</f>
        <v>0</v>
      </c>
      <c r="U420" s="10">
        <f>ROUND(PK!T36,2)</f>
        <v>0</v>
      </c>
      <c r="V420" s="10">
        <f>ROUND(PK!U36,2)</f>
        <v>0</v>
      </c>
      <c r="W420" s="10">
        <f>ROUND(PK!V36,2)</f>
        <v>0</v>
      </c>
      <c r="X420" s="10">
        <f>ROUND(PK!W36,2)</f>
        <v>0</v>
      </c>
      <c r="Y420" s="10">
        <f>ROUND(PK!X36,2)</f>
        <v>0</v>
      </c>
      <c r="Z420" s="10">
        <f>ROUND(PK!Y36,2)</f>
        <v>0</v>
      </c>
      <c r="AA420" s="10">
        <f>ROUND(PK!Z36,2)</f>
        <v>0</v>
      </c>
      <c r="AB420" s="10">
        <f>ROUND(PK!AA36,2)</f>
        <v>0</v>
      </c>
      <c r="AC420" s="10"/>
      <c r="AD420" s="10"/>
      <c r="AE420" s="10"/>
    </row>
    <row r="421" ht="12.75" customHeight="1">
      <c r="A421" s="5"/>
      <c r="B421" s="6"/>
      <c r="C421" s="5"/>
      <c r="D421" s="5" t="s">
        <v>114</v>
      </c>
      <c r="E421" s="5">
        <v>6.0</v>
      </c>
      <c r="F421" s="11">
        <f>PK!G37</f>
        <v>27</v>
      </c>
      <c r="G421" s="5" t="str">
        <f>IF(PK!H37&lt;&gt;"",PK!H37,"")</f>
        <v/>
      </c>
      <c r="H421" s="8">
        <f t="shared" si="2"/>
        <v>0</v>
      </c>
      <c r="I421" s="9">
        <v>0.0</v>
      </c>
      <c r="J421" s="10">
        <f>ROUND(PK!I37,2)</f>
        <v>0</v>
      </c>
      <c r="K421" s="10">
        <f>ROUND(PK!J37,2)</f>
        <v>0</v>
      </c>
      <c r="L421" s="10">
        <f>ROUND(PK!K37,2)</f>
        <v>0</v>
      </c>
      <c r="M421" s="10">
        <f>ROUND(PK!L37,2)</f>
        <v>0</v>
      </c>
      <c r="N421" s="10">
        <f>ROUND(PK!M37,2)</f>
        <v>0</v>
      </c>
      <c r="O421" s="10">
        <f>ROUND(PK!N37,2)</f>
        <v>0</v>
      </c>
      <c r="P421" s="10">
        <f>ROUND(PK!O37,2)</f>
        <v>0</v>
      </c>
      <c r="Q421" s="10">
        <f>ROUND(PK!P37,2)</f>
        <v>0</v>
      </c>
      <c r="R421" s="10">
        <f>ROUND(PK!Q37,2)</f>
        <v>0</v>
      </c>
      <c r="S421" s="10">
        <f>ROUND(PK!R37,2)</f>
        <v>0</v>
      </c>
      <c r="T421" s="10">
        <f>ROUND(PK!S37,2)</f>
        <v>0</v>
      </c>
      <c r="U421" s="10">
        <f>ROUND(PK!T37,2)</f>
        <v>0</v>
      </c>
      <c r="V421" s="10">
        <f>ROUND(PK!U37,2)</f>
        <v>0</v>
      </c>
      <c r="W421" s="10">
        <f>ROUND(PK!V37,2)</f>
        <v>0</v>
      </c>
      <c r="X421" s="10">
        <f>ROUND(PK!W37,2)</f>
        <v>0</v>
      </c>
      <c r="Y421" s="10">
        <f>ROUND(PK!X37,2)</f>
        <v>0</v>
      </c>
      <c r="Z421" s="10">
        <f>ROUND(PK!Y37,2)</f>
        <v>0</v>
      </c>
      <c r="AA421" s="10">
        <f>ROUND(PK!Z37,2)</f>
        <v>0</v>
      </c>
      <c r="AB421" s="10">
        <f>ROUND(PK!AA37,2)</f>
        <v>0</v>
      </c>
      <c r="AC421" s="10"/>
      <c r="AD421" s="10"/>
      <c r="AE421" s="10"/>
    </row>
    <row r="422" ht="12.75" customHeight="1">
      <c r="A422" s="5"/>
      <c r="B422" s="6"/>
      <c r="C422" s="5"/>
      <c r="D422" s="5" t="s">
        <v>114</v>
      </c>
      <c r="E422" s="5">
        <v>6.0</v>
      </c>
      <c r="F422" s="11">
        <f>PK!G39</f>
        <v>28</v>
      </c>
      <c r="G422" s="5" t="str">
        <f>IF(PK!H39&lt;&gt;"",PK!H39,"")</f>
        <v/>
      </c>
      <c r="H422" s="8">
        <f t="shared" si="2"/>
        <v>0</v>
      </c>
      <c r="I422" s="9">
        <v>0.0</v>
      </c>
      <c r="J422" s="10">
        <f>ROUND(PK!I39,2)</f>
        <v>0</v>
      </c>
      <c r="K422" s="10">
        <f>ROUND(PK!J39,2)</f>
        <v>0</v>
      </c>
      <c r="L422" s="10">
        <f>ROUND(PK!K39,2)</f>
        <v>0</v>
      </c>
      <c r="M422" s="10">
        <f>ROUND(PK!L39,2)</f>
        <v>0</v>
      </c>
      <c r="N422" s="10">
        <f>ROUND(PK!M39,2)</f>
        <v>0</v>
      </c>
      <c r="O422" s="10">
        <f>ROUND(PK!N39,2)</f>
        <v>0</v>
      </c>
      <c r="P422" s="10">
        <f>ROUND(PK!O39,2)</f>
        <v>0</v>
      </c>
      <c r="Q422" s="10">
        <f>ROUND(PK!P39,2)</f>
        <v>0</v>
      </c>
      <c r="R422" s="10">
        <f>ROUND(PK!Q39,2)</f>
        <v>0</v>
      </c>
      <c r="S422" s="10">
        <f>ROUND(PK!R39,2)</f>
        <v>0</v>
      </c>
      <c r="T422" s="10">
        <f>ROUND(PK!S39,2)</f>
        <v>0</v>
      </c>
      <c r="U422" s="10">
        <f>ROUND(PK!T39,2)</f>
        <v>0</v>
      </c>
      <c r="V422" s="10">
        <f>ROUND(PK!U39,2)</f>
        <v>0</v>
      </c>
      <c r="W422" s="10">
        <f>ROUND(PK!V39,2)</f>
        <v>0</v>
      </c>
      <c r="X422" s="10">
        <f>ROUND(PK!W39,2)</f>
        <v>0</v>
      </c>
      <c r="Y422" s="10">
        <f>ROUND(PK!X39,2)</f>
        <v>0</v>
      </c>
      <c r="Z422" s="10">
        <f>ROUND(PK!Y39,2)</f>
        <v>0</v>
      </c>
      <c r="AA422" s="10">
        <f>ROUND(PK!Z39,2)</f>
        <v>0</v>
      </c>
      <c r="AB422" s="10">
        <f>ROUND(PK!AA39,2)</f>
        <v>0</v>
      </c>
      <c r="AC422" s="10"/>
      <c r="AD422" s="10"/>
      <c r="AE422" s="10"/>
    </row>
    <row r="423" ht="12.75" customHeight="1">
      <c r="A423" s="5"/>
      <c r="B423" s="6"/>
      <c r="C423" s="5"/>
      <c r="D423" s="5" t="s">
        <v>114</v>
      </c>
      <c r="E423" s="5">
        <v>6.0</v>
      </c>
      <c r="F423" s="11">
        <f>PK!G40</f>
        <v>29</v>
      </c>
      <c r="G423" s="5" t="str">
        <f>IF(PK!H40&lt;&gt;"",PK!H40,"")</f>
        <v/>
      </c>
      <c r="H423" s="8">
        <f t="shared" si="2"/>
        <v>0</v>
      </c>
      <c r="I423" s="9">
        <v>0.0</v>
      </c>
      <c r="J423" s="10">
        <f>ROUND(PK!I40,2)</f>
        <v>0</v>
      </c>
      <c r="K423" s="10">
        <f>ROUND(PK!J40,2)</f>
        <v>0</v>
      </c>
      <c r="L423" s="10">
        <f>ROUND(PK!K40,2)</f>
        <v>0</v>
      </c>
      <c r="M423" s="10">
        <f>ROUND(PK!L40,2)</f>
        <v>0</v>
      </c>
      <c r="N423" s="10">
        <f>ROUND(PK!M40,2)</f>
        <v>0</v>
      </c>
      <c r="O423" s="10">
        <f>ROUND(PK!N40,2)</f>
        <v>0</v>
      </c>
      <c r="P423" s="10">
        <f>ROUND(PK!O40,2)</f>
        <v>0</v>
      </c>
      <c r="Q423" s="10">
        <f>ROUND(PK!P40,2)</f>
        <v>0</v>
      </c>
      <c r="R423" s="10">
        <f>ROUND(PK!Q40,2)</f>
        <v>0</v>
      </c>
      <c r="S423" s="10">
        <f>ROUND(PK!R40,2)</f>
        <v>0</v>
      </c>
      <c r="T423" s="10">
        <f>ROUND(PK!S40,2)</f>
        <v>0</v>
      </c>
      <c r="U423" s="10">
        <f>ROUND(PK!T40,2)</f>
        <v>0</v>
      </c>
      <c r="V423" s="10">
        <f>ROUND(PK!U40,2)</f>
        <v>0</v>
      </c>
      <c r="W423" s="10">
        <f>ROUND(PK!V40,2)</f>
        <v>0</v>
      </c>
      <c r="X423" s="10">
        <f>ROUND(PK!W40,2)</f>
        <v>0</v>
      </c>
      <c r="Y423" s="10">
        <f>ROUND(PK!X40,2)</f>
        <v>0</v>
      </c>
      <c r="Z423" s="10">
        <f>ROUND(PK!Y40,2)</f>
        <v>0</v>
      </c>
      <c r="AA423" s="10">
        <f>ROUND(PK!Z40,2)</f>
        <v>0</v>
      </c>
      <c r="AB423" s="10">
        <f>ROUND(PK!AA40,2)</f>
        <v>0</v>
      </c>
      <c r="AC423" s="10"/>
      <c r="AD423" s="10"/>
      <c r="AE423" s="10"/>
    </row>
    <row r="424" ht="12.75" customHeight="1">
      <c r="A424" s="5"/>
      <c r="B424" s="6"/>
      <c r="C424" s="5"/>
      <c r="D424" s="5" t="s">
        <v>114</v>
      </c>
      <c r="E424" s="5">
        <v>6.0</v>
      </c>
      <c r="F424" s="11">
        <f>PK!G41</f>
        <v>30</v>
      </c>
      <c r="G424" s="5" t="str">
        <f>IF(PK!H41&lt;&gt;"",PK!H41,"")</f>
        <v/>
      </c>
      <c r="H424" s="8">
        <f t="shared" si="2"/>
        <v>0</v>
      </c>
      <c r="I424" s="9">
        <v>0.0</v>
      </c>
      <c r="J424" s="10">
        <f>ROUND(PK!I41,2)</f>
        <v>0</v>
      </c>
      <c r="K424" s="10">
        <f>ROUND(PK!J41,2)</f>
        <v>0</v>
      </c>
      <c r="L424" s="10">
        <f>ROUND(PK!K41,2)</f>
        <v>0</v>
      </c>
      <c r="M424" s="10">
        <f>ROUND(PK!L41,2)</f>
        <v>0</v>
      </c>
      <c r="N424" s="10">
        <f>ROUND(PK!M41,2)</f>
        <v>0</v>
      </c>
      <c r="O424" s="10">
        <f>ROUND(PK!N41,2)</f>
        <v>0</v>
      </c>
      <c r="P424" s="10">
        <f>ROUND(PK!O41,2)</f>
        <v>0</v>
      </c>
      <c r="Q424" s="10">
        <f>ROUND(PK!P41,2)</f>
        <v>0</v>
      </c>
      <c r="R424" s="10">
        <f>ROUND(PK!Q41,2)</f>
        <v>0</v>
      </c>
      <c r="S424" s="10">
        <f>ROUND(PK!R41,2)</f>
        <v>0</v>
      </c>
      <c r="T424" s="10">
        <f>ROUND(PK!S41,2)</f>
        <v>0</v>
      </c>
      <c r="U424" s="10">
        <f>ROUND(PK!T41,2)</f>
        <v>0</v>
      </c>
      <c r="V424" s="10">
        <f>ROUND(PK!U41,2)</f>
        <v>0</v>
      </c>
      <c r="W424" s="10">
        <f>ROUND(PK!V41,2)</f>
        <v>0</v>
      </c>
      <c r="X424" s="10">
        <f>ROUND(PK!W41,2)</f>
        <v>0</v>
      </c>
      <c r="Y424" s="10">
        <f>ROUND(PK!X41,2)</f>
        <v>0</v>
      </c>
      <c r="Z424" s="10">
        <f>ROUND(PK!Y41,2)</f>
        <v>0</v>
      </c>
      <c r="AA424" s="10">
        <f>ROUND(PK!Z41,2)</f>
        <v>0</v>
      </c>
      <c r="AB424" s="10">
        <f>ROUND(PK!AA41,2)</f>
        <v>0</v>
      </c>
      <c r="AC424" s="10"/>
      <c r="AD424" s="10"/>
      <c r="AE424" s="10"/>
    </row>
    <row r="425" ht="12.75" customHeight="1">
      <c r="A425" s="5"/>
      <c r="B425" s="6"/>
      <c r="C425" s="5"/>
      <c r="D425" s="5" t="s">
        <v>114</v>
      </c>
      <c r="E425" s="5">
        <v>6.0</v>
      </c>
      <c r="F425" s="11">
        <f>PK!G42</f>
        <v>31</v>
      </c>
      <c r="G425" s="5" t="str">
        <f>IF(PK!H42&lt;&gt;"",PK!H42,"")</f>
        <v/>
      </c>
      <c r="H425" s="8">
        <f t="shared" si="2"/>
        <v>0</v>
      </c>
      <c r="I425" s="9">
        <v>0.0</v>
      </c>
      <c r="J425" s="10">
        <f>ROUND(PK!I42,2)</f>
        <v>0</v>
      </c>
      <c r="K425" s="10">
        <f>ROUND(PK!J42,2)</f>
        <v>0</v>
      </c>
      <c r="L425" s="10">
        <f>ROUND(PK!K42,2)</f>
        <v>0</v>
      </c>
      <c r="M425" s="10">
        <f>ROUND(PK!L42,2)</f>
        <v>0</v>
      </c>
      <c r="N425" s="10">
        <f>ROUND(PK!M42,2)</f>
        <v>0</v>
      </c>
      <c r="O425" s="10">
        <f>ROUND(PK!N42,2)</f>
        <v>0</v>
      </c>
      <c r="P425" s="10">
        <f>ROUND(PK!O42,2)</f>
        <v>0</v>
      </c>
      <c r="Q425" s="10">
        <f>ROUND(PK!P42,2)</f>
        <v>0</v>
      </c>
      <c r="R425" s="10">
        <f>ROUND(PK!Q42,2)</f>
        <v>0</v>
      </c>
      <c r="S425" s="10">
        <f>ROUND(PK!R42,2)</f>
        <v>0</v>
      </c>
      <c r="T425" s="10">
        <f>ROUND(PK!S42,2)</f>
        <v>0</v>
      </c>
      <c r="U425" s="10">
        <f>ROUND(PK!T42,2)</f>
        <v>0</v>
      </c>
      <c r="V425" s="10">
        <f>ROUND(PK!U42,2)</f>
        <v>0</v>
      </c>
      <c r="W425" s="10">
        <f>ROUND(PK!V42,2)</f>
        <v>0</v>
      </c>
      <c r="X425" s="10">
        <f>ROUND(PK!W42,2)</f>
        <v>0</v>
      </c>
      <c r="Y425" s="10">
        <f>ROUND(PK!X42,2)</f>
        <v>0</v>
      </c>
      <c r="Z425" s="10">
        <f>ROUND(PK!Y42,2)</f>
        <v>0</v>
      </c>
      <c r="AA425" s="10">
        <f>ROUND(PK!Z42,2)</f>
        <v>0</v>
      </c>
      <c r="AB425" s="10">
        <f>ROUND(PK!AA42,2)</f>
        <v>0</v>
      </c>
      <c r="AC425" s="10"/>
      <c r="AD425" s="10"/>
      <c r="AE425" s="10"/>
    </row>
    <row r="426" ht="12.75" customHeight="1">
      <c r="A426" s="5"/>
      <c r="B426" s="6"/>
      <c r="C426" s="5"/>
      <c r="D426" s="5" t="s">
        <v>114</v>
      </c>
      <c r="E426" s="5">
        <v>6.0</v>
      </c>
      <c r="F426" s="11">
        <f>PK!G43</f>
        <v>32</v>
      </c>
      <c r="G426" s="5" t="str">
        <f>IF(PK!H43&lt;&gt;"",PK!H43,"")</f>
        <v/>
      </c>
      <c r="H426" s="8">
        <f t="shared" si="2"/>
        <v>0</v>
      </c>
      <c r="I426" s="9">
        <v>0.0</v>
      </c>
      <c r="J426" s="10">
        <f>ROUND(PK!I43,2)</f>
        <v>0</v>
      </c>
      <c r="K426" s="10">
        <f>ROUND(PK!J43,2)</f>
        <v>0</v>
      </c>
      <c r="L426" s="10">
        <f>ROUND(PK!K43,2)</f>
        <v>0</v>
      </c>
      <c r="M426" s="10">
        <f>ROUND(PK!L43,2)</f>
        <v>0</v>
      </c>
      <c r="N426" s="10">
        <f>ROUND(PK!M43,2)</f>
        <v>0</v>
      </c>
      <c r="O426" s="10">
        <f>ROUND(PK!N43,2)</f>
        <v>0</v>
      </c>
      <c r="P426" s="10">
        <f>ROUND(PK!O43,2)</f>
        <v>0</v>
      </c>
      <c r="Q426" s="10">
        <f>ROUND(PK!P43,2)</f>
        <v>0</v>
      </c>
      <c r="R426" s="10">
        <f>ROUND(PK!Q43,2)</f>
        <v>0</v>
      </c>
      <c r="S426" s="10">
        <f>ROUND(PK!R43,2)</f>
        <v>0</v>
      </c>
      <c r="T426" s="10">
        <f>ROUND(PK!S43,2)</f>
        <v>0</v>
      </c>
      <c r="U426" s="10">
        <f>ROUND(PK!T43,2)</f>
        <v>0</v>
      </c>
      <c r="V426" s="10">
        <f>ROUND(PK!U43,2)</f>
        <v>0</v>
      </c>
      <c r="W426" s="10">
        <f>ROUND(PK!V43,2)</f>
        <v>0</v>
      </c>
      <c r="X426" s="10">
        <f>ROUND(PK!W43,2)</f>
        <v>0</v>
      </c>
      <c r="Y426" s="10">
        <f>ROUND(PK!X43,2)</f>
        <v>0</v>
      </c>
      <c r="Z426" s="10">
        <f>ROUND(PK!Y43,2)</f>
        <v>0</v>
      </c>
      <c r="AA426" s="10">
        <f>ROUND(PK!Z43,2)</f>
        <v>0</v>
      </c>
      <c r="AB426" s="10">
        <f>ROUND(PK!AA43,2)</f>
        <v>0</v>
      </c>
      <c r="AC426" s="10"/>
      <c r="AD426" s="10"/>
      <c r="AE426" s="10"/>
    </row>
    <row r="427" ht="12.75" customHeight="1">
      <c r="A427" s="5"/>
      <c r="B427" s="6"/>
      <c r="C427" s="5"/>
      <c r="D427" s="5" t="s">
        <v>114</v>
      </c>
      <c r="E427" s="5">
        <v>6.0</v>
      </c>
      <c r="F427" s="11">
        <f>PK!G44</f>
        <v>33</v>
      </c>
      <c r="G427" s="5" t="str">
        <f>IF(PK!H44&lt;&gt;"",PK!H44,"")</f>
        <v/>
      </c>
      <c r="H427" s="8">
        <f t="shared" si="2"/>
        <v>0</v>
      </c>
      <c r="I427" s="9">
        <v>0.0</v>
      </c>
      <c r="J427" s="10">
        <f>ROUND(PK!I44,2)</f>
        <v>0</v>
      </c>
      <c r="K427" s="10">
        <f>ROUND(PK!J44,2)</f>
        <v>0</v>
      </c>
      <c r="L427" s="10">
        <f>ROUND(PK!K44,2)</f>
        <v>0</v>
      </c>
      <c r="M427" s="10">
        <f>ROUND(PK!L44,2)</f>
        <v>0</v>
      </c>
      <c r="N427" s="10">
        <f>ROUND(PK!M44,2)</f>
        <v>0</v>
      </c>
      <c r="O427" s="10">
        <f>ROUND(PK!N44,2)</f>
        <v>0</v>
      </c>
      <c r="P427" s="10">
        <f>ROUND(PK!O44,2)</f>
        <v>0</v>
      </c>
      <c r="Q427" s="10">
        <f>ROUND(PK!P44,2)</f>
        <v>0</v>
      </c>
      <c r="R427" s="10">
        <f>ROUND(PK!Q44,2)</f>
        <v>0</v>
      </c>
      <c r="S427" s="10">
        <f>ROUND(PK!R44,2)</f>
        <v>0</v>
      </c>
      <c r="T427" s="10">
        <f>ROUND(PK!S44,2)</f>
        <v>0</v>
      </c>
      <c r="U427" s="10">
        <f>ROUND(PK!T44,2)</f>
        <v>0</v>
      </c>
      <c r="V427" s="10">
        <f>ROUND(PK!U44,2)</f>
        <v>0</v>
      </c>
      <c r="W427" s="10">
        <f>ROUND(PK!V44,2)</f>
        <v>0</v>
      </c>
      <c r="X427" s="10">
        <f>ROUND(PK!W44,2)</f>
        <v>0</v>
      </c>
      <c r="Y427" s="10">
        <f>ROUND(PK!X44,2)</f>
        <v>0</v>
      </c>
      <c r="Z427" s="10">
        <f>ROUND(PK!Y44,2)</f>
        <v>0</v>
      </c>
      <c r="AA427" s="10">
        <f>ROUND(PK!Z44,2)</f>
        <v>0</v>
      </c>
      <c r="AB427" s="10">
        <f>ROUND(PK!AA44,2)</f>
        <v>0</v>
      </c>
      <c r="AC427" s="10"/>
      <c r="AD427" s="10"/>
      <c r="AE427" s="10"/>
    </row>
    <row r="428" ht="12.75" customHeight="1">
      <c r="A428" s="5"/>
      <c r="B428" s="6"/>
      <c r="C428" s="5"/>
      <c r="D428" s="5" t="s">
        <v>114</v>
      </c>
      <c r="E428" s="5">
        <v>6.0</v>
      </c>
      <c r="F428" s="11">
        <f>PK!G45</f>
        <v>34</v>
      </c>
      <c r="G428" s="5" t="str">
        <f>IF(PK!H45&lt;&gt;"",PK!H45,"")</f>
        <v/>
      </c>
      <c r="H428" s="8">
        <f t="shared" si="2"/>
        <v>0</v>
      </c>
      <c r="I428" s="9">
        <v>0.0</v>
      </c>
      <c r="J428" s="10">
        <f>ROUND(PK!I45,2)</f>
        <v>0</v>
      </c>
      <c r="K428" s="10">
        <f>ROUND(PK!J45,2)</f>
        <v>0</v>
      </c>
      <c r="L428" s="10">
        <f>ROUND(PK!K45,2)</f>
        <v>0</v>
      </c>
      <c r="M428" s="10">
        <f>ROUND(PK!L45,2)</f>
        <v>0</v>
      </c>
      <c r="N428" s="10">
        <f>ROUND(PK!M45,2)</f>
        <v>0</v>
      </c>
      <c r="O428" s="10">
        <f>ROUND(PK!N45,2)</f>
        <v>0</v>
      </c>
      <c r="P428" s="10">
        <f>ROUND(PK!O45,2)</f>
        <v>0</v>
      </c>
      <c r="Q428" s="10">
        <f>ROUND(PK!P45,2)</f>
        <v>0</v>
      </c>
      <c r="R428" s="10">
        <f>ROUND(PK!Q45,2)</f>
        <v>0</v>
      </c>
      <c r="S428" s="10">
        <f>ROUND(PK!R45,2)</f>
        <v>0</v>
      </c>
      <c r="T428" s="10">
        <f>ROUND(PK!S45,2)</f>
        <v>0</v>
      </c>
      <c r="U428" s="10">
        <f>ROUND(PK!T45,2)</f>
        <v>0</v>
      </c>
      <c r="V428" s="10">
        <f>ROUND(PK!U45,2)</f>
        <v>0</v>
      </c>
      <c r="W428" s="10">
        <f>ROUND(PK!V45,2)</f>
        <v>0</v>
      </c>
      <c r="X428" s="10">
        <f>ROUND(PK!W45,2)</f>
        <v>0</v>
      </c>
      <c r="Y428" s="10">
        <f>ROUND(PK!X45,2)</f>
        <v>0</v>
      </c>
      <c r="Z428" s="10">
        <f>ROUND(PK!Y45,2)</f>
        <v>0</v>
      </c>
      <c r="AA428" s="10">
        <f>ROUND(PK!Z45,2)</f>
        <v>0</v>
      </c>
      <c r="AB428" s="10">
        <f>ROUND(PK!AA45,2)</f>
        <v>0</v>
      </c>
      <c r="AC428" s="10"/>
      <c r="AD428" s="10"/>
      <c r="AE428" s="10"/>
    </row>
    <row r="429" ht="12.75" customHeight="1">
      <c r="A429" s="5"/>
      <c r="B429" s="6"/>
      <c r="C429" s="5"/>
      <c r="D429" s="5" t="s">
        <v>114</v>
      </c>
      <c r="E429" s="5">
        <v>6.0</v>
      </c>
      <c r="F429" s="11">
        <f>PK!G46</f>
        <v>35</v>
      </c>
      <c r="G429" s="5" t="str">
        <f>IF(PK!H46&lt;&gt;"",PK!H46,"")</f>
        <v/>
      </c>
      <c r="H429" s="8">
        <f t="shared" si="2"/>
        <v>0</v>
      </c>
      <c r="I429" s="9">
        <v>0.0</v>
      </c>
      <c r="J429" s="10">
        <f>ROUND(PK!I46,2)</f>
        <v>0</v>
      </c>
      <c r="K429" s="10">
        <f>ROUND(PK!J46,2)</f>
        <v>0</v>
      </c>
      <c r="L429" s="10">
        <f>ROUND(PK!K46,2)</f>
        <v>0</v>
      </c>
      <c r="M429" s="10">
        <f>ROUND(PK!L46,2)</f>
        <v>0</v>
      </c>
      <c r="N429" s="10">
        <f>ROUND(PK!M46,2)</f>
        <v>0</v>
      </c>
      <c r="O429" s="10">
        <f>ROUND(PK!N46,2)</f>
        <v>0</v>
      </c>
      <c r="P429" s="10">
        <f>ROUND(PK!O46,2)</f>
        <v>0</v>
      </c>
      <c r="Q429" s="10">
        <f>ROUND(PK!P46,2)</f>
        <v>0</v>
      </c>
      <c r="R429" s="10">
        <f>ROUND(PK!Q46,2)</f>
        <v>0</v>
      </c>
      <c r="S429" s="10">
        <f>ROUND(PK!R46,2)</f>
        <v>0</v>
      </c>
      <c r="T429" s="10">
        <f>ROUND(PK!S46,2)</f>
        <v>0</v>
      </c>
      <c r="U429" s="10">
        <f>ROUND(PK!T46,2)</f>
        <v>0</v>
      </c>
      <c r="V429" s="10">
        <f>ROUND(PK!U46,2)</f>
        <v>0</v>
      </c>
      <c r="W429" s="10">
        <f>ROUND(PK!V46,2)</f>
        <v>0</v>
      </c>
      <c r="X429" s="10">
        <f>ROUND(PK!W46,2)</f>
        <v>0</v>
      </c>
      <c r="Y429" s="10">
        <f>ROUND(PK!X46,2)</f>
        <v>0</v>
      </c>
      <c r="Z429" s="10">
        <f>ROUND(PK!Y46,2)</f>
        <v>0</v>
      </c>
      <c r="AA429" s="10">
        <f>ROUND(PK!Z46,2)</f>
        <v>0</v>
      </c>
      <c r="AB429" s="10">
        <f>ROUND(PK!AA46,2)</f>
        <v>0</v>
      </c>
      <c r="AC429" s="10"/>
      <c r="AD429" s="10"/>
      <c r="AE429" s="10"/>
    </row>
    <row r="430" ht="12.75" customHeight="1">
      <c r="A430" s="5"/>
      <c r="B430" s="6"/>
      <c r="C430" s="5"/>
      <c r="D430" s="5" t="s">
        <v>114</v>
      </c>
      <c r="E430" s="5">
        <v>6.0</v>
      </c>
      <c r="F430" s="11">
        <f>PK!G47</f>
        <v>36</v>
      </c>
      <c r="G430" s="5" t="str">
        <f>IF(PK!H47&lt;&gt;"",PK!H47,"")</f>
        <v/>
      </c>
      <c r="H430" s="8">
        <f t="shared" si="2"/>
        <v>0</v>
      </c>
      <c r="I430" s="9">
        <v>0.0</v>
      </c>
      <c r="J430" s="10">
        <f>ROUND(PK!I47,2)</f>
        <v>0</v>
      </c>
      <c r="K430" s="10">
        <f>ROUND(PK!J47,2)</f>
        <v>0</v>
      </c>
      <c r="L430" s="10">
        <f>ROUND(PK!K47,2)</f>
        <v>0</v>
      </c>
      <c r="M430" s="10">
        <f>ROUND(PK!L47,2)</f>
        <v>0</v>
      </c>
      <c r="N430" s="10">
        <f>ROUND(PK!M47,2)</f>
        <v>0</v>
      </c>
      <c r="O430" s="10">
        <f>ROUND(PK!N47,2)</f>
        <v>0</v>
      </c>
      <c r="P430" s="10">
        <f>ROUND(PK!O47,2)</f>
        <v>0</v>
      </c>
      <c r="Q430" s="10">
        <f>ROUND(PK!P47,2)</f>
        <v>0</v>
      </c>
      <c r="R430" s="10">
        <f>ROUND(PK!Q47,2)</f>
        <v>0</v>
      </c>
      <c r="S430" s="10">
        <f>ROUND(PK!R47,2)</f>
        <v>0</v>
      </c>
      <c r="T430" s="10">
        <f>ROUND(PK!S47,2)</f>
        <v>0</v>
      </c>
      <c r="U430" s="10">
        <f>ROUND(PK!T47,2)</f>
        <v>0</v>
      </c>
      <c r="V430" s="10">
        <f>ROUND(PK!U47,2)</f>
        <v>0</v>
      </c>
      <c r="W430" s="10">
        <f>ROUND(PK!V47,2)</f>
        <v>0</v>
      </c>
      <c r="X430" s="10">
        <f>ROUND(PK!W47,2)</f>
        <v>0</v>
      </c>
      <c r="Y430" s="10">
        <f>ROUND(PK!X47,2)</f>
        <v>0</v>
      </c>
      <c r="Z430" s="10">
        <f>ROUND(PK!Y47,2)</f>
        <v>0</v>
      </c>
      <c r="AA430" s="10">
        <f>ROUND(PK!Z47,2)</f>
        <v>0</v>
      </c>
      <c r="AB430" s="10">
        <f>ROUND(PK!AA47,2)</f>
        <v>0</v>
      </c>
      <c r="AC430" s="10"/>
      <c r="AD430" s="10"/>
      <c r="AE430" s="10"/>
    </row>
    <row r="431" ht="12.75" customHeight="1">
      <c r="A431" s="5"/>
      <c r="B431" s="6"/>
      <c r="C431" s="5"/>
      <c r="D431" s="5" t="s">
        <v>114</v>
      </c>
      <c r="E431" s="5">
        <v>6.0</v>
      </c>
      <c r="F431" s="11">
        <f>PK!G48</f>
        <v>37</v>
      </c>
      <c r="G431" s="5" t="str">
        <f>IF(PK!H48&lt;&gt;"",PK!H48,"")</f>
        <v/>
      </c>
      <c r="H431" s="8">
        <f t="shared" si="2"/>
        <v>0</v>
      </c>
      <c r="I431" s="9">
        <v>0.0</v>
      </c>
      <c r="J431" s="10">
        <f>ROUND(PK!I48,2)</f>
        <v>0</v>
      </c>
      <c r="K431" s="10">
        <f>ROUND(PK!J48,2)</f>
        <v>0</v>
      </c>
      <c r="L431" s="10">
        <f>ROUND(PK!K48,2)</f>
        <v>0</v>
      </c>
      <c r="M431" s="10">
        <f>ROUND(PK!L48,2)</f>
        <v>0</v>
      </c>
      <c r="N431" s="10">
        <f>ROUND(PK!M48,2)</f>
        <v>0</v>
      </c>
      <c r="O431" s="10">
        <f>ROUND(PK!N48,2)</f>
        <v>0</v>
      </c>
      <c r="P431" s="10">
        <f>ROUND(PK!O48,2)</f>
        <v>0</v>
      </c>
      <c r="Q431" s="10">
        <f>ROUND(PK!P48,2)</f>
        <v>0</v>
      </c>
      <c r="R431" s="10">
        <f>ROUND(PK!Q48,2)</f>
        <v>0</v>
      </c>
      <c r="S431" s="10">
        <f>ROUND(PK!R48,2)</f>
        <v>0</v>
      </c>
      <c r="T431" s="10">
        <f>ROUND(PK!S48,2)</f>
        <v>0</v>
      </c>
      <c r="U431" s="10">
        <f>ROUND(PK!T48,2)</f>
        <v>0</v>
      </c>
      <c r="V431" s="10">
        <f>ROUND(PK!U48,2)</f>
        <v>0</v>
      </c>
      <c r="W431" s="10">
        <f>ROUND(PK!V48,2)</f>
        <v>0</v>
      </c>
      <c r="X431" s="10">
        <f>ROUND(PK!W48,2)</f>
        <v>0</v>
      </c>
      <c r="Y431" s="10">
        <f>ROUND(PK!X48,2)</f>
        <v>0</v>
      </c>
      <c r="Z431" s="10">
        <f>ROUND(PK!Y48,2)</f>
        <v>0</v>
      </c>
      <c r="AA431" s="10">
        <f>ROUND(PK!Z48,2)</f>
        <v>0</v>
      </c>
      <c r="AB431" s="10">
        <f>ROUND(PK!AA48,2)</f>
        <v>0</v>
      </c>
      <c r="AC431" s="10"/>
      <c r="AD431" s="10"/>
      <c r="AE431" s="10"/>
    </row>
    <row r="432" ht="12.75" customHeight="1">
      <c r="A432" s="5"/>
      <c r="B432" s="6"/>
      <c r="C432" s="5"/>
      <c r="D432" s="5" t="s">
        <v>114</v>
      </c>
      <c r="E432" s="5">
        <v>6.0</v>
      </c>
      <c r="F432" s="11">
        <f>PK!G49</f>
        <v>38</v>
      </c>
      <c r="G432" s="5" t="str">
        <f>IF(PK!H49&lt;&gt;"",PK!H49,"")</f>
        <v/>
      </c>
      <c r="H432" s="8">
        <f t="shared" si="2"/>
        <v>0</v>
      </c>
      <c r="I432" s="9">
        <v>0.0</v>
      </c>
      <c r="J432" s="10">
        <f>ROUND(PK!I49,2)</f>
        <v>0</v>
      </c>
      <c r="K432" s="10">
        <f>ROUND(PK!J49,2)</f>
        <v>0</v>
      </c>
      <c r="L432" s="10">
        <f>ROUND(PK!K49,2)</f>
        <v>0</v>
      </c>
      <c r="M432" s="10">
        <f>ROUND(PK!L49,2)</f>
        <v>0</v>
      </c>
      <c r="N432" s="10">
        <f>ROUND(PK!M49,2)</f>
        <v>0</v>
      </c>
      <c r="O432" s="10">
        <f>ROUND(PK!N49,2)</f>
        <v>0</v>
      </c>
      <c r="P432" s="10">
        <f>ROUND(PK!O49,2)</f>
        <v>0</v>
      </c>
      <c r="Q432" s="10">
        <f>ROUND(PK!P49,2)</f>
        <v>0</v>
      </c>
      <c r="R432" s="10">
        <f>ROUND(PK!Q49,2)</f>
        <v>0</v>
      </c>
      <c r="S432" s="10">
        <f>ROUND(PK!R49,2)</f>
        <v>0</v>
      </c>
      <c r="T432" s="10">
        <f>ROUND(PK!S49,2)</f>
        <v>0</v>
      </c>
      <c r="U432" s="10">
        <f>ROUND(PK!T49,2)</f>
        <v>0</v>
      </c>
      <c r="V432" s="10">
        <f>ROUND(PK!U49,2)</f>
        <v>0</v>
      </c>
      <c r="W432" s="10">
        <f>ROUND(PK!V49,2)</f>
        <v>0</v>
      </c>
      <c r="X432" s="10">
        <f>ROUND(PK!W49,2)</f>
        <v>0</v>
      </c>
      <c r="Y432" s="10">
        <f>ROUND(PK!X49,2)</f>
        <v>0</v>
      </c>
      <c r="Z432" s="10">
        <f>ROUND(PK!Y49,2)</f>
        <v>0</v>
      </c>
      <c r="AA432" s="10">
        <f>ROUND(PK!Z49,2)</f>
        <v>0</v>
      </c>
      <c r="AB432" s="10">
        <f>ROUND(PK!AA49,2)</f>
        <v>0</v>
      </c>
      <c r="AC432" s="10"/>
      <c r="AD432" s="10"/>
      <c r="AE432" s="10"/>
    </row>
    <row r="433" ht="12.75" customHeight="1">
      <c r="A433" s="5"/>
      <c r="B433" s="6"/>
      <c r="C433" s="5"/>
      <c r="D433" s="5" t="s">
        <v>114</v>
      </c>
      <c r="E433" s="5">
        <v>6.0</v>
      </c>
      <c r="F433" s="11">
        <f>PK!G50</f>
        <v>39</v>
      </c>
      <c r="G433" s="5" t="str">
        <f>IF(PK!H50&lt;&gt;"",PK!H50,"")</f>
        <v/>
      </c>
      <c r="H433" s="8">
        <f t="shared" si="2"/>
        <v>0</v>
      </c>
      <c r="I433" s="9">
        <v>0.0</v>
      </c>
      <c r="J433" s="10">
        <f>ROUND(PK!I50,2)</f>
        <v>0</v>
      </c>
      <c r="K433" s="10">
        <f>ROUND(PK!J50,2)</f>
        <v>0</v>
      </c>
      <c r="L433" s="10">
        <f>ROUND(PK!K50,2)</f>
        <v>0</v>
      </c>
      <c r="M433" s="10">
        <f>ROUND(PK!L50,2)</f>
        <v>0</v>
      </c>
      <c r="N433" s="10">
        <f>ROUND(PK!M50,2)</f>
        <v>0</v>
      </c>
      <c r="O433" s="10">
        <f>ROUND(PK!N50,2)</f>
        <v>0</v>
      </c>
      <c r="P433" s="10">
        <f>ROUND(PK!O50,2)</f>
        <v>0</v>
      </c>
      <c r="Q433" s="10">
        <f>ROUND(PK!P50,2)</f>
        <v>0</v>
      </c>
      <c r="R433" s="10">
        <f>ROUND(PK!Q50,2)</f>
        <v>0</v>
      </c>
      <c r="S433" s="10">
        <f>ROUND(PK!R50,2)</f>
        <v>0</v>
      </c>
      <c r="T433" s="10">
        <f>ROUND(PK!S50,2)</f>
        <v>0</v>
      </c>
      <c r="U433" s="10">
        <f>ROUND(PK!T50,2)</f>
        <v>0</v>
      </c>
      <c r="V433" s="10">
        <f>ROUND(PK!U50,2)</f>
        <v>0</v>
      </c>
      <c r="W433" s="10">
        <f>ROUND(PK!V50,2)</f>
        <v>0</v>
      </c>
      <c r="X433" s="10">
        <f>ROUND(PK!W50,2)</f>
        <v>0</v>
      </c>
      <c r="Y433" s="10">
        <f>ROUND(PK!X50,2)</f>
        <v>0</v>
      </c>
      <c r="Z433" s="10">
        <f>ROUND(PK!Y50,2)</f>
        <v>0</v>
      </c>
      <c r="AA433" s="10">
        <f>ROUND(PK!Z50,2)</f>
        <v>0</v>
      </c>
      <c r="AB433" s="10">
        <f>ROUND(PK!AA50,2)</f>
        <v>0</v>
      </c>
      <c r="AC433" s="10"/>
      <c r="AD433" s="10"/>
      <c r="AE433" s="10"/>
    </row>
    <row r="434" ht="12.75" customHeight="1">
      <c r="A434" s="5"/>
      <c r="B434" s="6"/>
      <c r="C434" s="5"/>
      <c r="D434" s="5" t="s">
        <v>114</v>
      </c>
      <c r="E434" s="5">
        <v>6.0</v>
      </c>
      <c r="F434" s="11">
        <f>PK!G51</f>
        <v>40</v>
      </c>
      <c r="G434" s="5" t="str">
        <f>IF(PK!H51&lt;&gt;"",PK!H51,"")</f>
        <v/>
      </c>
      <c r="H434" s="8">
        <f t="shared" si="2"/>
        <v>0</v>
      </c>
      <c r="I434" s="9">
        <v>0.0</v>
      </c>
      <c r="J434" s="10">
        <f>ROUND(PK!I51,2)</f>
        <v>0</v>
      </c>
      <c r="K434" s="10">
        <f>ROUND(PK!J51,2)</f>
        <v>0</v>
      </c>
      <c r="L434" s="10">
        <f>ROUND(PK!K51,2)</f>
        <v>0</v>
      </c>
      <c r="M434" s="10">
        <f>ROUND(PK!L51,2)</f>
        <v>0</v>
      </c>
      <c r="N434" s="10">
        <f>ROUND(PK!M51,2)</f>
        <v>0</v>
      </c>
      <c r="O434" s="10">
        <f>ROUND(PK!N51,2)</f>
        <v>0</v>
      </c>
      <c r="P434" s="10">
        <f>ROUND(PK!O51,2)</f>
        <v>0</v>
      </c>
      <c r="Q434" s="10">
        <f>ROUND(PK!P51,2)</f>
        <v>0</v>
      </c>
      <c r="R434" s="10">
        <f>ROUND(PK!Q51,2)</f>
        <v>0</v>
      </c>
      <c r="S434" s="10">
        <f>ROUND(PK!R51,2)</f>
        <v>0</v>
      </c>
      <c r="T434" s="10">
        <f>ROUND(PK!S51,2)</f>
        <v>0</v>
      </c>
      <c r="U434" s="10">
        <f>ROUND(PK!T51,2)</f>
        <v>0</v>
      </c>
      <c r="V434" s="10">
        <f>ROUND(PK!U51,2)</f>
        <v>0</v>
      </c>
      <c r="W434" s="10">
        <f>ROUND(PK!V51,2)</f>
        <v>0</v>
      </c>
      <c r="X434" s="10">
        <f>ROUND(PK!W51,2)</f>
        <v>0</v>
      </c>
      <c r="Y434" s="10">
        <f>ROUND(PK!X51,2)</f>
        <v>0</v>
      </c>
      <c r="Z434" s="10">
        <f>ROUND(PK!Y51,2)</f>
        <v>0</v>
      </c>
      <c r="AA434" s="10">
        <f>ROUND(PK!Z51,2)</f>
        <v>0</v>
      </c>
      <c r="AB434" s="10">
        <f>ROUND(PK!AA51,2)</f>
        <v>0</v>
      </c>
      <c r="AC434" s="10"/>
      <c r="AD434" s="10"/>
      <c r="AE434" s="10"/>
    </row>
    <row r="435" ht="12.75" customHeight="1">
      <c r="A435" s="5"/>
      <c r="B435" s="6"/>
      <c r="C435" s="5"/>
      <c r="D435" s="5" t="s">
        <v>114</v>
      </c>
      <c r="E435" s="5">
        <v>6.0</v>
      </c>
      <c r="F435" s="11">
        <f>PK!G52</f>
        <v>41</v>
      </c>
      <c r="G435" s="5" t="str">
        <f>IF(PK!H52&lt;&gt;"",PK!H52,"")</f>
        <v/>
      </c>
      <c r="H435" s="8">
        <f t="shared" si="2"/>
        <v>0</v>
      </c>
      <c r="I435" s="9">
        <v>0.0</v>
      </c>
      <c r="J435" s="10">
        <f>ROUND(PK!I52,2)</f>
        <v>0</v>
      </c>
      <c r="K435" s="10">
        <f>ROUND(PK!J52,2)</f>
        <v>0</v>
      </c>
      <c r="L435" s="10">
        <f>ROUND(PK!K52,2)</f>
        <v>0</v>
      </c>
      <c r="M435" s="10">
        <f>ROUND(PK!L52,2)</f>
        <v>0</v>
      </c>
      <c r="N435" s="10">
        <f>ROUND(PK!M52,2)</f>
        <v>0</v>
      </c>
      <c r="O435" s="10">
        <f>ROUND(PK!N52,2)</f>
        <v>0</v>
      </c>
      <c r="P435" s="10">
        <f>ROUND(PK!O52,2)</f>
        <v>0</v>
      </c>
      <c r="Q435" s="10">
        <f>ROUND(PK!P52,2)</f>
        <v>0</v>
      </c>
      <c r="R435" s="10">
        <f>ROUND(PK!Q52,2)</f>
        <v>0</v>
      </c>
      <c r="S435" s="10">
        <f>ROUND(PK!R52,2)</f>
        <v>0</v>
      </c>
      <c r="T435" s="10">
        <f>ROUND(PK!S52,2)</f>
        <v>0</v>
      </c>
      <c r="U435" s="10">
        <f>ROUND(PK!T52,2)</f>
        <v>0</v>
      </c>
      <c r="V435" s="10">
        <f>ROUND(PK!U52,2)</f>
        <v>0</v>
      </c>
      <c r="W435" s="10">
        <f>ROUND(PK!V52,2)</f>
        <v>0</v>
      </c>
      <c r="X435" s="10">
        <f>ROUND(PK!W52,2)</f>
        <v>0</v>
      </c>
      <c r="Y435" s="10">
        <f>ROUND(PK!X52,2)</f>
        <v>0</v>
      </c>
      <c r="Z435" s="10">
        <f>ROUND(PK!Y52,2)</f>
        <v>0</v>
      </c>
      <c r="AA435" s="10">
        <f>ROUND(PK!Z52,2)</f>
        <v>0</v>
      </c>
      <c r="AB435" s="10">
        <f>ROUND(PK!AA52,2)</f>
        <v>0</v>
      </c>
      <c r="AC435" s="10"/>
      <c r="AD435" s="10"/>
      <c r="AE435" s="10"/>
    </row>
    <row r="436" ht="12.75" customHeight="1">
      <c r="A436" s="5"/>
      <c r="B436" s="6"/>
      <c r="C436" s="5"/>
      <c r="D436" s="5" t="s">
        <v>114</v>
      </c>
      <c r="E436" s="5">
        <v>6.0</v>
      </c>
      <c r="F436" s="11">
        <f>PK!G53</f>
        <v>42</v>
      </c>
      <c r="G436" s="5" t="str">
        <f>IF(PK!H53&lt;&gt;"",PK!H53,"")</f>
        <v/>
      </c>
      <c r="H436" s="8">
        <f t="shared" si="2"/>
        <v>0</v>
      </c>
      <c r="I436" s="9">
        <v>0.0</v>
      </c>
      <c r="J436" s="10">
        <f>ROUND(PK!I53,2)</f>
        <v>0</v>
      </c>
      <c r="K436" s="10">
        <f>ROUND(PK!J53,2)</f>
        <v>0</v>
      </c>
      <c r="L436" s="10">
        <f>ROUND(PK!K53,2)</f>
        <v>0</v>
      </c>
      <c r="M436" s="10">
        <f>ROUND(PK!L53,2)</f>
        <v>0</v>
      </c>
      <c r="N436" s="10">
        <f>ROUND(PK!M53,2)</f>
        <v>0</v>
      </c>
      <c r="O436" s="10">
        <f>ROUND(PK!N53,2)</f>
        <v>0</v>
      </c>
      <c r="P436" s="10">
        <f>ROUND(PK!O53,2)</f>
        <v>0</v>
      </c>
      <c r="Q436" s="10">
        <f>ROUND(PK!P53,2)</f>
        <v>0</v>
      </c>
      <c r="R436" s="10">
        <f>ROUND(PK!Q53,2)</f>
        <v>0</v>
      </c>
      <c r="S436" s="10">
        <f>ROUND(PK!R53,2)</f>
        <v>0</v>
      </c>
      <c r="T436" s="10">
        <f>ROUND(PK!S53,2)</f>
        <v>0</v>
      </c>
      <c r="U436" s="10">
        <f>ROUND(PK!T53,2)</f>
        <v>0</v>
      </c>
      <c r="V436" s="10">
        <f>ROUND(PK!U53,2)</f>
        <v>0</v>
      </c>
      <c r="W436" s="10">
        <f>ROUND(PK!V53,2)</f>
        <v>0</v>
      </c>
      <c r="X436" s="10">
        <f>ROUND(PK!W53,2)</f>
        <v>0</v>
      </c>
      <c r="Y436" s="10">
        <f>ROUND(PK!X53,2)</f>
        <v>0</v>
      </c>
      <c r="Z436" s="10">
        <f>ROUND(PK!Y53,2)</f>
        <v>0</v>
      </c>
      <c r="AA436" s="10">
        <f>ROUND(PK!Z53,2)</f>
        <v>0</v>
      </c>
      <c r="AB436" s="10">
        <f>ROUND(PK!AA53,2)</f>
        <v>0</v>
      </c>
      <c r="AC436" s="10"/>
      <c r="AD436" s="10"/>
      <c r="AE436" s="10"/>
    </row>
    <row r="437" ht="12.75" customHeight="1">
      <c r="A437" s="5"/>
      <c r="B437" s="6"/>
      <c r="C437" s="5"/>
      <c r="D437" s="5" t="s">
        <v>114</v>
      </c>
      <c r="E437" s="5">
        <v>6.0</v>
      </c>
      <c r="F437" s="11">
        <f>PK!G54</f>
        <v>43</v>
      </c>
      <c r="G437" s="5" t="str">
        <f>IF(PK!H54&lt;&gt;"",PK!H54,"")</f>
        <v/>
      </c>
      <c r="H437" s="8">
        <f t="shared" si="2"/>
        <v>0</v>
      </c>
      <c r="I437" s="9">
        <v>0.0</v>
      </c>
      <c r="J437" s="10">
        <f>ROUND(PK!I54,2)</f>
        <v>0</v>
      </c>
      <c r="K437" s="10">
        <f>ROUND(PK!J54,2)</f>
        <v>0</v>
      </c>
      <c r="L437" s="10">
        <f>ROUND(PK!K54,2)</f>
        <v>0</v>
      </c>
      <c r="M437" s="10">
        <f>ROUND(PK!L54,2)</f>
        <v>0</v>
      </c>
      <c r="N437" s="10">
        <f>ROUND(PK!M54,2)</f>
        <v>0</v>
      </c>
      <c r="O437" s="10">
        <f>ROUND(PK!N54,2)</f>
        <v>0</v>
      </c>
      <c r="P437" s="10">
        <f>ROUND(PK!O54,2)</f>
        <v>0</v>
      </c>
      <c r="Q437" s="10">
        <f>ROUND(PK!P54,2)</f>
        <v>0</v>
      </c>
      <c r="R437" s="10">
        <f>ROUND(PK!Q54,2)</f>
        <v>0</v>
      </c>
      <c r="S437" s="10">
        <f>ROUND(PK!R54,2)</f>
        <v>0</v>
      </c>
      <c r="T437" s="10">
        <f>ROUND(PK!S54,2)</f>
        <v>0</v>
      </c>
      <c r="U437" s="10">
        <f>ROUND(PK!T54,2)</f>
        <v>0</v>
      </c>
      <c r="V437" s="10">
        <f>ROUND(PK!U54,2)</f>
        <v>0</v>
      </c>
      <c r="W437" s="10">
        <f>ROUND(PK!V54,2)</f>
        <v>0</v>
      </c>
      <c r="X437" s="10">
        <f>ROUND(PK!W54,2)</f>
        <v>0</v>
      </c>
      <c r="Y437" s="10">
        <f>ROUND(PK!X54,2)</f>
        <v>0</v>
      </c>
      <c r="Z437" s="10">
        <f>ROUND(PK!Y54,2)</f>
        <v>0</v>
      </c>
      <c r="AA437" s="10">
        <f>ROUND(PK!Z54,2)</f>
        <v>0</v>
      </c>
      <c r="AB437" s="10">
        <f>ROUND(PK!AA54,2)</f>
        <v>0</v>
      </c>
      <c r="AC437" s="10"/>
      <c r="AD437" s="10"/>
      <c r="AE437" s="10"/>
    </row>
    <row r="438" ht="12.75" customHeight="1">
      <c r="A438" s="5"/>
      <c r="B438" s="6"/>
      <c r="C438" s="5"/>
      <c r="D438" s="5" t="s">
        <v>114</v>
      </c>
      <c r="E438" s="5">
        <v>6.0</v>
      </c>
      <c r="F438" s="11">
        <f>PK!G55</f>
        <v>44</v>
      </c>
      <c r="G438" s="5" t="str">
        <f>IF(PK!H55&lt;&gt;"",PK!H55,"")</f>
        <v/>
      </c>
      <c r="H438" s="8">
        <f t="shared" si="2"/>
        <v>0</v>
      </c>
      <c r="I438" s="9">
        <v>0.0</v>
      </c>
      <c r="J438" s="10">
        <f>ROUND(PK!I55,2)</f>
        <v>0</v>
      </c>
      <c r="K438" s="10">
        <f>ROUND(PK!J55,2)</f>
        <v>0</v>
      </c>
      <c r="L438" s="10">
        <f>ROUND(PK!K55,2)</f>
        <v>0</v>
      </c>
      <c r="M438" s="10">
        <f>ROUND(PK!L55,2)</f>
        <v>0</v>
      </c>
      <c r="N438" s="10">
        <f>ROUND(PK!M55,2)</f>
        <v>0</v>
      </c>
      <c r="O438" s="10">
        <f>ROUND(PK!N55,2)</f>
        <v>0</v>
      </c>
      <c r="P438" s="10">
        <f>ROUND(PK!O55,2)</f>
        <v>0</v>
      </c>
      <c r="Q438" s="10">
        <f>ROUND(PK!P55,2)</f>
        <v>0</v>
      </c>
      <c r="R438" s="10">
        <f>ROUND(PK!Q55,2)</f>
        <v>0</v>
      </c>
      <c r="S438" s="10">
        <f>ROUND(PK!R55,2)</f>
        <v>0</v>
      </c>
      <c r="T438" s="10">
        <f>ROUND(PK!S55,2)</f>
        <v>0</v>
      </c>
      <c r="U438" s="10">
        <f>ROUND(PK!T55,2)</f>
        <v>0</v>
      </c>
      <c r="V438" s="10">
        <f>ROUND(PK!U55,2)</f>
        <v>0</v>
      </c>
      <c r="W438" s="10">
        <f>ROUND(PK!V55,2)</f>
        <v>0</v>
      </c>
      <c r="X438" s="10">
        <f>ROUND(PK!W55,2)</f>
        <v>0</v>
      </c>
      <c r="Y438" s="10">
        <f>ROUND(PK!X55,2)</f>
        <v>0</v>
      </c>
      <c r="Z438" s="10">
        <f>ROUND(PK!Y55,2)</f>
        <v>0</v>
      </c>
      <c r="AA438" s="10">
        <f>ROUND(PK!Z55,2)</f>
        <v>0</v>
      </c>
      <c r="AB438" s="10">
        <f>ROUND(PK!AA55,2)</f>
        <v>0</v>
      </c>
      <c r="AC438" s="10"/>
      <c r="AD438" s="10"/>
      <c r="AE438" s="10"/>
    </row>
    <row r="439" ht="12.75" customHeight="1">
      <c r="A439" s="5"/>
      <c r="B439" s="6"/>
      <c r="C439" s="5"/>
      <c r="D439" s="5" t="s">
        <v>114</v>
      </c>
      <c r="E439" s="5">
        <v>6.0</v>
      </c>
      <c r="F439" s="11">
        <f>PK!G56</f>
        <v>45</v>
      </c>
      <c r="G439" s="5" t="str">
        <f>IF(PK!H56&lt;&gt;"",PK!H56,"")</f>
        <v/>
      </c>
      <c r="H439" s="8">
        <f t="shared" si="2"/>
        <v>0</v>
      </c>
      <c r="I439" s="9">
        <v>0.0</v>
      </c>
      <c r="J439" s="10">
        <f>ROUND(PK!I56,2)</f>
        <v>0</v>
      </c>
      <c r="K439" s="10">
        <f>ROUND(PK!J56,2)</f>
        <v>0</v>
      </c>
      <c r="L439" s="10">
        <f>ROUND(PK!K56,2)</f>
        <v>0</v>
      </c>
      <c r="M439" s="10">
        <f>ROUND(PK!L56,2)</f>
        <v>0</v>
      </c>
      <c r="N439" s="10">
        <f>ROUND(PK!M56,2)</f>
        <v>0</v>
      </c>
      <c r="O439" s="10">
        <f>ROUND(PK!N56,2)</f>
        <v>0</v>
      </c>
      <c r="P439" s="10">
        <f>ROUND(PK!O56,2)</f>
        <v>0</v>
      </c>
      <c r="Q439" s="10">
        <f>ROUND(PK!P56,2)</f>
        <v>0</v>
      </c>
      <c r="R439" s="10">
        <f>ROUND(PK!Q56,2)</f>
        <v>0</v>
      </c>
      <c r="S439" s="10">
        <f>ROUND(PK!R56,2)</f>
        <v>0</v>
      </c>
      <c r="T439" s="10">
        <f>ROUND(PK!S56,2)</f>
        <v>0</v>
      </c>
      <c r="U439" s="10">
        <f>ROUND(PK!T56,2)</f>
        <v>0</v>
      </c>
      <c r="V439" s="10">
        <f>ROUND(PK!U56,2)</f>
        <v>0</v>
      </c>
      <c r="W439" s="10">
        <f>ROUND(PK!V56,2)</f>
        <v>0</v>
      </c>
      <c r="X439" s="10">
        <f>ROUND(PK!W56,2)</f>
        <v>0</v>
      </c>
      <c r="Y439" s="10">
        <f>ROUND(PK!X56,2)</f>
        <v>0</v>
      </c>
      <c r="Z439" s="10">
        <f>ROUND(PK!Y56,2)</f>
        <v>0</v>
      </c>
      <c r="AA439" s="10">
        <f>ROUND(PK!Z56,2)</f>
        <v>0</v>
      </c>
      <c r="AB439" s="10">
        <f>ROUND(PK!AA56,2)</f>
        <v>0</v>
      </c>
      <c r="AC439" s="10"/>
      <c r="AD439" s="10"/>
      <c r="AE439" s="10"/>
    </row>
    <row r="440" ht="12.75" customHeight="1">
      <c r="A440" s="5"/>
      <c r="B440" s="6"/>
      <c r="C440" s="5"/>
      <c r="D440" s="5" t="s">
        <v>114</v>
      </c>
      <c r="E440" s="5">
        <v>6.0</v>
      </c>
      <c r="F440" s="11">
        <f>PK!G57</f>
        <v>46</v>
      </c>
      <c r="G440" s="5" t="str">
        <f>IF(PK!H57&lt;&gt;"",PK!H57,"")</f>
        <v/>
      </c>
      <c r="H440" s="8">
        <f t="shared" si="2"/>
        <v>0</v>
      </c>
      <c r="I440" s="9">
        <v>0.0</v>
      </c>
      <c r="J440" s="10">
        <f>ROUND(PK!I57,2)</f>
        <v>0</v>
      </c>
      <c r="K440" s="10">
        <f>ROUND(PK!J57,2)</f>
        <v>0</v>
      </c>
      <c r="L440" s="10">
        <f>ROUND(PK!K57,2)</f>
        <v>0</v>
      </c>
      <c r="M440" s="10">
        <f>ROUND(PK!L57,2)</f>
        <v>0</v>
      </c>
      <c r="N440" s="10">
        <f>ROUND(PK!M57,2)</f>
        <v>0</v>
      </c>
      <c r="O440" s="10">
        <f>ROUND(PK!N57,2)</f>
        <v>0</v>
      </c>
      <c r="P440" s="10">
        <f>ROUND(PK!O57,2)</f>
        <v>0</v>
      </c>
      <c r="Q440" s="10">
        <f>ROUND(PK!P57,2)</f>
        <v>0</v>
      </c>
      <c r="R440" s="10">
        <f>ROUND(PK!Q57,2)</f>
        <v>0</v>
      </c>
      <c r="S440" s="10">
        <f>ROUND(PK!R57,2)</f>
        <v>0</v>
      </c>
      <c r="T440" s="10">
        <f>ROUND(PK!S57,2)</f>
        <v>0</v>
      </c>
      <c r="U440" s="10">
        <f>ROUND(PK!T57,2)</f>
        <v>0</v>
      </c>
      <c r="V440" s="10">
        <f>ROUND(PK!U57,2)</f>
        <v>0</v>
      </c>
      <c r="W440" s="10">
        <f>ROUND(PK!V57,2)</f>
        <v>0</v>
      </c>
      <c r="X440" s="10">
        <f>ROUND(PK!W57,2)</f>
        <v>0</v>
      </c>
      <c r="Y440" s="10">
        <f>ROUND(PK!X57,2)</f>
        <v>0</v>
      </c>
      <c r="Z440" s="10">
        <f>ROUND(PK!Y57,2)</f>
        <v>0</v>
      </c>
      <c r="AA440" s="10">
        <f>ROUND(PK!Z57,2)</f>
        <v>0</v>
      </c>
      <c r="AB440" s="10">
        <f>ROUND(PK!AA57,2)</f>
        <v>0</v>
      </c>
      <c r="AC440" s="10"/>
      <c r="AD440" s="10"/>
      <c r="AE440" s="10"/>
    </row>
    <row r="441" ht="12.75" customHeight="1">
      <c r="A441" s="5"/>
      <c r="B441" s="6"/>
      <c r="C441" s="5"/>
      <c r="D441" s="5" t="s">
        <v>114</v>
      </c>
      <c r="E441" s="5">
        <v>6.0</v>
      </c>
      <c r="F441" s="11">
        <f>PK!G58</f>
        <v>47</v>
      </c>
      <c r="G441" s="5" t="str">
        <f>IF(PK!H58&lt;&gt;"",PK!H58,"")</f>
        <v/>
      </c>
      <c r="H441" s="8">
        <f t="shared" si="2"/>
        <v>0</v>
      </c>
      <c r="I441" s="9">
        <v>0.0</v>
      </c>
      <c r="J441" s="10">
        <f>ROUND(PK!I58,2)</f>
        <v>0</v>
      </c>
      <c r="K441" s="10">
        <f>ROUND(PK!J58,2)</f>
        <v>0</v>
      </c>
      <c r="L441" s="10">
        <f>ROUND(PK!K58,2)</f>
        <v>0</v>
      </c>
      <c r="M441" s="10">
        <f>ROUND(PK!L58,2)</f>
        <v>0</v>
      </c>
      <c r="N441" s="10">
        <f>ROUND(PK!M58,2)</f>
        <v>0</v>
      </c>
      <c r="O441" s="10">
        <f>ROUND(PK!N58,2)</f>
        <v>0</v>
      </c>
      <c r="P441" s="10">
        <f>ROUND(PK!O58,2)</f>
        <v>0</v>
      </c>
      <c r="Q441" s="10">
        <f>ROUND(PK!P58,2)</f>
        <v>0</v>
      </c>
      <c r="R441" s="10">
        <f>ROUND(PK!Q58,2)</f>
        <v>0</v>
      </c>
      <c r="S441" s="10">
        <f>ROUND(PK!R58,2)</f>
        <v>0</v>
      </c>
      <c r="T441" s="10">
        <f>ROUND(PK!S58,2)</f>
        <v>0</v>
      </c>
      <c r="U441" s="10">
        <f>ROUND(PK!T58,2)</f>
        <v>0</v>
      </c>
      <c r="V441" s="10">
        <f>ROUND(PK!U58,2)</f>
        <v>0</v>
      </c>
      <c r="W441" s="10">
        <f>ROUND(PK!V58,2)</f>
        <v>0</v>
      </c>
      <c r="X441" s="10">
        <f>ROUND(PK!W58,2)</f>
        <v>0</v>
      </c>
      <c r="Y441" s="10">
        <f>ROUND(PK!X58,2)</f>
        <v>0</v>
      </c>
      <c r="Z441" s="10">
        <f>ROUND(PK!Y58,2)</f>
        <v>0</v>
      </c>
      <c r="AA441" s="10">
        <f>ROUND(PK!Z58,2)</f>
        <v>0</v>
      </c>
      <c r="AB441" s="10">
        <f>ROUND(PK!AA58,2)</f>
        <v>0</v>
      </c>
      <c r="AC441" s="10"/>
      <c r="AD441" s="10"/>
      <c r="AE441" s="10"/>
    </row>
    <row r="442" ht="12.75" customHeight="1">
      <c r="A442" s="5"/>
      <c r="B442" s="6"/>
      <c r="C442" s="5"/>
      <c r="D442" s="5" t="s">
        <v>114</v>
      </c>
      <c r="E442" s="5">
        <v>6.0</v>
      </c>
      <c r="F442" s="11">
        <f>PK!G59</f>
        <v>48</v>
      </c>
      <c r="G442" s="5" t="str">
        <f>IF(PK!H59&lt;&gt;"",PK!H59,"")</f>
        <v/>
      </c>
      <c r="H442" s="8">
        <f t="shared" si="2"/>
        <v>0</v>
      </c>
      <c r="I442" s="9">
        <v>0.0</v>
      </c>
      <c r="J442" s="10">
        <f>ROUND(PK!I59,2)</f>
        <v>0</v>
      </c>
      <c r="K442" s="10">
        <f>ROUND(PK!J59,2)</f>
        <v>0</v>
      </c>
      <c r="L442" s="10">
        <f>ROUND(PK!K59,2)</f>
        <v>0</v>
      </c>
      <c r="M442" s="10">
        <f>ROUND(PK!L59,2)</f>
        <v>0</v>
      </c>
      <c r="N442" s="10">
        <f>ROUND(PK!M59,2)</f>
        <v>0</v>
      </c>
      <c r="O442" s="10">
        <f>ROUND(PK!N59,2)</f>
        <v>0</v>
      </c>
      <c r="P442" s="10">
        <f>ROUND(PK!O59,2)</f>
        <v>0</v>
      </c>
      <c r="Q442" s="10">
        <f>ROUND(PK!P59,2)</f>
        <v>0</v>
      </c>
      <c r="R442" s="10">
        <f>ROUND(PK!Q59,2)</f>
        <v>0</v>
      </c>
      <c r="S442" s="10">
        <f>ROUND(PK!R59,2)</f>
        <v>0</v>
      </c>
      <c r="T442" s="10">
        <f>ROUND(PK!S59,2)</f>
        <v>0</v>
      </c>
      <c r="U442" s="10">
        <f>ROUND(PK!T59,2)</f>
        <v>0</v>
      </c>
      <c r="V442" s="10">
        <f>ROUND(PK!U59,2)</f>
        <v>0</v>
      </c>
      <c r="W442" s="10">
        <f>ROUND(PK!V59,2)</f>
        <v>0</v>
      </c>
      <c r="X442" s="10">
        <f>ROUND(PK!W59,2)</f>
        <v>0</v>
      </c>
      <c r="Y442" s="10">
        <f>ROUND(PK!X59,2)</f>
        <v>0</v>
      </c>
      <c r="Z442" s="10">
        <f>ROUND(PK!Y59,2)</f>
        <v>0</v>
      </c>
      <c r="AA442" s="10">
        <f>ROUND(PK!Z59,2)</f>
        <v>0</v>
      </c>
      <c r="AB442" s="10">
        <f>ROUND(PK!AA59,2)</f>
        <v>0</v>
      </c>
      <c r="AC442" s="10"/>
      <c r="AD442" s="10"/>
      <c r="AE442" s="10"/>
    </row>
    <row r="443" ht="12.75" customHeight="1">
      <c r="A443" s="5"/>
      <c r="B443" s="6"/>
      <c r="C443" s="5"/>
      <c r="D443" s="5" t="s">
        <v>114</v>
      </c>
      <c r="E443" s="5">
        <v>6.0</v>
      </c>
      <c r="F443" s="11">
        <f>PK!G60</f>
        <v>49</v>
      </c>
      <c r="G443" s="5" t="str">
        <f>IF(PK!H60&lt;&gt;"",PK!H60,"")</f>
        <v/>
      </c>
      <c r="H443" s="8">
        <f t="shared" si="2"/>
        <v>0</v>
      </c>
      <c r="I443" s="9">
        <v>0.0</v>
      </c>
      <c r="J443" s="10">
        <f>ROUND(PK!I60,2)</f>
        <v>0</v>
      </c>
      <c r="K443" s="10">
        <f>ROUND(PK!J60,2)</f>
        <v>0</v>
      </c>
      <c r="L443" s="10">
        <f>ROUND(PK!K60,2)</f>
        <v>0</v>
      </c>
      <c r="M443" s="10">
        <f>ROUND(PK!L60,2)</f>
        <v>0</v>
      </c>
      <c r="N443" s="10">
        <f>ROUND(PK!M60,2)</f>
        <v>0</v>
      </c>
      <c r="O443" s="10">
        <f>ROUND(PK!N60,2)</f>
        <v>0</v>
      </c>
      <c r="P443" s="10">
        <f>ROUND(PK!O60,2)</f>
        <v>0</v>
      </c>
      <c r="Q443" s="10">
        <f>ROUND(PK!P60,2)</f>
        <v>0</v>
      </c>
      <c r="R443" s="10">
        <f>ROUND(PK!Q60,2)</f>
        <v>0</v>
      </c>
      <c r="S443" s="10">
        <f>ROUND(PK!R60,2)</f>
        <v>0</v>
      </c>
      <c r="T443" s="10">
        <f>ROUND(PK!S60,2)</f>
        <v>0</v>
      </c>
      <c r="U443" s="10">
        <f>ROUND(PK!T60,2)</f>
        <v>0</v>
      </c>
      <c r="V443" s="10">
        <f>ROUND(PK!U60,2)</f>
        <v>0</v>
      </c>
      <c r="W443" s="10">
        <f>ROUND(PK!V60,2)</f>
        <v>0</v>
      </c>
      <c r="X443" s="10">
        <f>ROUND(PK!W60,2)</f>
        <v>0</v>
      </c>
      <c r="Y443" s="10">
        <f>ROUND(PK!X60,2)</f>
        <v>0</v>
      </c>
      <c r="Z443" s="10">
        <f>ROUND(PK!Y60,2)</f>
        <v>0</v>
      </c>
      <c r="AA443" s="10">
        <f>ROUND(PK!Z60,2)</f>
        <v>0</v>
      </c>
      <c r="AB443" s="10">
        <f>ROUND(PK!AA60,2)</f>
        <v>0</v>
      </c>
      <c r="AC443" s="10"/>
      <c r="AD443" s="10"/>
      <c r="AE443" s="10"/>
    </row>
    <row r="444" ht="12.75" customHeight="1">
      <c r="A444" s="5"/>
      <c r="B444" s="6"/>
      <c r="C444" s="5"/>
      <c r="D444" s="5" t="s">
        <v>114</v>
      </c>
      <c r="E444" s="5">
        <v>6.0</v>
      </c>
      <c r="F444" s="11">
        <f>PK!G61</f>
        <v>50</v>
      </c>
      <c r="G444" s="5" t="str">
        <f>IF(PK!H61&lt;&gt;"",PK!H61,"")</f>
        <v/>
      </c>
      <c r="H444" s="8">
        <f t="shared" si="2"/>
        <v>0</v>
      </c>
      <c r="I444" s="9">
        <v>0.0</v>
      </c>
      <c r="J444" s="10">
        <f>ROUND(PK!I61,2)</f>
        <v>0</v>
      </c>
      <c r="K444" s="10">
        <f>ROUND(PK!J61,2)</f>
        <v>0</v>
      </c>
      <c r="L444" s="10">
        <f>ROUND(PK!K61,2)</f>
        <v>0</v>
      </c>
      <c r="M444" s="10">
        <f>ROUND(PK!L61,2)</f>
        <v>0</v>
      </c>
      <c r="N444" s="10">
        <f>ROUND(PK!M61,2)</f>
        <v>0</v>
      </c>
      <c r="O444" s="10">
        <f>ROUND(PK!N61,2)</f>
        <v>0</v>
      </c>
      <c r="P444" s="10">
        <f>ROUND(PK!O61,2)</f>
        <v>0</v>
      </c>
      <c r="Q444" s="10">
        <f>ROUND(PK!P61,2)</f>
        <v>0</v>
      </c>
      <c r="R444" s="10">
        <f>ROUND(PK!Q61,2)</f>
        <v>0</v>
      </c>
      <c r="S444" s="10">
        <f>ROUND(PK!R61,2)</f>
        <v>0</v>
      </c>
      <c r="T444" s="10">
        <f>ROUND(PK!S61,2)</f>
        <v>0</v>
      </c>
      <c r="U444" s="10">
        <f>ROUND(PK!T61,2)</f>
        <v>0</v>
      </c>
      <c r="V444" s="10">
        <f>ROUND(PK!U61,2)</f>
        <v>0</v>
      </c>
      <c r="W444" s="10">
        <f>ROUND(PK!V61,2)</f>
        <v>0</v>
      </c>
      <c r="X444" s="10">
        <f>ROUND(PK!W61,2)</f>
        <v>0</v>
      </c>
      <c r="Y444" s="10">
        <f>ROUND(PK!X61,2)</f>
        <v>0</v>
      </c>
      <c r="Z444" s="10">
        <f>ROUND(PK!Y61,2)</f>
        <v>0</v>
      </c>
      <c r="AA444" s="10">
        <f>ROUND(PK!Z61,2)</f>
        <v>0</v>
      </c>
      <c r="AB444" s="10">
        <f>ROUND(PK!AA61,2)</f>
        <v>0</v>
      </c>
      <c r="AC444" s="10"/>
      <c r="AD444" s="10"/>
      <c r="AE444" s="10"/>
    </row>
    <row r="445" ht="12.75" customHeight="1">
      <c r="A445" s="5"/>
      <c r="B445" s="6"/>
      <c r="C445" s="5"/>
      <c r="D445" s="5" t="s">
        <v>114</v>
      </c>
      <c r="E445" s="5">
        <v>6.0</v>
      </c>
      <c r="F445" s="11">
        <f>PK!G62</f>
        <v>51</v>
      </c>
      <c r="G445" s="5" t="str">
        <f>IF(PK!H62&lt;&gt;"",PK!H62,"")</f>
        <v/>
      </c>
      <c r="H445" s="8">
        <f t="shared" si="2"/>
        <v>0</v>
      </c>
      <c r="I445" s="9">
        <v>0.0</v>
      </c>
      <c r="J445" s="10">
        <f>ROUND(PK!I62,2)</f>
        <v>0</v>
      </c>
      <c r="K445" s="10">
        <f>ROUND(PK!J62,2)</f>
        <v>0</v>
      </c>
      <c r="L445" s="10">
        <f>ROUND(PK!K62,2)</f>
        <v>0</v>
      </c>
      <c r="M445" s="10">
        <f>ROUND(PK!L62,2)</f>
        <v>0</v>
      </c>
      <c r="N445" s="10">
        <f>ROUND(PK!M62,2)</f>
        <v>0</v>
      </c>
      <c r="O445" s="10">
        <f>ROUND(PK!N62,2)</f>
        <v>0</v>
      </c>
      <c r="P445" s="10">
        <f>ROUND(PK!O62,2)</f>
        <v>0</v>
      </c>
      <c r="Q445" s="10">
        <f>ROUND(PK!P62,2)</f>
        <v>0</v>
      </c>
      <c r="R445" s="10">
        <f>ROUND(PK!Q62,2)</f>
        <v>0</v>
      </c>
      <c r="S445" s="10">
        <f>ROUND(PK!R62,2)</f>
        <v>0</v>
      </c>
      <c r="T445" s="10">
        <f>ROUND(PK!S62,2)</f>
        <v>0</v>
      </c>
      <c r="U445" s="10">
        <f>ROUND(PK!T62,2)</f>
        <v>0</v>
      </c>
      <c r="V445" s="10">
        <f>ROUND(PK!U62,2)</f>
        <v>0</v>
      </c>
      <c r="W445" s="10">
        <f>ROUND(PK!V62,2)</f>
        <v>0</v>
      </c>
      <c r="X445" s="10">
        <f>ROUND(PK!W62,2)</f>
        <v>0</v>
      </c>
      <c r="Y445" s="10">
        <f>ROUND(PK!X62,2)</f>
        <v>0</v>
      </c>
      <c r="Z445" s="10">
        <f>ROUND(PK!Y62,2)</f>
        <v>0</v>
      </c>
      <c r="AA445" s="10">
        <f>ROUND(PK!Z62,2)</f>
        <v>0</v>
      </c>
      <c r="AB445" s="10">
        <f>ROUND(PK!AA62,2)</f>
        <v>0</v>
      </c>
      <c r="AC445" s="10"/>
      <c r="AD445" s="10"/>
      <c r="AE445" s="10"/>
    </row>
    <row r="446" ht="12.75" customHeight="1">
      <c r="A446" s="5"/>
      <c r="B446" s="6"/>
      <c r="C446" s="5"/>
      <c r="D446" s="5" t="s">
        <v>114</v>
      </c>
      <c r="E446" s="5">
        <v>6.0</v>
      </c>
      <c r="F446" s="11">
        <f>PK!G64</f>
        <v>52</v>
      </c>
      <c r="G446" s="5" t="str">
        <f>IF(PK!H64&lt;&gt;"",PK!H64,"")</f>
        <v/>
      </c>
      <c r="H446" s="8">
        <f t="shared" si="2"/>
        <v>0</v>
      </c>
      <c r="I446" s="9">
        <v>0.0</v>
      </c>
      <c r="J446" s="10">
        <f>ROUND(PK!I64,2)</f>
        <v>0</v>
      </c>
      <c r="K446" s="10">
        <f>ROUND(PK!J64,2)</f>
        <v>0</v>
      </c>
      <c r="L446" s="10">
        <f>ROUND(PK!K64,2)</f>
        <v>0</v>
      </c>
      <c r="M446" s="10">
        <f>ROUND(PK!L64,2)</f>
        <v>0</v>
      </c>
      <c r="N446" s="10">
        <f>ROUND(PK!M64,2)</f>
        <v>0</v>
      </c>
      <c r="O446" s="10">
        <f>ROUND(PK!N64,2)</f>
        <v>0</v>
      </c>
      <c r="P446" s="10">
        <f>ROUND(PK!O64,2)</f>
        <v>0</v>
      </c>
      <c r="Q446" s="10">
        <f>ROUND(PK!P64,2)</f>
        <v>0</v>
      </c>
      <c r="R446" s="10">
        <f>ROUND(PK!Q64,2)</f>
        <v>0</v>
      </c>
      <c r="S446" s="10">
        <f>ROUND(PK!R64,2)</f>
        <v>0</v>
      </c>
      <c r="T446" s="10">
        <f>ROUND(PK!S64,2)</f>
        <v>0</v>
      </c>
      <c r="U446" s="10">
        <f>ROUND(PK!T64,2)</f>
        <v>0</v>
      </c>
      <c r="V446" s="10">
        <f>ROUND(PK!U64,2)</f>
        <v>0</v>
      </c>
      <c r="W446" s="10">
        <f>ROUND(PK!V64,2)</f>
        <v>0</v>
      </c>
      <c r="X446" s="10">
        <f>ROUND(PK!W64,2)</f>
        <v>0</v>
      </c>
      <c r="Y446" s="10">
        <f>ROUND(PK!X64,2)</f>
        <v>0</v>
      </c>
      <c r="Z446" s="10">
        <f>ROUND(PK!Y64,2)</f>
        <v>0</v>
      </c>
      <c r="AA446" s="10">
        <f>ROUND(PK!Z64,2)</f>
        <v>0</v>
      </c>
      <c r="AB446" s="10">
        <f>ROUND(PK!AA64,2)</f>
        <v>0</v>
      </c>
      <c r="AC446" s="10"/>
      <c r="AD446" s="10"/>
      <c r="AE446" s="10"/>
    </row>
    <row r="447" ht="12.75" customHeight="1">
      <c r="A447" s="5"/>
      <c r="B447" s="6"/>
      <c r="C447" s="5"/>
      <c r="D447" s="5" t="s">
        <v>114</v>
      </c>
      <c r="E447" s="5">
        <v>6.0</v>
      </c>
      <c r="F447" s="11">
        <f>PK!G65</f>
        <v>53</v>
      </c>
      <c r="G447" s="5" t="str">
        <f>IF(PK!H65&lt;&gt;"",PK!H65,"")</f>
        <v/>
      </c>
      <c r="H447" s="8">
        <f t="shared" si="2"/>
        <v>0</v>
      </c>
      <c r="I447" s="9">
        <v>0.0</v>
      </c>
      <c r="J447" s="10">
        <f>ROUND(PK!I65,2)</f>
        <v>0</v>
      </c>
      <c r="K447" s="10">
        <f>ROUND(PK!J65,2)</f>
        <v>0</v>
      </c>
      <c r="L447" s="10">
        <f>ROUND(PK!K65,2)</f>
        <v>0</v>
      </c>
      <c r="M447" s="10">
        <f>ROUND(PK!L65,2)</f>
        <v>0</v>
      </c>
      <c r="N447" s="10">
        <f>ROUND(PK!M65,2)</f>
        <v>0</v>
      </c>
      <c r="O447" s="10">
        <f>ROUND(PK!N65,2)</f>
        <v>0</v>
      </c>
      <c r="P447" s="10">
        <f>ROUND(PK!O65,2)</f>
        <v>0</v>
      </c>
      <c r="Q447" s="10">
        <f>ROUND(PK!P65,2)</f>
        <v>0</v>
      </c>
      <c r="R447" s="10">
        <f>ROUND(PK!Q65,2)</f>
        <v>0</v>
      </c>
      <c r="S447" s="10">
        <f>ROUND(PK!R65,2)</f>
        <v>0</v>
      </c>
      <c r="T447" s="10">
        <f>ROUND(PK!S65,2)</f>
        <v>0</v>
      </c>
      <c r="U447" s="10">
        <f>ROUND(PK!T65,2)</f>
        <v>0</v>
      </c>
      <c r="V447" s="10">
        <f>ROUND(PK!U65,2)</f>
        <v>0</v>
      </c>
      <c r="W447" s="10">
        <f>ROUND(PK!V65,2)</f>
        <v>0</v>
      </c>
      <c r="X447" s="10">
        <f>ROUND(PK!W65,2)</f>
        <v>0</v>
      </c>
      <c r="Y447" s="10">
        <f>ROUND(PK!X65,2)</f>
        <v>0</v>
      </c>
      <c r="Z447" s="10">
        <f>ROUND(PK!Y65,2)</f>
        <v>0</v>
      </c>
      <c r="AA447" s="10">
        <f>ROUND(PK!Z65,2)</f>
        <v>0</v>
      </c>
      <c r="AB447" s="10">
        <f>ROUND(PK!AA65,2)</f>
        <v>0</v>
      </c>
      <c r="AC447" s="10"/>
      <c r="AD447" s="10"/>
      <c r="AE447" s="10"/>
    </row>
    <row r="448" ht="12.75" customHeight="1">
      <c r="A448" s="5"/>
      <c r="B448" s="6"/>
      <c r="C448" s="5"/>
      <c r="D448" s="5" t="s">
        <v>114</v>
      </c>
      <c r="E448" s="5">
        <v>6.0</v>
      </c>
      <c r="F448" s="11">
        <f>PK!G66</f>
        <v>54</v>
      </c>
      <c r="G448" s="5" t="str">
        <f>IF(PK!H66&lt;&gt;"",PK!H66,"")</f>
        <v/>
      </c>
      <c r="H448" s="8">
        <f t="shared" si="2"/>
        <v>0</v>
      </c>
      <c r="I448" s="9">
        <v>0.0</v>
      </c>
      <c r="J448" s="10">
        <f>ROUND(PK!I66,2)</f>
        <v>0</v>
      </c>
      <c r="K448" s="10">
        <f>ROUND(PK!J66,2)</f>
        <v>0</v>
      </c>
      <c r="L448" s="10">
        <f>ROUND(PK!K66,2)</f>
        <v>0</v>
      </c>
      <c r="M448" s="10">
        <f>ROUND(PK!L66,2)</f>
        <v>0</v>
      </c>
      <c r="N448" s="10">
        <f>ROUND(PK!M66,2)</f>
        <v>0</v>
      </c>
      <c r="O448" s="10">
        <f>ROUND(PK!N66,2)</f>
        <v>0</v>
      </c>
      <c r="P448" s="10">
        <f>ROUND(PK!O66,2)</f>
        <v>0</v>
      </c>
      <c r="Q448" s="10">
        <f>ROUND(PK!P66,2)</f>
        <v>0</v>
      </c>
      <c r="R448" s="10">
        <f>ROUND(PK!Q66,2)</f>
        <v>0</v>
      </c>
      <c r="S448" s="10">
        <f>ROUND(PK!R66,2)</f>
        <v>0</v>
      </c>
      <c r="T448" s="10">
        <f>ROUND(PK!S66,2)</f>
        <v>0</v>
      </c>
      <c r="U448" s="10">
        <f>ROUND(PK!T66,2)</f>
        <v>0</v>
      </c>
      <c r="V448" s="10">
        <f>ROUND(PK!U66,2)</f>
        <v>0</v>
      </c>
      <c r="W448" s="10">
        <f>ROUND(PK!V66,2)</f>
        <v>0</v>
      </c>
      <c r="X448" s="10">
        <f>ROUND(PK!W66,2)</f>
        <v>0</v>
      </c>
      <c r="Y448" s="10">
        <f>ROUND(PK!X66,2)</f>
        <v>0</v>
      </c>
      <c r="Z448" s="10">
        <f>ROUND(PK!Y66,2)</f>
        <v>0</v>
      </c>
      <c r="AA448" s="10">
        <f>ROUND(PK!Z66,2)</f>
        <v>0</v>
      </c>
      <c r="AB448" s="10">
        <f>ROUND(PK!AA66,2)</f>
        <v>0</v>
      </c>
      <c r="AC448" s="10"/>
      <c r="AD448" s="10"/>
      <c r="AE448" s="10"/>
    </row>
    <row r="449" ht="12.75" customHeight="1">
      <c r="A449" s="5"/>
      <c r="B449" s="6"/>
      <c r="C449" s="5"/>
      <c r="D449" s="5"/>
      <c r="E449" s="5"/>
      <c r="F449" s="5"/>
      <c r="G449" s="5"/>
      <c r="H449" s="8"/>
      <c r="I449" s="5"/>
      <c r="J449" s="9"/>
      <c r="K449" s="9"/>
      <c r="L449" s="9"/>
      <c r="M449" s="9"/>
      <c r="N449" s="9"/>
      <c r="O449" s="9"/>
      <c r="P449" s="9"/>
      <c r="Q449" s="9"/>
      <c r="R449" s="9"/>
      <c r="S449" s="9"/>
      <c r="T449" s="9"/>
      <c r="U449" s="9"/>
      <c r="V449" s="9"/>
      <c r="W449" s="9"/>
      <c r="X449" s="9"/>
      <c r="Y449" s="9"/>
      <c r="Z449" s="5"/>
      <c r="AA449" s="5"/>
      <c r="AB449" s="5"/>
      <c r="AC449" s="5"/>
      <c r="AD449" s="5"/>
      <c r="AE449" s="5"/>
    </row>
    <row r="450" ht="12.75" customHeight="1">
      <c r="A450" s="5"/>
      <c r="B450" s="6"/>
      <c r="C450" s="5"/>
      <c r="D450" s="5"/>
      <c r="E450" s="5"/>
      <c r="F450" s="5"/>
      <c r="G450" s="5"/>
      <c r="H450" s="8"/>
      <c r="I450" s="5"/>
      <c r="J450" s="9"/>
      <c r="K450" s="9"/>
      <c r="L450" s="9"/>
      <c r="M450" s="9"/>
      <c r="N450" s="9"/>
      <c r="O450" s="9"/>
      <c r="P450" s="9"/>
      <c r="Q450" s="9"/>
      <c r="R450" s="9"/>
      <c r="S450" s="9"/>
      <c r="T450" s="9"/>
      <c r="U450" s="9"/>
      <c r="V450" s="9"/>
      <c r="W450" s="9"/>
      <c r="X450" s="9"/>
      <c r="Y450" s="9"/>
      <c r="Z450" s="5"/>
      <c r="AA450" s="5"/>
      <c r="AB450" s="5"/>
      <c r="AC450" s="5"/>
      <c r="AD450" s="5"/>
      <c r="AE450" s="5"/>
    </row>
    <row r="451" ht="12.75" customHeight="1">
      <c r="A451" s="5"/>
      <c r="B451" s="6"/>
      <c r="C451" s="5"/>
      <c r="D451" s="5"/>
      <c r="E451" s="5"/>
      <c r="F451" s="5"/>
      <c r="G451" s="5"/>
      <c r="H451" s="8"/>
      <c r="I451" s="5"/>
      <c r="J451" s="9"/>
      <c r="K451" s="9"/>
      <c r="L451" s="9"/>
      <c r="M451" s="9"/>
      <c r="N451" s="9"/>
      <c r="O451" s="9"/>
      <c r="P451" s="9"/>
      <c r="Q451" s="9"/>
      <c r="R451" s="9"/>
      <c r="S451" s="9"/>
      <c r="T451" s="9"/>
      <c r="U451" s="9"/>
      <c r="V451" s="9"/>
      <c r="W451" s="9"/>
      <c r="X451" s="9"/>
      <c r="Y451" s="9"/>
      <c r="Z451" s="5"/>
      <c r="AA451" s="5"/>
      <c r="AB451" s="5"/>
      <c r="AC451" s="5"/>
      <c r="AD451" s="5"/>
      <c r="AE451" s="5"/>
    </row>
    <row r="452" ht="12.75" customHeight="1">
      <c r="A452" s="5"/>
      <c r="B452" s="6"/>
      <c r="C452" s="5"/>
      <c r="D452" s="5"/>
      <c r="E452" s="5"/>
      <c r="F452" s="5"/>
      <c r="G452" s="5"/>
      <c r="H452" s="8"/>
      <c r="I452" s="5"/>
      <c r="J452" s="9"/>
      <c r="K452" s="9"/>
      <c r="L452" s="9"/>
      <c r="M452" s="9"/>
      <c r="N452" s="9"/>
      <c r="O452" s="9"/>
      <c r="P452" s="9"/>
      <c r="Q452" s="9"/>
      <c r="R452" s="9"/>
      <c r="S452" s="9"/>
      <c r="T452" s="9"/>
      <c r="U452" s="9"/>
      <c r="V452" s="9"/>
      <c r="W452" s="9"/>
      <c r="X452" s="9"/>
      <c r="Y452" s="9"/>
      <c r="Z452" s="5"/>
      <c r="AA452" s="5"/>
      <c r="AB452" s="5"/>
      <c r="AC452" s="5"/>
      <c r="AD452" s="5"/>
      <c r="AE452" s="5"/>
    </row>
    <row r="453" ht="12.75" customHeight="1">
      <c r="A453" s="5"/>
      <c r="B453" s="6"/>
      <c r="C453" s="5"/>
      <c r="D453" s="5"/>
      <c r="E453" s="5"/>
      <c r="F453" s="5"/>
      <c r="G453" s="5"/>
      <c r="H453" s="8"/>
      <c r="I453" s="5"/>
      <c r="J453" s="9"/>
      <c r="K453" s="9"/>
      <c r="L453" s="9"/>
      <c r="M453" s="9"/>
      <c r="N453" s="9"/>
      <c r="O453" s="9"/>
      <c r="P453" s="9"/>
      <c r="Q453" s="9"/>
      <c r="R453" s="9"/>
      <c r="S453" s="9"/>
      <c r="T453" s="9"/>
      <c r="U453" s="9"/>
      <c r="V453" s="9"/>
      <c r="W453" s="9"/>
      <c r="X453" s="9"/>
      <c r="Y453" s="9"/>
      <c r="Z453" s="5"/>
      <c r="AA453" s="5"/>
      <c r="AB453" s="5"/>
      <c r="AC453" s="5"/>
      <c r="AD453" s="5"/>
      <c r="AE453" s="5"/>
    </row>
    <row r="454" ht="12.75" customHeight="1">
      <c r="A454" s="5"/>
      <c r="B454" s="6"/>
      <c r="C454" s="5"/>
      <c r="D454" s="5"/>
      <c r="E454" s="5"/>
      <c r="F454" s="5"/>
      <c r="G454" s="5"/>
      <c r="H454" s="8"/>
      <c r="I454" s="5"/>
      <c r="J454" s="9"/>
      <c r="K454" s="9"/>
      <c r="L454" s="9"/>
      <c r="M454" s="9"/>
      <c r="N454" s="9"/>
      <c r="O454" s="9"/>
      <c r="P454" s="9"/>
      <c r="Q454" s="9"/>
      <c r="R454" s="9"/>
      <c r="S454" s="9"/>
      <c r="T454" s="9"/>
      <c r="U454" s="9"/>
      <c r="V454" s="9"/>
      <c r="W454" s="9"/>
      <c r="X454" s="9"/>
      <c r="Y454" s="9"/>
      <c r="Z454" s="5"/>
      <c r="AA454" s="5"/>
      <c r="AB454" s="5"/>
      <c r="AC454" s="5"/>
      <c r="AD454" s="5"/>
      <c r="AE454" s="5"/>
    </row>
    <row r="455" ht="12.75" customHeight="1">
      <c r="A455" s="5"/>
      <c r="B455" s="6"/>
      <c r="C455" s="5"/>
      <c r="D455" s="5"/>
      <c r="E455" s="5"/>
      <c r="F455" s="5"/>
      <c r="G455" s="5"/>
      <c r="H455" s="8"/>
      <c r="I455" s="5"/>
      <c r="J455" s="9"/>
      <c r="K455" s="9"/>
      <c r="L455" s="9"/>
      <c r="M455" s="9"/>
      <c r="N455" s="9"/>
      <c r="O455" s="9"/>
      <c r="P455" s="9"/>
      <c r="Q455" s="9"/>
      <c r="R455" s="9"/>
      <c r="S455" s="9"/>
      <c r="T455" s="9"/>
      <c r="U455" s="9"/>
      <c r="V455" s="9"/>
      <c r="W455" s="9"/>
      <c r="X455" s="9"/>
      <c r="Y455" s="9"/>
      <c r="Z455" s="5"/>
      <c r="AA455" s="5"/>
      <c r="AB455" s="5"/>
      <c r="AC455" s="5"/>
      <c r="AD455" s="5"/>
      <c r="AE455" s="5"/>
    </row>
    <row r="456" ht="12.75" customHeight="1">
      <c r="A456" s="5"/>
      <c r="B456" s="6"/>
      <c r="C456" s="5"/>
      <c r="D456" s="5"/>
      <c r="E456" s="5"/>
      <c r="F456" s="5"/>
      <c r="G456" s="5"/>
      <c r="H456" s="8"/>
      <c r="I456" s="5"/>
      <c r="J456" s="9"/>
      <c r="K456" s="9"/>
      <c r="L456" s="9"/>
      <c r="M456" s="9"/>
      <c r="N456" s="9"/>
      <c r="O456" s="9"/>
      <c r="P456" s="9"/>
      <c r="Q456" s="9"/>
      <c r="R456" s="9"/>
      <c r="S456" s="9"/>
      <c r="T456" s="9"/>
      <c r="U456" s="9"/>
      <c r="V456" s="9"/>
      <c r="W456" s="9"/>
      <c r="X456" s="9"/>
      <c r="Y456" s="9"/>
      <c r="Z456" s="5"/>
      <c r="AA456" s="5"/>
      <c r="AB456" s="5"/>
      <c r="AC456" s="5"/>
      <c r="AD456" s="5"/>
      <c r="AE456" s="5"/>
    </row>
    <row r="457" ht="12.75" customHeight="1">
      <c r="A457" s="5"/>
      <c r="B457" s="6"/>
      <c r="C457" s="5"/>
      <c r="D457" s="5"/>
      <c r="E457" s="5"/>
      <c r="F457" s="5"/>
      <c r="G457" s="5"/>
      <c r="H457" s="8"/>
      <c r="I457" s="5"/>
      <c r="J457" s="9"/>
      <c r="K457" s="9"/>
      <c r="L457" s="9"/>
      <c r="M457" s="9"/>
      <c r="N457" s="9"/>
      <c r="O457" s="9"/>
      <c r="P457" s="9"/>
      <c r="Q457" s="9"/>
      <c r="R457" s="9"/>
      <c r="S457" s="9"/>
      <c r="T457" s="9"/>
      <c r="U457" s="9"/>
      <c r="V457" s="9"/>
      <c r="W457" s="9"/>
      <c r="X457" s="9"/>
      <c r="Y457" s="9"/>
      <c r="Z457" s="5"/>
      <c r="AA457" s="5"/>
      <c r="AB457" s="5"/>
      <c r="AC457" s="5"/>
      <c r="AD457" s="5"/>
      <c r="AE457" s="5"/>
    </row>
    <row r="458" ht="12.75" customHeight="1">
      <c r="A458" s="5"/>
      <c r="B458" s="6"/>
      <c r="C458" s="5"/>
      <c r="D458" s="5"/>
      <c r="E458" s="5"/>
      <c r="F458" s="5"/>
      <c r="G458" s="5"/>
      <c r="H458" s="8"/>
      <c r="I458" s="5"/>
      <c r="J458" s="9"/>
      <c r="K458" s="9"/>
      <c r="L458" s="9"/>
      <c r="M458" s="9"/>
      <c r="N458" s="9"/>
      <c r="O458" s="9"/>
      <c r="P458" s="9"/>
      <c r="Q458" s="9"/>
      <c r="R458" s="9"/>
      <c r="S458" s="9"/>
      <c r="T458" s="9"/>
      <c r="U458" s="9"/>
      <c r="V458" s="9"/>
      <c r="W458" s="9"/>
      <c r="X458" s="9"/>
      <c r="Y458" s="9"/>
      <c r="Z458" s="5"/>
      <c r="AA458" s="5"/>
      <c r="AB458" s="5"/>
      <c r="AC458" s="5"/>
      <c r="AD458" s="5"/>
      <c r="AE458" s="5"/>
    </row>
    <row r="459" ht="12.75" customHeight="1">
      <c r="A459" s="5"/>
      <c r="B459" s="6"/>
      <c r="C459" s="5"/>
      <c r="D459" s="5"/>
      <c r="E459" s="5"/>
      <c r="F459" s="5"/>
      <c r="G459" s="5"/>
      <c r="H459" s="8"/>
      <c r="I459" s="5"/>
      <c r="J459" s="9"/>
      <c r="K459" s="9"/>
      <c r="L459" s="9"/>
      <c r="M459" s="9"/>
      <c r="N459" s="9"/>
      <c r="O459" s="9"/>
      <c r="P459" s="9"/>
      <c r="Q459" s="9"/>
      <c r="R459" s="9"/>
      <c r="S459" s="9"/>
      <c r="T459" s="9"/>
      <c r="U459" s="9"/>
      <c r="V459" s="9"/>
      <c r="W459" s="9"/>
      <c r="X459" s="9"/>
      <c r="Y459" s="9"/>
      <c r="Z459" s="5"/>
      <c r="AA459" s="5"/>
      <c r="AB459" s="5"/>
      <c r="AC459" s="5"/>
      <c r="AD459" s="5"/>
      <c r="AE459" s="5"/>
    </row>
    <row r="460" ht="12.75" customHeight="1">
      <c r="A460" s="5"/>
      <c r="B460" s="6"/>
      <c r="C460" s="5"/>
      <c r="D460" s="5"/>
      <c r="E460" s="5"/>
      <c r="F460" s="5"/>
      <c r="G460" s="5"/>
      <c r="H460" s="8"/>
      <c r="I460" s="5"/>
      <c r="J460" s="9"/>
      <c r="K460" s="9"/>
      <c r="L460" s="9"/>
      <c r="M460" s="9"/>
      <c r="N460" s="9"/>
      <c r="O460" s="9"/>
      <c r="P460" s="9"/>
      <c r="Q460" s="9"/>
      <c r="R460" s="9"/>
      <c r="S460" s="9"/>
      <c r="T460" s="9"/>
      <c r="U460" s="9"/>
      <c r="V460" s="9"/>
      <c r="W460" s="9"/>
      <c r="X460" s="9"/>
      <c r="Y460" s="9"/>
      <c r="Z460" s="5"/>
      <c r="AA460" s="5"/>
      <c r="AB460" s="5"/>
      <c r="AC460" s="5"/>
      <c r="AD460" s="5"/>
      <c r="AE460" s="5"/>
    </row>
    <row r="461" ht="12.75" customHeight="1">
      <c r="A461" s="5"/>
      <c r="B461" s="6"/>
      <c r="C461" s="5"/>
      <c r="D461" s="5"/>
      <c r="E461" s="5"/>
      <c r="F461" s="5"/>
      <c r="G461" s="5"/>
      <c r="H461" s="8"/>
      <c r="I461" s="5"/>
      <c r="J461" s="9"/>
      <c r="K461" s="9"/>
      <c r="L461" s="9"/>
      <c r="M461" s="9"/>
      <c r="N461" s="9"/>
      <c r="O461" s="9"/>
      <c r="P461" s="9"/>
      <c r="Q461" s="9"/>
      <c r="R461" s="9"/>
      <c r="S461" s="9"/>
      <c r="T461" s="9"/>
      <c r="U461" s="9"/>
      <c r="V461" s="9"/>
      <c r="W461" s="9"/>
      <c r="X461" s="9"/>
      <c r="Y461" s="9"/>
      <c r="Z461" s="5"/>
      <c r="AA461" s="5"/>
      <c r="AB461" s="5"/>
      <c r="AC461" s="5"/>
      <c r="AD461" s="5"/>
      <c r="AE461" s="5"/>
    </row>
    <row r="462" ht="12.75" customHeight="1">
      <c r="A462" s="5"/>
      <c r="B462" s="6"/>
      <c r="C462" s="5"/>
      <c r="D462" s="5"/>
      <c r="E462" s="5"/>
      <c r="F462" s="5"/>
      <c r="G462" s="5"/>
      <c r="H462" s="8"/>
      <c r="I462" s="5"/>
      <c r="J462" s="9"/>
      <c r="K462" s="9"/>
      <c r="L462" s="9"/>
      <c r="M462" s="9"/>
      <c r="N462" s="9"/>
      <c r="O462" s="9"/>
      <c r="P462" s="9"/>
      <c r="Q462" s="9"/>
      <c r="R462" s="9"/>
      <c r="S462" s="9"/>
      <c r="T462" s="9"/>
      <c r="U462" s="9"/>
      <c r="V462" s="9"/>
      <c r="W462" s="9"/>
      <c r="X462" s="9"/>
      <c r="Y462" s="9"/>
      <c r="Z462" s="5"/>
      <c r="AA462" s="5"/>
      <c r="AB462" s="5"/>
      <c r="AC462" s="5"/>
      <c r="AD462" s="5"/>
      <c r="AE462" s="5"/>
    </row>
    <row r="463" ht="12.75" customHeight="1">
      <c r="A463" s="5"/>
      <c r="B463" s="6"/>
      <c r="C463" s="5"/>
      <c r="D463" s="5"/>
      <c r="E463" s="5"/>
      <c r="F463" s="5"/>
      <c r="G463" s="5"/>
      <c r="H463" s="8"/>
      <c r="I463" s="5"/>
      <c r="J463" s="9"/>
      <c r="K463" s="9"/>
      <c r="L463" s="9"/>
      <c r="M463" s="9"/>
      <c r="N463" s="9"/>
      <c r="O463" s="9"/>
      <c r="P463" s="9"/>
      <c r="Q463" s="9"/>
      <c r="R463" s="9"/>
      <c r="S463" s="9"/>
      <c r="T463" s="9"/>
      <c r="U463" s="9"/>
      <c r="V463" s="9"/>
      <c r="W463" s="9"/>
      <c r="X463" s="9"/>
      <c r="Y463" s="9"/>
      <c r="Z463" s="5"/>
      <c r="AA463" s="5"/>
      <c r="AB463" s="5"/>
      <c r="AC463" s="5"/>
      <c r="AD463" s="5"/>
      <c r="AE463" s="5"/>
    </row>
    <row r="464" ht="12.75" customHeight="1">
      <c r="A464" s="5"/>
      <c r="B464" s="6"/>
      <c r="C464" s="5"/>
      <c r="D464" s="5"/>
      <c r="E464" s="5"/>
      <c r="F464" s="5"/>
      <c r="G464" s="5"/>
      <c r="H464" s="8"/>
      <c r="I464" s="5"/>
      <c r="J464" s="9"/>
      <c r="K464" s="9"/>
      <c r="L464" s="9"/>
      <c r="M464" s="9"/>
      <c r="N464" s="9"/>
      <c r="O464" s="9"/>
      <c r="P464" s="9"/>
      <c r="Q464" s="9"/>
      <c r="R464" s="9"/>
      <c r="S464" s="9"/>
      <c r="T464" s="9"/>
      <c r="U464" s="9"/>
      <c r="V464" s="9"/>
      <c r="W464" s="9"/>
      <c r="X464" s="9"/>
      <c r="Y464" s="9"/>
      <c r="Z464" s="5"/>
      <c r="AA464" s="5"/>
      <c r="AB464" s="5"/>
      <c r="AC464" s="5"/>
      <c r="AD464" s="5"/>
      <c r="AE464" s="5"/>
    </row>
    <row r="465" ht="12.75" customHeight="1">
      <c r="A465" s="5"/>
      <c r="B465" s="6"/>
      <c r="C465" s="5"/>
      <c r="D465" s="5"/>
      <c r="E465" s="5"/>
      <c r="F465" s="5"/>
      <c r="G465" s="5"/>
      <c r="H465" s="8"/>
      <c r="I465" s="5"/>
      <c r="J465" s="9"/>
      <c r="K465" s="9"/>
      <c r="L465" s="9"/>
      <c r="M465" s="9"/>
      <c r="N465" s="9"/>
      <c r="O465" s="9"/>
      <c r="P465" s="9"/>
      <c r="Q465" s="9"/>
      <c r="R465" s="9"/>
      <c r="S465" s="9"/>
      <c r="T465" s="9"/>
      <c r="U465" s="9"/>
      <c r="V465" s="9"/>
      <c r="W465" s="9"/>
      <c r="X465" s="9"/>
      <c r="Y465" s="9"/>
      <c r="Z465" s="5"/>
      <c r="AA465" s="5"/>
      <c r="AB465" s="5"/>
      <c r="AC465" s="5"/>
      <c r="AD465" s="5"/>
      <c r="AE465" s="5"/>
    </row>
    <row r="466" ht="12.75" customHeight="1">
      <c r="A466" s="5"/>
      <c r="B466" s="6"/>
      <c r="C466" s="5"/>
      <c r="D466" s="5"/>
      <c r="E466" s="5"/>
      <c r="F466" s="5"/>
      <c r="G466" s="5"/>
      <c r="H466" s="8"/>
      <c r="I466" s="5"/>
      <c r="J466" s="9"/>
      <c r="K466" s="9"/>
      <c r="L466" s="9"/>
      <c r="M466" s="9"/>
      <c r="N466" s="9"/>
      <c r="O466" s="9"/>
      <c r="P466" s="9"/>
      <c r="Q466" s="9"/>
      <c r="R466" s="9"/>
      <c r="S466" s="9"/>
      <c r="T466" s="9"/>
      <c r="U466" s="9"/>
      <c r="V466" s="9"/>
      <c r="W466" s="9"/>
      <c r="X466" s="9"/>
      <c r="Y466" s="9"/>
      <c r="Z466" s="5"/>
      <c r="AA466" s="5"/>
      <c r="AB466" s="5"/>
      <c r="AC466" s="5"/>
      <c r="AD466" s="5"/>
      <c r="AE466" s="5"/>
    </row>
    <row r="467" ht="12.75" customHeight="1">
      <c r="A467" s="5"/>
      <c r="B467" s="6"/>
      <c r="C467" s="5"/>
      <c r="D467" s="5"/>
      <c r="E467" s="5"/>
      <c r="F467" s="5"/>
      <c r="G467" s="5"/>
      <c r="H467" s="8"/>
      <c r="I467" s="5"/>
      <c r="J467" s="9"/>
      <c r="K467" s="9"/>
      <c r="L467" s="9"/>
      <c r="M467" s="9"/>
      <c r="N467" s="9"/>
      <c r="O467" s="9"/>
      <c r="P467" s="9"/>
      <c r="Q467" s="9"/>
      <c r="R467" s="9"/>
      <c r="S467" s="9"/>
      <c r="T467" s="9"/>
      <c r="U467" s="9"/>
      <c r="V467" s="9"/>
      <c r="W467" s="9"/>
      <c r="X467" s="9"/>
      <c r="Y467" s="9"/>
      <c r="Z467" s="5"/>
      <c r="AA467" s="5"/>
      <c r="AB467" s="5"/>
      <c r="AC467" s="5"/>
      <c r="AD467" s="5"/>
      <c r="AE467" s="5"/>
    </row>
    <row r="468" ht="12.75" customHeight="1">
      <c r="A468" s="5"/>
      <c r="B468" s="6"/>
      <c r="C468" s="5"/>
      <c r="D468" s="5"/>
      <c r="E468" s="5"/>
      <c r="F468" s="5"/>
      <c r="G468" s="5"/>
      <c r="H468" s="8"/>
      <c r="I468" s="5"/>
      <c r="J468" s="9"/>
      <c r="K468" s="9"/>
      <c r="L468" s="9"/>
      <c r="M468" s="9"/>
      <c r="N468" s="9"/>
      <c r="O468" s="9"/>
      <c r="P468" s="9"/>
      <c r="Q468" s="9"/>
      <c r="R468" s="9"/>
      <c r="S468" s="9"/>
      <c r="T468" s="9"/>
      <c r="U468" s="9"/>
      <c r="V468" s="9"/>
      <c r="W468" s="9"/>
      <c r="X468" s="9"/>
      <c r="Y468" s="9"/>
      <c r="Z468" s="5"/>
      <c r="AA468" s="5"/>
      <c r="AB468" s="5"/>
      <c r="AC468" s="5"/>
      <c r="AD468" s="5"/>
      <c r="AE468" s="5"/>
    </row>
    <row r="469" ht="12.75" customHeight="1">
      <c r="A469" s="5"/>
      <c r="B469" s="6"/>
      <c r="C469" s="5"/>
      <c r="D469" s="5"/>
      <c r="E469" s="5"/>
      <c r="F469" s="5"/>
      <c r="G469" s="5"/>
      <c r="H469" s="8"/>
      <c r="I469" s="5"/>
      <c r="J469" s="9"/>
      <c r="K469" s="9"/>
      <c r="L469" s="9"/>
      <c r="M469" s="9"/>
      <c r="N469" s="9"/>
      <c r="O469" s="9"/>
      <c r="P469" s="9"/>
      <c r="Q469" s="9"/>
      <c r="R469" s="9"/>
      <c r="S469" s="9"/>
      <c r="T469" s="9"/>
      <c r="U469" s="9"/>
      <c r="V469" s="9"/>
      <c r="W469" s="9"/>
      <c r="X469" s="9"/>
      <c r="Y469" s="9"/>
      <c r="Z469" s="5"/>
      <c r="AA469" s="5"/>
      <c r="AB469" s="5"/>
      <c r="AC469" s="5"/>
      <c r="AD469" s="5"/>
      <c r="AE469" s="5"/>
    </row>
    <row r="470" ht="12.75" customHeight="1">
      <c r="A470" s="5"/>
      <c r="B470" s="6"/>
      <c r="C470" s="5"/>
      <c r="D470" s="5"/>
      <c r="E470" s="5"/>
      <c r="F470" s="5"/>
      <c r="G470" s="5"/>
      <c r="H470" s="8"/>
      <c r="I470" s="5"/>
      <c r="J470" s="9"/>
      <c r="K470" s="9"/>
      <c r="L470" s="9"/>
      <c r="M470" s="9"/>
      <c r="N470" s="9"/>
      <c r="O470" s="9"/>
      <c r="P470" s="9"/>
      <c r="Q470" s="9"/>
      <c r="R470" s="9"/>
      <c r="S470" s="9"/>
      <c r="T470" s="9"/>
      <c r="U470" s="9"/>
      <c r="V470" s="9"/>
      <c r="W470" s="9"/>
      <c r="X470" s="9"/>
      <c r="Y470" s="9"/>
      <c r="Z470" s="5"/>
      <c r="AA470" s="5"/>
      <c r="AB470" s="5"/>
      <c r="AC470" s="5"/>
      <c r="AD470" s="5"/>
      <c r="AE470" s="5"/>
    </row>
    <row r="471" ht="12.75" customHeight="1">
      <c r="A471" s="5"/>
      <c r="B471" s="6"/>
      <c r="C471" s="5"/>
      <c r="D471" s="5"/>
      <c r="E471" s="5"/>
      <c r="F471" s="5"/>
      <c r="G471" s="5"/>
      <c r="H471" s="8"/>
      <c r="I471" s="5"/>
      <c r="J471" s="9"/>
      <c r="K471" s="9"/>
      <c r="L471" s="9"/>
      <c r="M471" s="9"/>
      <c r="N471" s="9"/>
      <c r="O471" s="9"/>
      <c r="P471" s="9"/>
      <c r="Q471" s="9"/>
      <c r="R471" s="9"/>
      <c r="S471" s="9"/>
      <c r="T471" s="9"/>
      <c r="U471" s="9"/>
      <c r="V471" s="9"/>
      <c r="W471" s="9"/>
      <c r="X471" s="9"/>
      <c r="Y471" s="9"/>
      <c r="Z471" s="5"/>
      <c r="AA471" s="5"/>
      <c r="AB471" s="5"/>
      <c r="AC471" s="5"/>
      <c r="AD471" s="5"/>
      <c r="AE471" s="5"/>
    </row>
    <row r="472" ht="12.75" customHeight="1">
      <c r="A472" s="5"/>
      <c r="B472" s="6"/>
      <c r="C472" s="5"/>
      <c r="D472" s="5"/>
      <c r="E472" s="5"/>
      <c r="F472" s="5"/>
      <c r="G472" s="5"/>
      <c r="H472" s="8"/>
      <c r="I472" s="5"/>
      <c r="J472" s="9"/>
      <c r="K472" s="9"/>
      <c r="L472" s="9"/>
      <c r="M472" s="9"/>
      <c r="N472" s="9"/>
      <c r="O472" s="9"/>
      <c r="P472" s="9"/>
      <c r="Q472" s="9"/>
      <c r="R472" s="9"/>
      <c r="S472" s="9"/>
      <c r="T472" s="9"/>
      <c r="U472" s="9"/>
      <c r="V472" s="9"/>
      <c r="W472" s="9"/>
      <c r="X472" s="9"/>
      <c r="Y472" s="9"/>
      <c r="Z472" s="5"/>
      <c r="AA472" s="5"/>
      <c r="AB472" s="5"/>
      <c r="AC472" s="5"/>
      <c r="AD472" s="5"/>
      <c r="AE472" s="5"/>
    </row>
    <row r="473" ht="12.75" customHeight="1">
      <c r="A473" s="5"/>
      <c r="B473" s="6"/>
      <c r="C473" s="5"/>
      <c r="D473" s="5"/>
      <c r="E473" s="5"/>
      <c r="F473" s="5"/>
      <c r="G473" s="5"/>
      <c r="H473" s="8"/>
      <c r="I473" s="5"/>
      <c r="J473" s="9"/>
      <c r="K473" s="9"/>
      <c r="L473" s="9"/>
      <c r="M473" s="9"/>
      <c r="N473" s="9"/>
      <c r="O473" s="9"/>
      <c r="P473" s="9"/>
      <c r="Q473" s="9"/>
      <c r="R473" s="9"/>
      <c r="S473" s="9"/>
      <c r="T473" s="9"/>
      <c r="U473" s="9"/>
      <c r="V473" s="9"/>
      <c r="W473" s="9"/>
      <c r="X473" s="9"/>
      <c r="Y473" s="9"/>
      <c r="Z473" s="5"/>
      <c r="AA473" s="5"/>
      <c r="AB473" s="5"/>
      <c r="AC473" s="5"/>
      <c r="AD473" s="5"/>
      <c r="AE473" s="5"/>
    </row>
    <row r="474" ht="12.75" customHeight="1">
      <c r="A474" s="5"/>
      <c r="B474" s="6"/>
      <c r="C474" s="5"/>
      <c r="D474" s="5"/>
      <c r="E474" s="5"/>
      <c r="F474" s="5"/>
      <c r="G474" s="5"/>
      <c r="H474" s="8"/>
      <c r="I474" s="5"/>
      <c r="J474" s="9"/>
      <c r="K474" s="9"/>
      <c r="L474" s="9"/>
      <c r="M474" s="9"/>
      <c r="N474" s="9"/>
      <c r="O474" s="9"/>
      <c r="P474" s="9"/>
      <c r="Q474" s="9"/>
      <c r="R474" s="9"/>
      <c r="S474" s="9"/>
      <c r="T474" s="9"/>
      <c r="U474" s="9"/>
      <c r="V474" s="9"/>
      <c r="W474" s="9"/>
      <c r="X474" s="9"/>
      <c r="Y474" s="9"/>
      <c r="Z474" s="5"/>
      <c r="AA474" s="5"/>
      <c r="AB474" s="5"/>
      <c r="AC474" s="5"/>
      <c r="AD474" s="5"/>
      <c r="AE474" s="5"/>
    </row>
    <row r="475" ht="12.75" customHeight="1">
      <c r="A475" s="5"/>
      <c r="B475" s="6"/>
      <c r="C475" s="5"/>
      <c r="D475" s="5"/>
      <c r="E475" s="5"/>
      <c r="F475" s="5"/>
      <c r="G475" s="5"/>
      <c r="H475" s="8"/>
      <c r="I475" s="5"/>
      <c r="J475" s="9"/>
      <c r="K475" s="9"/>
      <c r="L475" s="9"/>
      <c r="M475" s="9"/>
      <c r="N475" s="9"/>
      <c r="O475" s="9"/>
      <c r="P475" s="9"/>
      <c r="Q475" s="9"/>
      <c r="R475" s="9"/>
      <c r="S475" s="9"/>
      <c r="T475" s="9"/>
      <c r="U475" s="9"/>
      <c r="V475" s="9"/>
      <c r="W475" s="9"/>
      <c r="X475" s="9"/>
      <c r="Y475" s="9"/>
      <c r="Z475" s="5"/>
      <c r="AA475" s="5"/>
      <c r="AB475" s="5"/>
      <c r="AC475" s="5"/>
      <c r="AD475" s="5"/>
      <c r="AE475" s="5"/>
    </row>
    <row r="476" ht="12.75" customHeight="1">
      <c r="A476" s="5"/>
      <c r="B476" s="6"/>
      <c r="C476" s="5"/>
      <c r="D476" s="5"/>
      <c r="E476" s="5"/>
      <c r="F476" s="5"/>
      <c r="G476" s="5"/>
      <c r="H476" s="8"/>
      <c r="I476" s="5"/>
      <c r="J476" s="9"/>
      <c r="K476" s="9"/>
      <c r="L476" s="9"/>
      <c r="M476" s="9"/>
      <c r="N476" s="9"/>
      <c r="O476" s="9"/>
      <c r="P476" s="9"/>
      <c r="Q476" s="9"/>
      <c r="R476" s="9"/>
      <c r="S476" s="9"/>
      <c r="T476" s="9"/>
      <c r="U476" s="9"/>
      <c r="V476" s="9"/>
      <c r="W476" s="9"/>
      <c r="X476" s="9"/>
      <c r="Y476" s="9"/>
      <c r="Z476" s="5"/>
      <c r="AA476" s="5"/>
      <c r="AB476" s="5"/>
      <c r="AC476" s="5"/>
      <c r="AD476" s="5"/>
      <c r="AE476" s="5"/>
    </row>
    <row r="477" ht="12.75" customHeight="1">
      <c r="A477" s="5"/>
      <c r="B477" s="6"/>
      <c r="C477" s="5"/>
      <c r="D477" s="5"/>
      <c r="E477" s="5"/>
      <c r="F477" s="5"/>
      <c r="G477" s="5"/>
      <c r="H477" s="8"/>
      <c r="I477" s="5"/>
      <c r="J477" s="9"/>
      <c r="K477" s="9"/>
      <c r="L477" s="9"/>
      <c r="M477" s="9"/>
      <c r="N477" s="9"/>
      <c r="O477" s="9"/>
      <c r="P477" s="9"/>
      <c r="Q477" s="9"/>
      <c r="R477" s="9"/>
      <c r="S477" s="9"/>
      <c r="T477" s="9"/>
      <c r="U477" s="9"/>
      <c r="V477" s="9"/>
      <c r="W477" s="9"/>
      <c r="X477" s="9"/>
      <c r="Y477" s="9"/>
      <c r="Z477" s="5"/>
      <c r="AA477" s="5"/>
      <c r="AB477" s="5"/>
      <c r="AC477" s="5"/>
      <c r="AD477" s="5"/>
      <c r="AE477" s="5"/>
    </row>
    <row r="478" ht="12.75" customHeight="1">
      <c r="A478" s="5"/>
      <c r="B478" s="6"/>
      <c r="C478" s="5"/>
      <c r="D478" s="5"/>
      <c r="E478" s="5"/>
      <c r="F478" s="5"/>
      <c r="G478" s="5"/>
      <c r="H478" s="8"/>
      <c r="I478" s="5"/>
      <c r="J478" s="9"/>
      <c r="K478" s="9"/>
      <c r="L478" s="9"/>
      <c r="M478" s="9"/>
      <c r="N478" s="9"/>
      <c r="O478" s="9"/>
      <c r="P478" s="9"/>
      <c r="Q478" s="9"/>
      <c r="R478" s="9"/>
      <c r="S478" s="9"/>
      <c r="T478" s="9"/>
      <c r="U478" s="9"/>
      <c r="V478" s="9"/>
      <c r="W478" s="9"/>
      <c r="X478" s="9"/>
      <c r="Y478" s="9"/>
      <c r="Z478" s="5"/>
      <c r="AA478" s="5"/>
      <c r="AB478" s="5"/>
      <c r="AC478" s="5"/>
      <c r="AD478" s="5"/>
      <c r="AE478" s="5"/>
    </row>
    <row r="479" ht="12.75" customHeight="1">
      <c r="A479" s="5"/>
      <c r="B479" s="6"/>
      <c r="C479" s="5"/>
      <c r="D479" s="5"/>
      <c r="E479" s="5"/>
      <c r="F479" s="5"/>
      <c r="G479" s="5"/>
      <c r="H479" s="8"/>
      <c r="I479" s="5"/>
      <c r="J479" s="9"/>
      <c r="K479" s="9"/>
      <c r="L479" s="9"/>
      <c r="M479" s="9"/>
      <c r="N479" s="9"/>
      <c r="O479" s="9"/>
      <c r="P479" s="9"/>
      <c r="Q479" s="9"/>
      <c r="R479" s="9"/>
      <c r="S479" s="9"/>
      <c r="T479" s="9"/>
      <c r="U479" s="9"/>
      <c r="V479" s="9"/>
      <c r="W479" s="9"/>
      <c r="X479" s="9"/>
      <c r="Y479" s="9"/>
      <c r="Z479" s="5"/>
      <c r="AA479" s="5"/>
      <c r="AB479" s="5"/>
      <c r="AC479" s="5"/>
      <c r="AD479" s="5"/>
      <c r="AE479" s="5"/>
    </row>
    <row r="480" ht="12.75" customHeight="1">
      <c r="A480" s="5"/>
      <c r="B480" s="6"/>
      <c r="C480" s="5"/>
      <c r="D480" s="5"/>
      <c r="E480" s="5"/>
      <c r="F480" s="5"/>
      <c r="G480" s="5"/>
      <c r="H480" s="8"/>
      <c r="I480" s="5"/>
      <c r="J480" s="9"/>
      <c r="K480" s="9"/>
      <c r="L480" s="9"/>
      <c r="M480" s="9"/>
      <c r="N480" s="9"/>
      <c r="O480" s="9"/>
      <c r="P480" s="9"/>
      <c r="Q480" s="9"/>
      <c r="R480" s="9"/>
      <c r="S480" s="9"/>
      <c r="T480" s="9"/>
      <c r="U480" s="9"/>
      <c r="V480" s="9"/>
      <c r="W480" s="9"/>
      <c r="X480" s="9"/>
      <c r="Y480" s="9"/>
      <c r="Z480" s="5"/>
      <c r="AA480" s="5"/>
      <c r="AB480" s="5"/>
      <c r="AC480" s="5"/>
      <c r="AD480" s="5"/>
      <c r="AE480" s="5"/>
    </row>
    <row r="481" ht="12.75" customHeight="1">
      <c r="A481" s="5"/>
      <c r="B481" s="6"/>
      <c r="C481" s="5"/>
      <c r="D481" s="5"/>
      <c r="E481" s="5"/>
      <c r="F481" s="5"/>
      <c r="G481" s="5"/>
      <c r="H481" s="8"/>
      <c r="I481" s="5"/>
      <c r="J481" s="9"/>
      <c r="K481" s="9"/>
      <c r="L481" s="9"/>
      <c r="M481" s="9"/>
      <c r="N481" s="9"/>
      <c r="O481" s="9"/>
      <c r="P481" s="9"/>
      <c r="Q481" s="9"/>
      <c r="R481" s="9"/>
      <c r="S481" s="9"/>
      <c r="T481" s="9"/>
      <c r="U481" s="9"/>
      <c r="V481" s="9"/>
      <c r="W481" s="9"/>
      <c r="X481" s="9"/>
      <c r="Y481" s="9"/>
      <c r="Z481" s="5"/>
      <c r="AA481" s="5"/>
      <c r="AB481" s="5"/>
      <c r="AC481" s="5"/>
      <c r="AD481" s="5"/>
      <c r="AE481" s="5"/>
    </row>
    <row r="482" ht="12.75" customHeight="1">
      <c r="A482" s="5"/>
      <c r="B482" s="6"/>
      <c r="C482" s="5"/>
      <c r="D482" s="5"/>
      <c r="E482" s="5"/>
      <c r="F482" s="5"/>
      <c r="G482" s="5"/>
      <c r="H482" s="8"/>
      <c r="I482" s="5"/>
      <c r="J482" s="9"/>
      <c r="K482" s="9"/>
      <c r="L482" s="9"/>
      <c r="M482" s="9"/>
      <c r="N482" s="9"/>
      <c r="O482" s="9"/>
      <c r="P482" s="9"/>
      <c r="Q482" s="9"/>
      <c r="R482" s="9"/>
      <c r="S482" s="9"/>
      <c r="T482" s="9"/>
      <c r="U482" s="9"/>
      <c r="V482" s="9"/>
      <c r="W482" s="9"/>
      <c r="X482" s="9"/>
      <c r="Y482" s="9"/>
      <c r="Z482" s="5"/>
      <c r="AA482" s="5"/>
      <c r="AB482" s="5"/>
      <c r="AC482" s="5"/>
      <c r="AD482" s="5"/>
      <c r="AE482" s="5"/>
    </row>
    <row r="483" ht="12.75" customHeight="1">
      <c r="A483" s="5"/>
      <c r="B483" s="6"/>
      <c r="C483" s="5"/>
      <c r="D483" s="5"/>
      <c r="E483" s="5"/>
      <c r="F483" s="5"/>
      <c r="G483" s="5"/>
      <c r="H483" s="8"/>
      <c r="I483" s="5"/>
      <c r="J483" s="9"/>
      <c r="K483" s="9"/>
      <c r="L483" s="9"/>
      <c r="M483" s="9"/>
      <c r="N483" s="9"/>
      <c r="O483" s="9"/>
      <c r="P483" s="9"/>
      <c r="Q483" s="9"/>
      <c r="R483" s="9"/>
      <c r="S483" s="9"/>
      <c r="T483" s="9"/>
      <c r="U483" s="9"/>
      <c r="V483" s="9"/>
      <c r="W483" s="9"/>
      <c r="X483" s="9"/>
      <c r="Y483" s="9"/>
      <c r="Z483" s="5"/>
      <c r="AA483" s="5"/>
      <c r="AB483" s="5"/>
      <c r="AC483" s="5"/>
      <c r="AD483" s="5"/>
      <c r="AE483" s="5"/>
    </row>
    <row r="484" ht="12.75" customHeight="1">
      <c r="A484" s="5"/>
      <c r="B484" s="6"/>
      <c r="C484" s="5"/>
      <c r="D484" s="5"/>
      <c r="E484" s="5"/>
      <c r="F484" s="5"/>
      <c r="G484" s="5"/>
      <c r="H484" s="8"/>
      <c r="I484" s="5"/>
      <c r="J484" s="9"/>
      <c r="K484" s="9"/>
      <c r="L484" s="9"/>
      <c r="M484" s="9"/>
      <c r="N484" s="9"/>
      <c r="O484" s="9"/>
      <c r="P484" s="9"/>
      <c r="Q484" s="9"/>
      <c r="R484" s="9"/>
      <c r="S484" s="9"/>
      <c r="T484" s="9"/>
      <c r="U484" s="9"/>
      <c r="V484" s="9"/>
      <c r="W484" s="9"/>
      <c r="X484" s="9"/>
      <c r="Y484" s="9"/>
      <c r="Z484" s="5"/>
      <c r="AA484" s="5"/>
      <c r="AB484" s="5"/>
      <c r="AC484" s="5"/>
      <c r="AD484" s="5"/>
      <c r="AE484" s="5"/>
    </row>
    <row r="485" ht="12.75" customHeight="1">
      <c r="A485" s="5"/>
      <c r="B485" s="6"/>
      <c r="C485" s="5"/>
      <c r="D485" s="5"/>
      <c r="E485" s="5"/>
      <c r="F485" s="5"/>
      <c r="G485" s="5"/>
      <c r="H485" s="8"/>
      <c r="I485" s="5"/>
      <c r="J485" s="9"/>
      <c r="K485" s="9"/>
      <c r="L485" s="9"/>
      <c r="M485" s="9"/>
      <c r="N485" s="9"/>
      <c r="O485" s="9"/>
      <c r="P485" s="9"/>
      <c r="Q485" s="9"/>
      <c r="R485" s="9"/>
      <c r="S485" s="9"/>
      <c r="T485" s="9"/>
      <c r="U485" s="9"/>
      <c r="V485" s="9"/>
      <c r="W485" s="9"/>
      <c r="X485" s="9"/>
      <c r="Y485" s="9"/>
      <c r="Z485" s="5"/>
      <c r="AA485" s="5"/>
      <c r="AB485" s="5"/>
      <c r="AC485" s="5"/>
      <c r="AD485" s="5"/>
      <c r="AE485" s="5"/>
    </row>
    <row r="486" ht="12.75" customHeight="1">
      <c r="A486" s="5"/>
      <c r="B486" s="6"/>
      <c r="C486" s="5"/>
      <c r="D486" s="5"/>
      <c r="E486" s="5"/>
      <c r="F486" s="5"/>
      <c r="G486" s="5"/>
      <c r="H486" s="8"/>
      <c r="I486" s="5"/>
      <c r="J486" s="9"/>
      <c r="K486" s="9"/>
      <c r="L486" s="9"/>
      <c r="M486" s="9"/>
      <c r="N486" s="9"/>
      <c r="O486" s="9"/>
      <c r="P486" s="9"/>
      <c r="Q486" s="9"/>
      <c r="R486" s="9"/>
      <c r="S486" s="9"/>
      <c r="T486" s="9"/>
      <c r="U486" s="9"/>
      <c r="V486" s="9"/>
      <c r="W486" s="9"/>
      <c r="X486" s="9"/>
      <c r="Y486" s="9"/>
      <c r="Z486" s="5"/>
      <c r="AA486" s="5"/>
      <c r="AB486" s="5"/>
      <c r="AC486" s="5"/>
      <c r="AD486" s="5"/>
      <c r="AE486" s="5"/>
    </row>
    <row r="487" ht="12.75" customHeight="1">
      <c r="A487" s="5"/>
      <c r="B487" s="6"/>
      <c r="C487" s="5"/>
      <c r="D487" s="5"/>
      <c r="E487" s="5"/>
      <c r="F487" s="5"/>
      <c r="G487" s="5"/>
      <c r="H487" s="8"/>
      <c r="I487" s="5"/>
      <c r="J487" s="9"/>
      <c r="K487" s="9"/>
      <c r="L487" s="9"/>
      <c r="M487" s="9"/>
      <c r="N487" s="9"/>
      <c r="O487" s="9"/>
      <c r="P487" s="9"/>
      <c r="Q487" s="9"/>
      <c r="R487" s="9"/>
      <c r="S487" s="9"/>
      <c r="T487" s="9"/>
      <c r="U487" s="9"/>
      <c r="V487" s="9"/>
      <c r="W487" s="9"/>
      <c r="X487" s="9"/>
      <c r="Y487" s="9"/>
      <c r="Z487" s="5"/>
      <c r="AA487" s="5"/>
      <c r="AB487" s="5"/>
      <c r="AC487" s="5"/>
      <c r="AD487" s="5"/>
      <c r="AE487" s="5"/>
    </row>
    <row r="488" ht="12.75" customHeight="1">
      <c r="A488" s="5"/>
      <c r="B488" s="6"/>
      <c r="C488" s="5"/>
      <c r="D488" s="5"/>
      <c r="E488" s="5"/>
      <c r="F488" s="5"/>
      <c r="G488" s="5"/>
      <c r="H488" s="8"/>
      <c r="I488" s="5"/>
      <c r="J488" s="9"/>
      <c r="K488" s="9"/>
      <c r="L488" s="9"/>
      <c r="M488" s="9"/>
      <c r="N488" s="9"/>
      <c r="O488" s="9"/>
      <c r="P488" s="9"/>
      <c r="Q488" s="9"/>
      <c r="R488" s="9"/>
      <c r="S488" s="9"/>
      <c r="T488" s="9"/>
      <c r="U488" s="9"/>
      <c r="V488" s="9"/>
      <c r="W488" s="9"/>
      <c r="X488" s="9"/>
      <c r="Y488" s="9"/>
      <c r="Z488" s="5"/>
      <c r="AA488" s="5"/>
      <c r="AB488" s="5"/>
      <c r="AC488" s="5"/>
      <c r="AD488" s="5"/>
      <c r="AE488" s="5"/>
    </row>
    <row r="489" ht="12.75" customHeight="1">
      <c r="A489" s="5"/>
      <c r="B489" s="6"/>
      <c r="C489" s="5"/>
      <c r="D489" s="5"/>
      <c r="E489" s="5"/>
      <c r="F489" s="5"/>
      <c r="G489" s="5"/>
      <c r="H489" s="8"/>
      <c r="I489" s="5"/>
      <c r="J489" s="9"/>
      <c r="K489" s="9"/>
      <c r="L489" s="9"/>
      <c r="M489" s="9"/>
      <c r="N489" s="9"/>
      <c r="O489" s="9"/>
      <c r="P489" s="9"/>
      <c r="Q489" s="9"/>
      <c r="R489" s="9"/>
      <c r="S489" s="9"/>
      <c r="T489" s="9"/>
      <c r="U489" s="9"/>
      <c r="V489" s="9"/>
      <c r="W489" s="9"/>
      <c r="X489" s="9"/>
      <c r="Y489" s="9"/>
      <c r="Z489" s="5"/>
      <c r="AA489" s="5"/>
      <c r="AB489" s="5"/>
      <c r="AC489" s="5"/>
      <c r="AD489" s="5"/>
      <c r="AE489" s="5"/>
    </row>
    <row r="490" ht="12.75" customHeight="1">
      <c r="A490" s="5"/>
      <c r="B490" s="6"/>
      <c r="C490" s="5"/>
      <c r="D490" s="5"/>
      <c r="E490" s="5"/>
      <c r="F490" s="5"/>
      <c r="G490" s="5"/>
      <c r="H490" s="8"/>
      <c r="I490" s="5"/>
      <c r="J490" s="9"/>
      <c r="K490" s="9"/>
      <c r="L490" s="9"/>
      <c r="M490" s="9"/>
      <c r="N490" s="9"/>
      <c r="O490" s="9"/>
      <c r="P490" s="9"/>
      <c r="Q490" s="9"/>
      <c r="R490" s="9"/>
      <c r="S490" s="9"/>
      <c r="T490" s="9"/>
      <c r="U490" s="9"/>
      <c r="V490" s="9"/>
      <c r="W490" s="9"/>
      <c r="X490" s="9"/>
      <c r="Y490" s="9"/>
      <c r="Z490" s="5"/>
      <c r="AA490" s="5"/>
      <c r="AB490" s="5"/>
      <c r="AC490" s="5"/>
      <c r="AD490" s="5"/>
      <c r="AE490" s="5"/>
    </row>
    <row r="491" ht="12.75" customHeight="1">
      <c r="A491" s="5"/>
      <c r="B491" s="6"/>
      <c r="C491" s="5"/>
      <c r="D491" s="5"/>
      <c r="E491" s="5"/>
      <c r="F491" s="5"/>
      <c r="G491" s="5"/>
      <c r="H491" s="8"/>
      <c r="I491" s="5"/>
      <c r="J491" s="9"/>
      <c r="K491" s="9"/>
      <c r="L491" s="9"/>
      <c r="M491" s="9"/>
      <c r="N491" s="9"/>
      <c r="O491" s="9"/>
      <c r="P491" s="9"/>
      <c r="Q491" s="9"/>
      <c r="R491" s="9"/>
      <c r="S491" s="9"/>
      <c r="T491" s="9"/>
      <c r="U491" s="9"/>
      <c r="V491" s="9"/>
      <c r="W491" s="9"/>
      <c r="X491" s="9"/>
      <c r="Y491" s="9"/>
      <c r="Z491" s="5"/>
      <c r="AA491" s="5"/>
      <c r="AB491" s="5"/>
      <c r="AC491" s="5"/>
      <c r="AD491" s="5"/>
      <c r="AE491" s="5"/>
    </row>
    <row r="492" ht="12.75" customHeight="1">
      <c r="A492" s="5"/>
      <c r="B492" s="6"/>
      <c r="C492" s="5"/>
      <c r="D492" s="5"/>
      <c r="E492" s="5"/>
      <c r="F492" s="5"/>
      <c r="G492" s="5"/>
      <c r="H492" s="8"/>
      <c r="I492" s="5"/>
      <c r="J492" s="9"/>
      <c r="K492" s="9"/>
      <c r="L492" s="9"/>
      <c r="M492" s="9"/>
      <c r="N492" s="9"/>
      <c r="O492" s="9"/>
      <c r="P492" s="9"/>
      <c r="Q492" s="9"/>
      <c r="R492" s="9"/>
      <c r="S492" s="9"/>
      <c r="T492" s="9"/>
      <c r="U492" s="9"/>
      <c r="V492" s="9"/>
      <c r="W492" s="9"/>
      <c r="X492" s="9"/>
      <c r="Y492" s="9"/>
      <c r="Z492" s="5"/>
      <c r="AA492" s="5"/>
      <c r="AB492" s="5"/>
      <c r="AC492" s="5"/>
      <c r="AD492" s="5"/>
      <c r="AE492" s="5"/>
    </row>
    <row r="493" ht="12.75" customHeight="1">
      <c r="A493" s="5"/>
      <c r="B493" s="6"/>
      <c r="C493" s="5"/>
      <c r="D493" s="5"/>
      <c r="E493" s="5"/>
      <c r="F493" s="5"/>
      <c r="G493" s="5"/>
      <c r="H493" s="8"/>
      <c r="I493" s="5"/>
      <c r="J493" s="9"/>
      <c r="K493" s="9"/>
      <c r="L493" s="9"/>
      <c r="M493" s="9"/>
      <c r="N493" s="9"/>
      <c r="O493" s="9"/>
      <c r="P493" s="9"/>
      <c r="Q493" s="9"/>
      <c r="R493" s="9"/>
      <c r="S493" s="9"/>
      <c r="T493" s="9"/>
      <c r="U493" s="9"/>
      <c r="V493" s="9"/>
      <c r="W493" s="9"/>
      <c r="X493" s="9"/>
      <c r="Y493" s="9"/>
      <c r="Z493" s="5"/>
      <c r="AA493" s="5"/>
      <c r="AB493" s="5"/>
      <c r="AC493" s="5"/>
      <c r="AD493" s="5"/>
      <c r="AE493" s="5"/>
    </row>
    <row r="494" ht="12.75" customHeight="1">
      <c r="A494" s="5"/>
      <c r="B494" s="6"/>
      <c r="C494" s="5"/>
      <c r="D494" s="5"/>
      <c r="E494" s="5"/>
      <c r="F494" s="5"/>
      <c r="G494" s="5"/>
      <c r="H494" s="8"/>
      <c r="I494" s="5"/>
      <c r="J494" s="9"/>
      <c r="K494" s="9"/>
      <c r="L494" s="9"/>
      <c r="M494" s="9"/>
      <c r="N494" s="9"/>
      <c r="O494" s="9"/>
      <c r="P494" s="9"/>
      <c r="Q494" s="9"/>
      <c r="R494" s="9"/>
      <c r="S494" s="9"/>
      <c r="T494" s="9"/>
      <c r="U494" s="9"/>
      <c r="V494" s="9"/>
      <c r="W494" s="9"/>
      <c r="X494" s="9"/>
      <c r="Y494" s="9"/>
      <c r="Z494" s="5"/>
      <c r="AA494" s="5"/>
      <c r="AB494" s="5"/>
      <c r="AC494" s="5"/>
      <c r="AD494" s="5"/>
      <c r="AE494" s="5"/>
    </row>
    <row r="495" ht="12.75" customHeight="1">
      <c r="A495" s="5"/>
      <c r="B495" s="6"/>
      <c r="C495" s="5"/>
      <c r="D495" s="5"/>
      <c r="E495" s="5"/>
      <c r="F495" s="5"/>
      <c r="G495" s="5"/>
      <c r="H495" s="8"/>
      <c r="I495" s="5"/>
      <c r="J495" s="9"/>
      <c r="K495" s="9"/>
      <c r="L495" s="9"/>
      <c r="M495" s="9"/>
      <c r="N495" s="9"/>
      <c r="O495" s="9"/>
      <c r="P495" s="9"/>
      <c r="Q495" s="9"/>
      <c r="R495" s="9"/>
      <c r="S495" s="9"/>
      <c r="T495" s="9"/>
      <c r="U495" s="9"/>
      <c r="V495" s="9"/>
      <c r="W495" s="9"/>
      <c r="X495" s="9"/>
      <c r="Y495" s="9"/>
      <c r="Z495" s="5"/>
      <c r="AA495" s="5"/>
      <c r="AB495" s="5"/>
      <c r="AC495" s="5"/>
      <c r="AD495" s="5"/>
      <c r="AE495" s="5"/>
    </row>
    <row r="496" ht="12.75" customHeight="1">
      <c r="A496" s="5"/>
      <c r="B496" s="6"/>
      <c r="C496" s="5"/>
      <c r="D496" s="5"/>
      <c r="E496" s="5"/>
      <c r="F496" s="5"/>
      <c r="G496" s="5"/>
      <c r="H496" s="8"/>
      <c r="I496" s="5"/>
      <c r="J496" s="9"/>
      <c r="K496" s="9"/>
      <c r="L496" s="9"/>
      <c r="M496" s="9"/>
      <c r="N496" s="9"/>
      <c r="O496" s="9"/>
      <c r="P496" s="9"/>
      <c r="Q496" s="9"/>
      <c r="R496" s="9"/>
      <c r="S496" s="9"/>
      <c r="T496" s="9"/>
      <c r="U496" s="9"/>
      <c r="V496" s="9"/>
      <c r="W496" s="9"/>
      <c r="X496" s="9"/>
      <c r="Y496" s="9"/>
      <c r="Z496" s="5"/>
      <c r="AA496" s="5"/>
      <c r="AB496" s="5"/>
      <c r="AC496" s="5"/>
      <c r="AD496" s="5"/>
      <c r="AE496" s="5"/>
    </row>
    <row r="497" ht="12.75" customHeight="1">
      <c r="A497" s="5"/>
      <c r="B497" s="6"/>
      <c r="C497" s="5"/>
      <c r="D497" s="5"/>
      <c r="E497" s="5"/>
      <c r="F497" s="5"/>
      <c r="G497" s="5"/>
      <c r="H497" s="8"/>
      <c r="I497" s="5"/>
      <c r="J497" s="9"/>
      <c r="K497" s="9"/>
      <c r="L497" s="9"/>
      <c r="M497" s="9"/>
      <c r="N497" s="9"/>
      <c r="O497" s="9"/>
      <c r="P497" s="9"/>
      <c r="Q497" s="9"/>
      <c r="R497" s="9"/>
      <c r="S497" s="9"/>
      <c r="T497" s="9"/>
      <c r="U497" s="9"/>
      <c r="V497" s="9"/>
      <c r="W497" s="9"/>
      <c r="X497" s="9"/>
      <c r="Y497" s="9"/>
      <c r="Z497" s="5"/>
      <c r="AA497" s="5"/>
      <c r="AB497" s="5"/>
      <c r="AC497" s="5"/>
      <c r="AD497" s="5"/>
      <c r="AE497" s="5"/>
    </row>
    <row r="498" ht="12.75" customHeight="1">
      <c r="A498" s="5"/>
      <c r="B498" s="6"/>
      <c r="C498" s="5"/>
      <c r="D498" s="5"/>
      <c r="E498" s="5"/>
      <c r="F498" s="5"/>
      <c r="G498" s="5"/>
      <c r="H498" s="8"/>
      <c r="I498" s="5"/>
      <c r="J498" s="9"/>
      <c r="K498" s="9"/>
      <c r="L498" s="9"/>
      <c r="M498" s="9"/>
      <c r="N498" s="9"/>
      <c r="O498" s="9"/>
      <c r="P498" s="9"/>
      <c r="Q498" s="9"/>
      <c r="R498" s="9"/>
      <c r="S498" s="9"/>
      <c r="T498" s="9"/>
      <c r="U498" s="9"/>
      <c r="V498" s="9"/>
      <c r="W498" s="9"/>
      <c r="X498" s="9"/>
      <c r="Y498" s="9"/>
      <c r="Z498" s="5"/>
      <c r="AA498" s="5"/>
      <c r="AB498" s="5"/>
      <c r="AC498" s="5"/>
      <c r="AD498" s="5"/>
      <c r="AE498" s="5"/>
    </row>
    <row r="499" ht="12.75" customHeight="1">
      <c r="A499" s="5"/>
      <c r="B499" s="6"/>
      <c r="C499" s="5"/>
      <c r="D499" s="5"/>
      <c r="E499" s="5"/>
      <c r="F499" s="5"/>
      <c r="G499" s="5"/>
      <c r="H499" s="8"/>
      <c r="I499" s="5"/>
      <c r="J499" s="9"/>
      <c r="K499" s="9"/>
      <c r="L499" s="9"/>
      <c r="M499" s="9"/>
      <c r="N499" s="9"/>
      <c r="O499" s="9"/>
      <c r="P499" s="9"/>
      <c r="Q499" s="9"/>
      <c r="R499" s="9"/>
      <c r="S499" s="9"/>
      <c r="T499" s="9"/>
      <c r="U499" s="9"/>
      <c r="V499" s="9"/>
      <c r="W499" s="9"/>
      <c r="X499" s="9"/>
      <c r="Y499" s="9"/>
      <c r="Z499" s="5"/>
      <c r="AA499" s="5"/>
      <c r="AB499" s="5"/>
      <c r="AC499" s="5"/>
      <c r="AD499" s="5"/>
      <c r="AE499" s="5"/>
    </row>
    <row r="500" ht="12.75" customHeight="1">
      <c r="A500" s="5"/>
      <c r="B500" s="6"/>
      <c r="C500" s="5"/>
      <c r="D500" s="5"/>
      <c r="E500" s="5"/>
      <c r="F500" s="5"/>
      <c r="G500" s="5"/>
      <c r="H500" s="8"/>
      <c r="I500" s="5"/>
      <c r="J500" s="9"/>
      <c r="K500" s="9"/>
      <c r="L500" s="9"/>
      <c r="M500" s="9"/>
      <c r="N500" s="9"/>
      <c r="O500" s="9"/>
      <c r="P500" s="9"/>
      <c r="Q500" s="9"/>
      <c r="R500" s="9"/>
      <c r="S500" s="9"/>
      <c r="T500" s="9"/>
      <c r="U500" s="9"/>
      <c r="V500" s="9"/>
      <c r="W500" s="9"/>
      <c r="X500" s="9"/>
      <c r="Y500" s="9"/>
      <c r="Z500" s="5"/>
      <c r="AA500" s="5"/>
      <c r="AB500" s="5"/>
      <c r="AC500" s="5"/>
      <c r="AD500" s="5"/>
      <c r="AE500" s="5"/>
    </row>
    <row r="501" ht="12.75" customHeight="1">
      <c r="A501" s="5"/>
      <c r="B501" s="6"/>
      <c r="C501" s="5"/>
      <c r="D501" s="5"/>
      <c r="E501" s="5"/>
      <c r="F501" s="5"/>
      <c r="G501" s="5"/>
      <c r="H501" s="8"/>
      <c r="I501" s="5"/>
      <c r="J501" s="9"/>
      <c r="K501" s="9"/>
      <c r="L501" s="9"/>
      <c r="M501" s="9"/>
      <c r="N501" s="9"/>
      <c r="O501" s="9"/>
      <c r="P501" s="9"/>
      <c r="Q501" s="9"/>
      <c r="R501" s="9"/>
      <c r="S501" s="9"/>
      <c r="T501" s="9"/>
      <c r="U501" s="9"/>
      <c r="V501" s="9"/>
      <c r="W501" s="9"/>
      <c r="X501" s="9"/>
      <c r="Y501" s="9"/>
      <c r="Z501" s="5"/>
      <c r="AA501" s="5"/>
      <c r="AB501" s="5"/>
      <c r="AC501" s="5"/>
      <c r="AD501" s="5"/>
      <c r="AE501" s="5"/>
    </row>
    <row r="502" ht="12.75" customHeight="1">
      <c r="A502" s="5"/>
      <c r="B502" s="6"/>
      <c r="C502" s="5"/>
      <c r="D502" s="5"/>
      <c r="E502" s="5"/>
      <c r="F502" s="5"/>
      <c r="G502" s="5"/>
      <c r="H502" s="8"/>
      <c r="I502" s="5"/>
      <c r="J502" s="9"/>
      <c r="K502" s="9"/>
      <c r="L502" s="9"/>
      <c r="M502" s="9"/>
      <c r="N502" s="9"/>
      <c r="O502" s="9"/>
      <c r="P502" s="9"/>
      <c r="Q502" s="9"/>
      <c r="R502" s="9"/>
      <c r="S502" s="9"/>
      <c r="T502" s="9"/>
      <c r="U502" s="9"/>
      <c r="V502" s="9"/>
      <c r="W502" s="9"/>
      <c r="X502" s="9"/>
      <c r="Y502" s="9"/>
      <c r="Z502" s="5"/>
      <c r="AA502" s="5"/>
      <c r="AB502" s="5"/>
      <c r="AC502" s="5"/>
      <c r="AD502" s="5"/>
      <c r="AE502" s="5"/>
    </row>
    <row r="503" ht="12.75" customHeight="1">
      <c r="A503" s="5"/>
      <c r="B503" s="6"/>
      <c r="C503" s="5"/>
      <c r="D503" s="5"/>
      <c r="E503" s="5"/>
      <c r="F503" s="5"/>
      <c r="G503" s="5"/>
      <c r="H503" s="8"/>
      <c r="I503" s="5"/>
      <c r="J503" s="9"/>
      <c r="K503" s="9"/>
      <c r="L503" s="9"/>
      <c r="M503" s="9"/>
      <c r="N503" s="9"/>
      <c r="O503" s="9"/>
      <c r="P503" s="9"/>
      <c r="Q503" s="9"/>
      <c r="R503" s="9"/>
      <c r="S503" s="9"/>
      <c r="T503" s="9"/>
      <c r="U503" s="9"/>
      <c r="V503" s="9"/>
      <c r="W503" s="9"/>
      <c r="X503" s="9"/>
      <c r="Y503" s="9"/>
      <c r="Z503" s="5"/>
      <c r="AA503" s="5"/>
      <c r="AB503" s="5"/>
      <c r="AC503" s="5"/>
      <c r="AD503" s="5"/>
      <c r="AE503" s="5"/>
    </row>
    <row r="504" ht="12.75" customHeight="1">
      <c r="A504" s="5"/>
      <c r="B504" s="6"/>
      <c r="C504" s="5"/>
      <c r="D504" s="5"/>
      <c r="E504" s="5"/>
      <c r="F504" s="5"/>
      <c r="G504" s="5"/>
      <c r="H504" s="8"/>
      <c r="I504" s="5"/>
      <c r="J504" s="9"/>
      <c r="K504" s="9"/>
      <c r="L504" s="9"/>
      <c r="M504" s="9"/>
      <c r="N504" s="9"/>
      <c r="O504" s="9"/>
      <c r="P504" s="9"/>
      <c r="Q504" s="9"/>
      <c r="R504" s="9"/>
      <c r="S504" s="9"/>
      <c r="T504" s="9"/>
      <c r="U504" s="9"/>
      <c r="V504" s="9"/>
      <c r="W504" s="9"/>
      <c r="X504" s="9"/>
      <c r="Y504" s="9"/>
      <c r="Z504" s="5"/>
      <c r="AA504" s="5"/>
      <c r="AB504" s="5"/>
      <c r="AC504" s="5"/>
      <c r="AD504" s="5"/>
      <c r="AE504" s="5"/>
    </row>
    <row r="505" ht="12.75" customHeight="1">
      <c r="A505" s="5"/>
      <c r="B505" s="6"/>
      <c r="C505" s="5"/>
      <c r="D505" s="5"/>
      <c r="E505" s="5"/>
      <c r="F505" s="5"/>
      <c r="G505" s="5"/>
      <c r="H505" s="8"/>
      <c r="I505" s="5"/>
      <c r="J505" s="9"/>
      <c r="K505" s="9"/>
      <c r="L505" s="9"/>
      <c r="M505" s="9"/>
      <c r="N505" s="9"/>
      <c r="O505" s="9"/>
      <c r="P505" s="9"/>
      <c r="Q505" s="9"/>
      <c r="R505" s="9"/>
      <c r="S505" s="9"/>
      <c r="T505" s="9"/>
      <c r="U505" s="9"/>
      <c r="V505" s="9"/>
      <c r="W505" s="9"/>
      <c r="X505" s="9"/>
      <c r="Y505" s="9"/>
      <c r="Z505" s="5"/>
      <c r="AA505" s="5"/>
      <c r="AB505" s="5"/>
      <c r="AC505" s="5"/>
      <c r="AD505" s="5"/>
      <c r="AE505" s="5"/>
    </row>
    <row r="506" ht="12.75" customHeight="1">
      <c r="A506" s="5"/>
      <c r="B506" s="6"/>
      <c r="C506" s="5"/>
      <c r="D506" s="5"/>
      <c r="E506" s="5"/>
      <c r="F506" s="5"/>
      <c r="G506" s="5"/>
      <c r="H506" s="8"/>
      <c r="I506" s="5"/>
      <c r="J506" s="9"/>
      <c r="K506" s="9"/>
      <c r="L506" s="9"/>
      <c r="M506" s="9"/>
      <c r="N506" s="9"/>
      <c r="O506" s="9"/>
      <c r="P506" s="9"/>
      <c r="Q506" s="9"/>
      <c r="R506" s="9"/>
      <c r="S506" s="9"/>
      <c r="T506" s="9"/>
      <c r="U506" s="9"/>
      <c r="V506" s="9"/>
      <c r="W506" s="9"/>
      <c r="X506" s="9"/>
      <c r="Y506" s="9"/>
      <c r="Z506" s="5"/>
      <c r="AA506" s="5"/>
      <c r="AB506" s="5"/>
      <c r="AC506" s="5"/>
      <c r="AD506" s="5"/>
      <c r="AE506" s="5"/>
    </row>
    <row r="507" ht="12.75" customHeight="1">
      <c r="A507" s="5"/>
      <c r="B507" s="6"/>
      <c r="C507" s="5"/>
      <c r="D507" s="5"/>
      <c r="E507" s="5"/>
      <c r="F507" s="5"/>
      <c r="G507" s="5"/>
      <c r="H507" s="8"/>
      <c r="I507" s="5"/>
      <c r="J507" s="9"/>
      <c r="K507" s="9"/>
      <c r="L507" s="9"/>
      <c r="M507" s="9"/>
      <c r="N507" s="9"/>
      <c r="O507" s="9"/>
      <c r="P507" s="9"/>
      <c r="Q507" s="9"/>
      <c r="R507" s="9"/>
      <c r="S507" s="9"/>
      <c r="T507" s="9"/>
      <c r="U507" s="9"/>
      <c r="V507" s="9"/>
      <c r="W507" s="9"/>
      <c r="X507" s="9"/>
      <c r="Y507" s="9"/>
      <c r="Z507" s="5"/>
      <c r="AA507" s="5"/>
      <c r="AB507" s="5"/>
      <c r="AC507" s="5"/>
      <c r="AD507" s="5"/>
      <c r="AE507" s="5"/>
    </row>
    <row r="508" ht="12.75" customHeight="1">
      <c r="A508" s="5"/>
      <c r="B508" s="6"/>
      <c r="C508" s="5"/>
      <c r="D508" s="5"/>
      <c r="E508" s="5"/>
      <c r="F508" s="5"/>
      <c r="G508" s="5"/>
      <c r="H508" s="8"/>
      <c r="I508" s="5"/>
      <c r="J508" s="9"/>
      <c r="K508" s="9"/>
      <c r="L508" s="9"/>
      <c r="M508" s="9"/>
      <c r="N508" s="9"/>
      <c r="O508" s="9"/>
      <c r="P508" s="9"/>
      <c r="Q508" s="9"/>
      <c r="R508" s="9"/>
      <c r="S508" s="9"/>
      <c r="T508" s="9"/>
      <c r="U508" s="9"/>
      <c r="V508" s="9"/>
      <c r="W508" s="9"/>
      <c r="X508" s="9"/>
      <c r="Y508" s="9"/>
      <c r="Z508" s="5"/>
      <c r="AA508" s="5"/>
      <c r="AB508" s="5"/>
      <c r="AC508" s="5"/>
      <c r="AD508" s="5"/>
      <c r="AE508" s="5"/>
    </row>
    <row r="509" ht="12.75" customHeight="1">
      <c r="A509" s="5"/>
      <c r="B509" s="6"/>
      <c r="C509" s="5"/>
      <c r="D509" s="5"/>
      <c r="E509" s="5"/>
      <c r="F509" s="5"/>
      <c r="G509" s="5"/>
      <c r="H509" s="8"/>
      <c r="I509" s="5"/>
      <c r="J509" s="9"/>
      <c r="K509" s="9"/>
      <c r="L509" s="9"/>
      <c r="M509" s="9"/>
      <c r="N509" s="9"/>
      <c r="O509" s="9"/>
      <c r="P509" s="9"/>
      <c r="Q509" s="9"/>
      <c r="R509" s="9"/>
      <c r="S509" s="9"/>
      <c r="T509" s="9"/>
      <c r="U509" s="9"/>
      <c r="V509" s="9"/>
      <c r="W509" s="9"/>
      <c r="X509" s="9"/>
      <c r="Y509" s="9"/>
      <c r="Z509" s="5"/>
      <c r="AA509" s="5"/>
      <c r="AB509" s="5"/>
      <c r="AC509" s="5"/>
      <c r="AD509" s="5"/>
      <c r="AE509" s="5"/>
    </row>
    <row r="510" ht="12.75" customHeight="1">
      <c r="A510" s="5"/>
      <c r="B510" s="6"/>
      <c r="C510" s="5"/>
      <c r="D510" s="5"/>
      <c r="E510" s="5"/>
      <c r="F510" s="5"/>
      <c r="G510" s="5"/>
      <c r="H510" s="8"/>
      <c r="I510" s="5"/>
      <c r="J510" s="9"/>
      <c r="K510" s="9"/>
      <c r="L510" s="9"/>
      <c r="M510" s="9"/>
      <c r="N510" s="9"/>
      <c r="O510" s="9"/>
      <c r="P510" s="9"/>
      <c r="Q510" s="9"/>
      <c r="R510" s="9"/>
      <c r="S510" s="9"/>
      <c r="T510" s="9"/>
      <c r="U510" s="9"/>
      <c r="V510" s="9"/>
      <c r="W510" s="9"/>
      <c r="X510" s="9"/>
      <c r="Y510" s="9"/>
      <c r="Z510" s="5"/>
      <c r="AA510" s="5"/>
      <c r="AB510" s="5"/>
      <c r="AC510" s="5"/>
      <c r="AD510" s="5"/>
      <c r="AE510" s="5"/>
    </row>
    <row r="511" ht="12.75" customHeight="1">
      <c r="A511" s="5"/>
      <c r="B511" s="6"/>
      <c r="C511" s="5"/>
      <c r="D511" s="5"/>
      <c r="E511" s="5"/>
      <c r="F511" s="5"/>
      <c r="G511" s="5"/>
      <c r="H511" s="8"/>
      <c r="I511" s="5"/>
      <c r="J511" s="9"/>
      <c r="K511" s="9"/>
      <c r="L511" s="9"/>
      <c r="M511" s="9"/>
      <c r="N511" s="9"/>
      <c r="O511" s="9"/>
      <c r="P511" s="9"/>
      <c r="Q511" s="9"/>
      <c r="R511" s="9"/>
      <c r="S511" s="9"/>
      <c r="T511" s="9"/>
      <c r="U511" s="9"/>
      <c r="V511" s="9"/>
      <c r="W511" s="9"/>
      <c r="X511" s="9"/>
      <c r="Y511" s="9"/>
      <c r="Z511" s="5"/>
      <c r="AA511" s="5"/>
      <c r="AB511" s="5"/>
      <c r="AC511" s="5"/>
      <c r="AD511" s="5"/>
      <c r="AE511" s="5"/>
    </row>
    <row r="512" ht="12.75" customHeight="1">
      <c r="A512" s="5"/>
      <c r="B512" s="6"/>
      <c r="C512" s="5"/>
      <c r="D512" s="5"/>
      <c r="E512" s="5"/>
      <c r="F512" s="5"/>
      <c r="G512" s="5"/>
      <c r="H512" s="8"/>
      <c r="I512" s="5"/>
      <c r="J512" s="9"/>
      <c r="K512" s="9"/>
      <c r="L512" s="9"/>
      <c r="M512" s="9"/>
      <c r="N512" s="9"/>
      <c r="O512" s="9"/>
      <c r="P512" s="9"/>
      <c r="Q512" s="9"/>
      <c r="R512" s="9"/>
      <c r="S512" s="9"/>
      <c r="T512" s="9"/>
      <c r="U512" s="9"/>
      <c r="V512" s="9"/>
      <c r="W512" s="9"/>
      <c r="X512" s="9"/>
      <c r="Y512" s="9"/>
      <c r="Z512" s="5"/>
      <c r="AA512" s="5"/>
      <c r="AB512" s="5"/>
      <c r="AC512" s="5"/>
      <c r="AD512" s="5"/>
      <c r="AE512" s="5"/>
    </row>
    <row r="513" ht="12.75" customHeight="1">
      <c r="A513" s="5"/>
      <c r="B513" s="6"/>
      <c r="C513" s="5"/>
      <c r="D513" s="5"/>
      <c r="E513" s="5"/>
      <c r="F513" s="5"/>
      <c r="G513" s="5"/>
      <c r="H513" s="8"/>
      <c r="I513" s="5"/>
      <c r="J513" s="9"/>
      <c r="K513" s="9"/>
      <c r="L513" s="9"/>
      <c r="M513" s="9"/>
      <c r="N513" s="9"/>
      <c r="O513" s="9"/>
      <c r="P513" s="9"/>
      <c r="Q513" s="9"/>
      <c r="R513" s="9"/>
      <c r="S513" s="9"/>
      <c r="T513" s="9"/>
      <c r="U513" s="9"/>
      <c r="V513" s="9"/>
      <c r="W513" s="9"/>
      <c r="X513" s="9"/>
      <c r="Y513" s="9"/>
      <c r="Z513" s="5"/>
      <c r="AA513" s="5"/>
      <c r="AB513" s="5"/>
      <c r="AC513" s="5"/>
      <c r="AD513" s="5"/>
      <c r="AE513" s="5"/>
    </row>
    <row r="514" ht="12.75" customHeight="1">
      <c r="A514" s="5"/>
      <c r="B514" s="6"/>
      <c r="C514" s="5"/>
      <c r="D514" s="5"/>
      <c r="E514" s="5"/>
      <c r="F514" s="5"/>
      <c r="G514" s="5"/>
      <c r="H514" s="8"/>
      <c r="I514" s="5"/>
      <c r="J514" s="9"/>
      <c r="K514" s="9"/>
      <c r="L514" s="9"/>
      <c r="M514" s="9"/>
      <c r="N514" s="9"/>
      <c r="O514" s="9"/>
      <c r="P514" s="9"/>
      <c r="Q514" s="9"/>
      <c r="R514" s="9"/>
      <c r="S514" s="9"/>
      <c r="T514" s="9"/>
      <c r="U514" s="9"/>
      <c r="V514" s="9"/>
      <c r="W514" s="9"/>
      <c r="X514" s="9"/>
      <c r="Y514" s="9"/>
      <c r="Z514" s="5"/>
      <c r="AA514" s="5"/>
      <c r="AB514" s="5"/>
      <c r="AC514" s="5"/>
      <c r="AD514" s="5"/>
      <c r="AE514" s="5"/>
    </row>
    <row r="515" ht="12.75" customHeight="1">
      <c r="A515" s="5"/>
      <c r="B515" s="6"/>
      <c r="C515" s="5"/>
      <c r="D515" s="5"/>
      <c r="E515" s="5"/>
      <c r="F515" s="5"/>
      <c r="G515" s="5"/>
      <c r="H515" s="8"/>
      <c r="I515" s="5"/>
      <c r="J515" s="9"/>
      <c r="K515" s="9"/>
      <c r="L515" s="9"/>
      <c r="M515" s="9"/>
      <c r="N515" s="9"/>
      <c r="O515" s="9"/>
      <c r="P515" s="9"/>
      <c r="Q515" s="9"/>
      <c r="R515" s="9"/>
      <c r="S515" s="9"/>
      <c r="T515" s="9"/>
      <c r="U515" s="9"/>
      <c r="V515" s="9"/>
      <c r="W515" s="9"/>
      <c r="X515" s="9"/>
      <c r="Y515" s="9"/>
      <c r="Z515" s="5"/>
      <c r="AA515" s="5"/>
      <c r="AB515" s="5"/>
      <c r="AC515" s="5"/>
      <c r="AD515" s="5"/>
      <c r="AE515" s="5"/>
    </row>
    <row r="516" ht="12.75" customHeight="1">
      <c r="A516" s="5"/>
      <c r="B516" s="6"/>
      <c r="C516" s="5"/>
      <c r="D516" s="5"/>
      <c r="E516" s="5"/>
      <c r="F516" s="5"/>
      <c r="G516" s="5"/>
      <c r="H516" s="8"/>
      <c r="I516" s="5"/>
      <c r="J516" s="9"/>
      <c r="K516" s="9"/>
      <c r="L516" s="9"/>
      <c r="M516" s="9"/>
      <c r="N516" s="9"/>
      <c r="O516" s="9"/>
      <c r="P516" s="9"/>
      <c r="Q516" s="9"/>
      <c r="R516" s="9"/>
      <c r="S516" s="9"/>
      <c r="T516" s="9"/>
      <c r="U516" s="9"/>
      <c r="V516" s="9"/>
      <c r="W516" s="9"/>
      <c r="X516" s="9"/>
      <c r="Y516" s="9"/>
      <c r="Z516" s="5"/>
      <c r="AA516" s="5"/>
      <c r="AB516" s="5"/>
      <c r="AC516" s="5"/>
      <c r="AD516" s="5"/>
      <c r="AE516" s="5"/>
    </row>
    <row r="517" ht="12.75" customHeight="1">
      <c r="A517" s="5"/>
      <c r="B517" s="6"/>
      <c r="C517" s="5"/>
      <c r="D517" s="5"/>
      <c r="E517" s="5"/>
      <c r="F517" s="5"/>
      <c r="G517" s="5"/>
      <c r="H517" s="8"/>
      <c r="I517" s="5"/>
      <c r="J517" s="9"/>
      <c r="K517" s="9"/>
      <c r="L517" s="9"/>
      <c r="M517" s="9"/>
      <c r="N517" s="9"/>
      <c r="O517" s="9"/>
      <c r="P517" s="9"/>
      <c r="Q517" s="9"/>
      <c r="R517" s="9"/>
      <c r="S517" s="9"/>
      <c r="T517" s="9"/>
      <c r="U517" s="9"/>
      <c r="V517" s="9"/>
      <c r="W517" s="9"/>
      <c r="X517" s="9"/>
      <c r="Y517" s="9"/>
      <c r="Z517" s="5"/>
      <c r="AA517" s="5"/>
      <c r="AB517" s="5"/>
      <c r="AC517" s="5"/>
      <c r="AD517" s="5"/>
      <c r="AE517" s="5"/>
    </row>
    <row r="518" ht="12.75" customHeight="1">
      <c r="A518" s="5"/>
      <c r="B518" s="6"/>
      <c r="C518" s="5"/>
      <c r="D518" s="5"/>
      <c r="E518" s="5"/>
      <c r="F518" s="5"/>
      <c r="G518" s="5"/>
      <c r="H518" s="8"/>
      <c r="I518" s="5"/>
      <c r="J518" s="9"/>
      <c r="K518" s="9"/>
      <c r="L518" s="9"/>
      <c r="M518" s="9"/>
      <c r="N518" s="9"/>
      <c r="O518" s="9"/>
      <c r="P518" s="9"/>
      <c r="Q518" s="9"/>
      <c r="R518" s="9"/>
      <c r="S518" s="9"/>
      <c r="T518" s="9"/>
      <c r="U518" s="9"/>
      <c r="V518" s="9"/>
      <c r="W518" s="9"/>
      <c r="X518" s="9"/>
      <c r="Y518" s="9"/>
      <c r="Z518" s="5"/>
      <c r="AA518" s="5"/>
      <c r="AB518" s="5"/>
      <c r="AC518" s="5"/>
      <c r="AD518" s="5"/>
      <c r="AE518" s="5"/>
    </row>
    <row r="519" ht="12.75" customHeight="1">
      <c r="A519" s="5"/>
      <c r="B519" s="6"/>
      <c r="C519" s="5"/>
      <c r="D519" s="5"/>
      <c r="E519" s="5"/>
      <c r="F519" s="5"/>
      <c r="G519" s="5"/>
      <c r="H519" s="8"/>
      <c r="I519" s="5"/>
      <c r="J519" s="9"/>
      <c r="K519" s="9"/>
      <c r="L519" s="9"/>
      <c r="M519" s="9"/>
      <c r="N519" s="9"/>
      <c r="O519" s="9"/>
      <c r="P519" s="9"/>
      <c r="Q519" s="9"/>
      <c r="R519" s="9"/>
      <c r="S519" s="9"/>
      <c r="T519" s="9"/>
      <c r="U519" s="9"/>
      <c r="V519" s="9"/>
      <c r="W519" s="9"/>
      <c r="X519" s="9"/>
      <c r="Y519" s="9"/>
      <c r="Z519" s="5"/>
      <c r="AA519" s="5"/>
      <c r="AB519" s="5"/>
      <c r="AC519" s="5"/>
      <c r="AD519" s="5"/>
      <c r="AE519" s="5"/>
    </row>
    <row r="520" ht="12.75" customHeight="1">
      <c r="A520" s="5"/>
      <c r="B520" s="6"/>
      <c r="C520" s="5"/>
      <c r="D520" s="5"/>
      <c r="E520" s="5"/>
      <c r="F520" s="5"/>
      <c r="G520" s="5"/>
      <c r="H520" s="8"/>
      <c r="I520" s="5"/>
      <c r="J520" s="9"/>
      <c r="K520" s="9"/>
      <c r="L520" s="9"/>
      <c r="M520" s="9"/>
      <c r="N520" s="9"/>
      <c r="O520" s="9"/>
      <c r="P520" s="9"/>
      <c r="Q520" s="9"/>
      <c r="R520" s="9"/>
      <c r="S520" s="9"/>
      <c r="T520" s="9"/>
      <c r="U520" s="9"/>
      <c r="V520" s="9"/>
      <c r="W520" s="9"/>
      <c r="X520" s="9"/>
      <c r="Y520" s="9"/>
      <c r="Z520" s="5"/>
      <c r="AA520" s="5"/>
      <c r="AB520" s="5"/>
      <c r="AC520" s="5"/>
      <c r="AD520" s="5"/>
      <c r="AE520" s="5"/>
    </row>
    <row r="521" ht="12.75" customHeight="1">
      <c r="A521" s="5"/>
      <c r="B521" s="6"/>
      <c r="C521" s="5"/>
      <c r="D521" s="5"/>
      <c r="E521" s="5"/>
      <c r="F521" s="5"/>
      <c r="G521" s="5"/>
      <c r="H521" s="8"/>
      <c r="I521" s="5"/>
      <c r="J521" s="9"/>
      <c r="K521" s="9"/>
      <c r="L521" s="9"/>
      <c r="M521" s="9"/>
      <c r="N521" s="9"/>
      <c r="O521" s="9"/>
      <c r="P521" s="9"/>
      <c r="Q521" s="9"/>
      <c r="R521" s="9"/>
      <c r="S521" s="9"/>
      <c r="T521" s="9"/>
      <c r="U521" s="9"/>
      <c r="V521" s="9"/>
      <c r="W521" s="9"/>
      <c r="X521" s="9"/>
      <c r="Y521" s="9"/>
      <c r="Z521" s="5"/>
      <c r="AA521" s="5"/>
      <c r="AB521" s="5"/>
      <c r="AC521" s="5"/>
      <c r="AD521" s="5"/>
      <c r="AE521" s="5"/>
    </row>
    <row r="522" ht="12.75" customHeight="1">
      <c r="A522" s="5"/>
      <c r="B522" s="6"/>
      <c r="C522" s="5"/>
      <c r="D522" s="5"/>
      <c r="E522" s="5"/>
      <c r="F522" s="5"/>
      <c r="G522" s="5"/>
      <c r="H522" s="8"/>
      <c r="I522" s="5"/>
      <c r="J522" s="9"/>
      <c r="K522" s="9"/>
      <c r="L522" s="9"/>
      <c r="M522" s="9"/>
      <c r="N522" s="9"/>
      <c r="O522" s="9"/>
      <c r="P522" s="9"/>
      <c r="Q522" s="9"/>
      <c r="R522" s="9"/>
      <c r="S522" s="9"/>
      <c r="T522" s="9"/>
      <c r="U522" s="9"/>
      <c r="V522" s="9"/>
      <c r="W522" s="9"/>
      <c r="X522" s="9"/>
      <c r="Y522" s="9"/>
      <c r="Z522" s="5"/>
      <c r="AA522" s="5"/>
      <c r="AB522" s="5"/>
      <c r="AC522" s="5"/>
      <c r="AD522" s="5"/>
      <c r="AE522" s="5"/>
    </row>
    <row r="523" ht="12.75" customHeight="1">
      <c r="A523" s="5"/>
      <c r="B523" s="6"/>
      <c r="C523" s="5"/>
      <c r="D523" s="5"/>
      <c r="E523" s="5"/>
      <c r="F523" s="5"/>
      <c r="G523" s="5"/>
      <c r="H523" s="8"/>
      <c r="I523" s="5"/>
      <c r="J523" s="9"/>
      <c r="K523" s="9"/>
      <c r="L523" s="9"/>
      <c r="M523" s="9"/>
      <c r="N523" s="9"/>
      <c r="O523" s="9"/>
      <c r="P523" s="9"/>
      <c r="Q523" s="9"/>
      <c r="R523" s="9"/>
      <c r="S523" s="9"/>
      <c r="T523" s="9"/>
      <c r="U523" s="9"/>
      <c r="V523" s="9"/>
      <c r="W523" s="9"/>
      <c r="X523" s="9"/>
      <c r="Y523" s="9"/>
      <c r="Z523" s="5"/>
      <c r="AA523" s="5"/>
      <c r="AB523" s="5"/>
      <c r="AC523" s="5"/>
      <c r="AD523" s="5"/>
      <c r="AE523" s="5"/>
    </row>
    <row r="524" ht="12.75" customHeight="1">
      <c r="A524" s="5"/>
      <c r="B524" s="6"/>
      <c r="C524" s="5"/>
      <c r="D524" s="5"/>
      <c r="E524" s="5"/>
      <c r="F524" s="5"/>
      <c r="G524" s="5"/>
      <c r="H524" s="8"/>
      <c r="I524" s="5"/>
      <c r="J524" s="9"/>
      <c r="K524" s="9"/>
      <c r="L524" s="9"/>
      <c r="M524" s="9"/>
      <c r="N524" s="9"/>
      <c r="O524" s="9"/>
      <c r="P524" s="9"/>
      <c r="Q524" s="9"/>
      <c r="R524" s="9"/>
      <c r="S524" s="9"/>
      <c r="T524" s="9"/>
      <c r="U524" s="9"/>
      <c r="V524" s="9"/>
      <c r="W524" s="9"/>
      <c r="X524" s="9"/>
      <c r="Y524" s="9"/>
      <c r="Z524" s="5"/>
      <c r="AA524" s="5"/>
      <c r="AB524" s="5"/>
      <c r="AC524" s="5"/>
      <c r="AD524" s="5"/>
      <c r="AE524" s="5"/>
    </row>
    <row r="525" ht="12.75" customHeight="1">
      <c r="A525" s="5"/>
      <c r="B525" s="6"/>
      <c r="C525" s="5"/>
      <c r="D525" s="5"/>
      <c r="E525" s="5"/>
      <c r="F525" s="5"/>
      <c r="G525" s="5"/>
      <c r="H525" s="8"/>
      <c r="I525" s="5"/>
      <c r="J525" s="9"/>
      <c r="K525" s="9"/>
      <c r="L525" s="9"/>
      <c r="M525" s="9"/>
      <c r="N525" s="9"/>
      <c r="O525" s="9"/>
      <c r="P525" s="9"/>
      <c r="Q525" s="9"/>
      <c r="R525" s="9"/>
      <c r="S525" s="9"/>
      <c r="T525" s="9"/>
      <c r="U525" s="9"/>
      <c r="V525" s="9"/>
      <c r="W525" s="9"/>
      <c r="X525" s="9"/>
      <c r="Y525" s="9"/>
      <c r="Z525" s="5"/>
      <c r="AA525" s="5"/>
      <c r="AB525" s="5"/>
      <c r="AC525" s="5"/>
      <c r="AD525" s="5"/>
      <c r="AE525" s="5"/>
    </row>
    <row r="526" ht="12.75" customHeight="1">
      <c r="A526" s="5"/>
      <c r="B526" s="6"/>
      <c r="C526" s="5"/>
      <c r="D526" s="5"/>
      <c r="E526" s="5"/>
      <c r="F526" s="5"/>
      <c r="G526" s="5"/>
      <c r="H526" s="8"/>
      <c r="I526" s="5"/>
      <c r="J526" s="9"/>
      <c r="K526" s="9"/>
      <c r="L526" s="9"/>
      <c r="M526" s="9"/>
      <c r="N526" s="9"/>
      <c r="O526" s="9"/>
      <c r="P526" s="9"/>
      <c r="Q526" s="9"/>
      <c r="R526" s="9"/>
      <c r="S526" s="9"/>
      <c r="T526" s="9"/>
      <c r="U526" s="9"/>
      <c r="V526" s="9"/>
      <c r="W526" s="9"/>
      <c r="X526" s="9"/>
      <c r="Y526" s="9"/>
      <c r="Z526" s="5"/>
      <c r="AA526" s="5"/>
      <c r="AB526" s="5"/>
      <c r="AC526" s="5"/>
      <c r="AD526" s="5"/>
      <c r="AE526" s="5"/>
    </row>
    <row r="527" ht="12.75" customHeight="1">
      <c r="A527" s="5"/>
      <c r="B527" s="6"/>
      <c r="C527" s="5"/>
      <c r="D527" s="5"/>
      <c r="E527" s="5"/>
      <c r="F527" s="5"/>
      <c r="G527" s="5"/>
      <c r="H527" s="8"/>
      <c r="I527" s="5"/>
      <c r="J527" s="9"/>
      <c r="K527" s="9"/>
      <c r="L527" s="9"/>
      <c r="M527" s="9"/>
      <c r="N527" s="9"/>
      <c r="O527" s="9"/>
      <c r="P527" s="9"/>
      <c r="Q527" s="9"/>
      <c r="R527" s="9"/>
      <c r="S527" s="9"/>
      <c r="T527" s="9"/>
      <c r="U527" s="9"/>
      <c r="V527" s="9"/>
      <c r="W527" s="9"/>
      <c r="X527" s="9"/>
      <c r="Y527" s="9"/>
      <c r="Z527" s="5"/>
      <c r="AA527" s="5"/>
      <c r="AB527" s="5"/>
      <c r="AC527" s="5"/>
      <c r="AD527" s="5"/>
      <c r="AE527" s="5"/>
    </row>
    <row r="528" ht="12.75" customHeight="1">
      <c r="A528" s="5"/>
      <c r="B528" s="6"/>
      <c r="C528" s="5"/>
      <c r="D528" s="5"/>
      <c r="E528" s="5"/>
      <c r="F528" s="5"/>
      <c r="G528" s="5"/>
      <c r="H528" s="8"/>
      <c r="I528" s="5"/>
      <c r="J528" s="9"/>
      <c r="K528" s="9"/>
      <c r="L528" s="9"/>
      <c r="M528" s="9"/>
      <c r="N528" s="9"/>
      <c r="O528" s="9"/>
      <c r="P528" s="9"/>
      <c r="Q528" s="9"/>
      <c r="R528" s="9"/>
      <c r="S528" s="9"/>
      <c r="T528" s="9"/>
      <c r="U528" s="9"/>
      <c r="V528" s="9"/>
      <c r="W528" s="9"/>
      <c r="X528" s="9"/>
      <c r="Y528" s="9"/>
      <c r="Z528" s="5"/>
      <c r="AA528" s="5"/>
      <c r="AB528" s="5"/>
      <c r="AC528" s="5"/>
      <c r="AD528" s="5"/>
      <c r="AE528" s="5"/>
    </row>
    <row r="529" ht="12.75" customHeight="1">
      <c r="A529" s="5"/>
      <c r="B529" s="6"/>
      <c r="C529" s="5"/>
      <c r="D529" s="5"/>
      <c r="E529" s="5"/>
      <c r="F529" s="5"/>
      <c r="G529" s="5"/>
      <c r="H529" s="8"/>
      <c r="I529" s="5"/>
      <c r="J529" s="9"/>
      <c r="K529" s="9"/>
      <c r="L529" s="9"/>
      <c r="M529" s="9"/>
      <c r="N529" s="9"/>
      <c r="O529" s="9"/>
      <c r="P529" s="9"/>
      <c r="Q529" s="9"/>
      <c r="R529" s="9"/>
      <c r="S529" s="9"/>
      <c r="T529" s="9"/>
      <c r="U529" s="9"/>
      <c r="V529" s="9"/>
      <c r="W529" s="9"/>
      <c r="X529" s="9"/>
      <c r="Y529" s="9"/>
      <c r="Z529" s="5"/>
      <c r="AA529" s="5"/>
      <c r="AB529" s="5"/>
      <c r="AC529" s="5"/>
      <c r="AD529" s="5"/>
      <c r="AE529" s="5"/>
    </row>
    <row r="530" ht="12.75" customHeight="1">
      <c r="A530" s="5"/>
      <c r="B530" s="6"/>
      <c r="C530" s="5"/>
      <c r="D530" s="5"/>
      <c r="E530" s="5"/>
      <c r="F530" s="5"/>
      <c r="G530" s="5"/>
      <c r="H530" s="8"/>
      <c r="I530" s="5"/>
      <c r="J530" s="9"/>
      <c r="K530" s="9"/>
      <c r="L530" s="9"/>
      <c r="M530" s="9"/>
      <c r="N530" s="9"/>
      <c r="O530" s="9"/>
      <c r="P530" s="9"/>
      <c r="Q530" s="9"/>
      <c r="R530" s="9"/>
      <c r="S530" s="9"/>
      <c r="T530" s="9"/>
      <c r="U530" s="9"/>
      <c r="V530" s="9"/>
      <c r="W530" s="9"/>
      <c r="X530" s="9"/>
      <c r="Y530" s="9"/>
      <c r="Z530" s="5"/>
      <c r="AA530" s="5"/>
      <c r="AB530" s="5"/>
      <c r="AC530" s="5"/>
      <c r="AD530" s="5"/>
      <c r="AE530" s="5"/>
    </row>
    <row r="531" ht="12.75" customHeight="1">
      <c r="A531" s="5"/>
      <c r="B531" s="6"/>
      <c r="C531" s="5"/>
      <c r="D531" s="5"/>
      <c r="E531" s="5"/>
      <c r="F531" s="5"/>
      <c r="G531" s="5"/>
      <c r="H531" s="8"/>
      <c r="I531" s="5"/>
      <c r="J531" s="9"/>
      <c r="K531" s="9"/>
      <c r="L531" s="9"/>
      <c r="M531" s="9"/>
      <c r="N531" s="9"/>
      <c r="O531" s="9"/>
      <c r="P531" s="9"/>
      <c r="Q531" s="9"/>
      <c r="R531" s="9"/>
      <c r="S531" s="9"/>
      <c r="T531" s="9"/>
      <c r="U531" s="9"/>
      <c r="V531" s="9"/>
      <c r="W531" s="9"/>
      <c r="X531" s="9"/>
      <c r="Y531" s="9"/>
      <c r="Z531" s="5"/>
      <c r="AA531" s="5"/>
      <c r="AB531" s="5"/>
      <c r="AC531" s="5"/>
      <c r="AD531" s="5"/>
      <c r="AE531" s="5"/>
    </row>
    <row r="532" ht="12.75" customHeight="1">
      <c r="A532" s="5"/>
      <c r="B532" s="6"/>
      <c r="C532" s="5"/>
      <c r="D532" s="5"/>
      <c r="E532" s="5"/>
      <c r="F532" s="5"/>
      <c r="G532" s="5"/>
      <c r="H532" s="8"/>
      <c r="I532" s="5"/>
      <c r="J532" s="9"/>
      <c r="K532" s="9"/>
      <c r="L532" s="9"/>
      <c r="M532" s="9"/>
      <c r="N532" s="9"/>
      <c r="O532" s="9"/>
      <c r="P532" s="9"/>
      <c r="Q532" s="9"/>
      <c r="R532" s="9"/>
      <c r="S532" s="9"/>
      <c r="T532" s="9"/>
      <c r="U532" s="9"/>
      <c r="V532" s="9"/>
      <c r="W532" s="9"/>
      <c r="X532" s="9"/>
      <c r="Y532" s="9"/>
      <c r="Z532" s="5"/>
      <c r="AA532" s="5"/>
      <c r="AB532" s="5"/>
      <c r="AC532" s="5"/>
      <c r="AD532" s="5"/>
      <c r="AE532" s="5"/>
    </row>
    <row r="533" ht="12.75" customHeight="1">
      <c r="A533" s="5"/>
      <c r="B533" s="6"/>
      <c r="C533" s="5"/>
      <c r="D533" s="5"/>
      <c r="E533" s="5"/>
      <c r="F533" s="5"/>
      <c r="G533" s="5"/>
      <c r="H533" s="8"/>
      <c r="I533" s="5"/>
      <c r="J533" s="9"/>
      <c r="K533" s="9"/>
      <c r="L533" s="9"/>
      <c r="M533" s="9"/>
      <c r="N533" s="9"/>
      <c r="O533" s="9"/>
      <c r="P533" s="9"/>
      <c r="Q533" s="9"/>
      <c r="R533" s="9"/>
      <c r="S533" s="9"/>
      <c r="T533" s="9"/>
      <c r="U533" s="9"/>
      <c r="V533" s="9"/>
      <c r="W533" s="9"/>
      <c r="X533" s="9"/>
      <c r="Y533" s="9"/>
      <c r="Z533" s="5"/>
      <c r="AA533" s="5"/>
      <c r="AB533" s="5"/>
      <c r="AC533" s="5"/>
      <c r="AD533" s="5"/>
      <c r="AE533" s="5"/>
    </row>
    <row r="534" ht="12.75" customHeight="1">
      <c r="A534" s="5"/>
      <c r="B534" s="6"/>
      <c r="C534" s="5"/>
      <c r="D534" s="5"/>
      <c r="E534" s="5"/>
      <c r="F534" s="5"/>
      <c r="G534" s="5"/>
      <c r="H534" s="8"/>
      <c r="I534" s="5"/>
      <c r="J534" s="9"/>
      <c r="K534" s="9"/>
      <c r="L534" s="9"/>
      <c r="M534" s="9"/>
      <c r="N534" s="9"/>
      <c r="O534" s="9"/>
      <c r="P534" s="9"/>
      <c r="Q534" s="9"/>
      <c r="R534" s="9"/>
      <c r="S534" s="9"/>
      <c r="T534" s="9"/>
      <c r="U534" s="9"/>
      <c r="V534" s="9"/>
      <c r="W534" s="9"/>
      <c r="X534" s="9"/>
      <c r="Y534" s="9"/>
      <c r="Z534" s="5"/>
      <c r="AA534" s="5"/>
      <c r="AB534" s="5"/>
      <c r="AC534" s="5"/>
      <c r="AD534" s="5"/>
      <c r="AE534" s="5"/>
    </row>
    <row r="535" ht="12.75" customHeight="1">
      <c r="A535" s="5"/>
      <c r="B535" s="6"/>
      <c r="C535" s="5"/>
      <c r="D535" s="5"/>
      <c r="E535" s="5"/>
      <c r="F535" s="5"/>
      <c r="G535" s="5"/>
      <c r="H535" s="8"/>
      <c r="I535" s="5"/>
      <c r="J535" s="9"/>
      <c r="K535" s="9"/>
      <c r="L535" s="9"/>
      <c r="M535" s="9"/>
      <c r="N535" s="9"/>
      <c r="O535" s="9"/>
      <c r="P535" s="9"/>
      <c r="Q535" s="9"/>
      <c r="R535" s="9"/>
      <c r="S535" s="9"/>
      <c r="T535" s="9"/>
      <c r="U535" s="9"/>
      <c r="V535" s="9"/>
      <c r="W535" s="9"/>
      <c r="X535" s="9"/>
      <c r="Y535" s="9"/>
      <c r="Z535" s="5"/>
      <c r="AA535" s="5"/>
      <c r="AB535" s="5"/>
      <c r="AC535" s="5"/>
      <c r="AD535" s="5"/>
      <c r="AE535" s="5"/>
    </row>
    <row r="536" ht="12.75" customHeight="1">
      <c r="A536" s="5"/>
      <c r="B536" s="6"/>
      <c r="C536" s="5"/>
      <c r="D536" s="5"/>
      <c r="E536" s="5"/>
      <c r="F536" s="5"/>
      <c r="G536" s="5"/>
      <c r="H536" s="8"/>
      <c r="I536" s="5"/>
      <c r="J536" s="9"/>
      <c r="K536" s="9"/>
      <c r="L536" s="9"/>
      <c r="M536" s="9"/>
      <c r="N536" s="9"/>
      <c r="O536" s="9"/>
      <c r="P536" s="9"/>
      <c r="Q536" s="9"/>
      <c r="R536" s="9"/>
      <c r="S536" s="9"/>
      <c r="T536" s="9"/>
      <c r="U536" s="9"/>
      <c r="V536" s="9"/>
      <c r="W536" s="9"/>
      <c r="X536" s="9"/>
      <c r="Y536" s="9"/>
      <c r="Z536" s="5"/>
      <c r="AA536" s="5"/>
      <c r="AB536" s="5"/>
      <c r="AC536" s="5"/>
      <c r="AD536" s="5"/>
      <c r="AE536" s="5"/>
    </row>
    <row r="537" ht="12.75" customHeight="1">
      <c r="A537" s="5"/>
      <c r="B537" s="6"/>
      <c r="C537" s="5"/>
      <c r="D537" s="5"/>
      <c r="E537" s="5"/>
      <c r="F537" s="5"/>
      <c r="G537" s="5"/>
      <c r="H537" s="8"/>
      <c r="I537" s="5"/>
      <c r="J537" s="9"/>
      <c r="K537" s="9"/>
      <c r="L537" s="9"/>
      <c r="M537" s="9"/>
      <c r="N537" s="9"/>
      <c r="O537" s="9"/>
      <c r="P537" s="9"/>
      <c r="Q537" s="9"/>
      <c r="R537" s="9"/>
      <c r="S537" s="9"/>
      <c r="T537" s="9"/>
      <c r="U537" s="9"/>
      <c r="V537" s="9"/>
      <c r="W537" s="9"/>
      <c r="X537" s="9"/>
      <c r="Y537" s="9"/>
      <c r="Z537" s="5"/>
      <c r="AA537" s="5"/>
      <c r="AB537" s="5"/>
      <c r="AC537" s="5"/>
      <c r="AD537" s="5"/>
      <c r="AE537" s="5"/>
    </row>
    <row r="538" ht="12.75" customHeight="1">
      <c r="A538" s="5"/>
      <c r="B538" s="6"/>
      <c r="C538" s="5"/>
      <c r="D538" s="5"/>
      <c r="E538" s="5"/>
      <c r="F538" s="5"/>
      <c r="G538" s="5"/>
      <c r="H538" s="8"/>
      <c r="I538" s="5"/>
      <c r="J538" s="9"/>
      <c r="K538" s="9"/>
      <c r="L538" s="9"/>
      <c r="M538" s="9"/>
      <c r="N538" s="9"/>
      <c r="O538" s="9"/>
      <c r="P538" s="9"/>
      <c r="Q538" s="9"/>
      <c r="R538" s="9"/>
      <c r="S538" s="9"/>
      <c r="T538" s="9"/>
      <c r="U538" s="9"/>
      <c r="V538" s="9"/>
      <c r="W538" s="9"/>
      <c r="X538" s="9"/>
      <c r="Y538" s="9"/>
      <c r="Z538" s="5"/>
      <c r="AA538" s="5"/>
      <c r="AB538" s="5"/>
      <c r="AC538" s="5"/>
      <c r="AD538" s="5"/>
      <c r="AE538" s="5"/>
    </row>
    <row r="539" ht="12.75" customHeight="1">
      <c r="A539" s="5"/>
      <c r="B539" s="6"/>
      <c r="C539" s="5"/>
      <c r="D539" s="5"/>
      <c r="E539" s="5"/>
      <c r="F539" s="5"/>
      <c r="G539" s="5"/>
      <c r="H539" s="8"/>
      <c r="I539" s="5"/>
      <c r="J539" s="9"/>
      <c r="K539" s="9"/>
      <c r="L539" s="9"/>
      <c r="M539" s="9"/>
      <c r="N539" s="9"/>
      <c r="O539" s="9"/>
      <c r="P539" s="9"/>
      <c r="Q539" s="9"/>
      <c r="R539" s="9"/>
      <c r="S539" s="9"/>
      <c r="T539" s="9"/>
      <c r="U539" s="9"/>
      <c r="V539" s="9"/>
      <c r="W539" s="9"/>
      <c r="X539" s="9"/>
      <c r="Y539" s="9"/>
      <c r="Z539" s="5"/>
      <c r="AA539" s="5"/>
      <c r="AB539" s="5"/>
      <c r="AC539" s="5"/>
      <c r="AD539" s="5"/>
      <c r="AE539" s="5"/>
    </row>
    <row r="540" ht="12.75" customHeight="1">
      <c r="A540" s="5"/>
      <c r="B540" s="6"/>
      <c r="C540" s="5"/>
      <c r="D540" s="5"/>
      <c r="E540" s="5"/>
      <c r="F540" s="5"/>
      <c r="G540" s="5"/>
      <c r="H540" s="8"/>
      <c r="I540" s="5"/>
      <c r="J540" s="9"/>
      <c r="K540" s="9"/>
      <c r="L540" s="9"/>
      <c r="M540" s="9"/>
      <c r="N540" s="9"/>
      <c r="O540" s="9"/>
      <c r="P540" s="9"/>
      <c r="Q540" s="9"/>
      <c r="R540" s="9"/>
      <c r="S540" s="9"/>
      <c r="T540" s="9"/>
      <c r="U540" s="9"/>
      <c r="V540" s="9"/>
      <c r="W540" s="9"/>
      <c r="X540" s="9"/>
      <c r="Y540" s="9"/>
      <c r="Z540" s="5"/>
      <c r="AA540" s="5"/>
      <c r="AB540" s="5"/>
      <c r="AC540" s="5"/>
      <c r="AD540" s="5"/>
      <c r="AE540" s="5"/>
    </row>
    <row r="541" ht="12.75" customHeight="1">
      <c r="A541" s="5"/>
      <c r="B541" s="6"/>
      <c r="C541" s="5"/>
      <c r="D541" s="5"/>
      <c r="E541" s="5"/>
      <c r="F541" s="5"/>
      <c r="G541" s="5"/>
      <c r="H541" s="8"/>
      <c r="I541" s="5"/>
      <c r="J541" s="9"/>
      <c r="K541" s="9"/>
      <c r="L541" s="9"/>
      <c r="M541" s="9"/>
      <c r="N541" s="9"/>
      <c r="O541" s="9"/>
      <c r="P541" s="9"/>
      <c r="Q541" s="9"/>
      <c r="R541" s="9"/>
      <c r="S541" s="9"/>
      <c r="T541" s="9"/>
      <c r="U541" s="9"/>
      <c r="V541" s="9"/>
      <c r="W541" s="9"/>
      <c r="X541" s="9"/>
      <c r="Y541" s="9"/>
      <c r="Z541" s="5"/>
      <c r="AA541" s="5"/>
      <c r="AB541" s="5"/>
      <c r="AC541" s="5"/>
      <c r="AD541" s="5"/>
      <c r="AE541" s="5"/>
    </row>
    <row r="542" ht="12.75" customHeight="1">
      <c r="A542" s="5"/>
      <c r="B542" s="6"/>
      <c r="C542" s="5"/>
      <c r="D542" s="5"/>
      <c r="E542" s="5"/>
      <c r="F542" s="5"/>
      <c r="G542" s="5"/>
      <c r="H542" s="8"/>
      <c r="I542" s="5"/>
      <c r="J542" s="9"/>
      <c r="K542" s="9"/>
      <c r="L542" s="9"/>
      <c r="M542" s="9"/>
      <c r="N542" s="9"/>
      <c r="O542" s="9"/>
      <c r="P542" s="9"/>
      <c r="Q542" s="9"/>
      <c r="R542" s="9"/>
      <c r="S542" s="9"/>
      <c r="T542" s="9"/>
      <c r="U542" s="9"/>
      <c r="V542" s="9"/>
      <c r="W542" s="9"/>
      <c r="X542" s="9"/>
      <c r="Y542" s="9"/>
      <c r="Z542" s="5"/>
      <c r="AA542" s="5"/>
      <c r="AB542" s="5"/>
      <c r="AC542" s="5"/>
      <c r="AD542" s="5"/>
      <c r="AE542" s="5"/>
    </row>
    <row r="543" ht="12.75" customHeight="1">
      <c r="A543" s="5"/>
      <c r="B543" s="6"/>
      <c r="C543" s="5"/>
      <c r="D543" s="5"/>
      <c r="E543" s="5"/>
      <c r="F543" s="5"/>
      <c r="G543" s="5"/>
      <c r="H543" s="8"/>
      <c r="I543" s="5"/>
      <c r="J543" s="9"/>
      <c r="K543" s="9"/>
      <c r="L543" s="9"/>
      <c r="M543" s="9"/>
      <c r="N543" s="9"/>
      <c r="O543" s="9"/>
      <c r="P543" s="9"/>
      <c r="Q543" s="9"/>
      <c r="R543" s="9"/>
      <c r="S543" s="9"/>
      <c r="T543" s="9"/>
      <c r="U543" s="9"/>
      <c r="V543" s="9"/>
      <c r="W543" s="9"/>
      <c r="X543" s="9"/>
      <c r="Y543" s="9"/>
      <c r="Z543" s="5"/>
      <c r="AA543" s="5"/>
      <c r="AB543" s="5"/>
      <c r="AC543" s="5"/>
      <c r="AD543" s="5"/>
      <c r="AE543" s="5"/>
    </row>
    <row r="544" ht="12.75" customHeight="1">
      <c r="A544" s="5"/>
      <c r="B544" s="6"/>
      <c r="C544" s="5"/>
      <c r="D544" s="5"/>
      <c r="E544" s="5"/>
      <c r="F544" s="5"/>
      <c r="G544" s="5"/>
      <c r="H544" s="8"/>
      <c r="I544" s="5"/>
      <c r="J544" s="9"/>
      <c r="K544" s="9"/>
      <c r="L544" s="9"/>
      <c r="M544" s="9"/>
      <c r="N544" s="9"/>
      <c r="O544" s="9"/>
      <c r="P544" s="9"/>
      <c r="Q544" s="9"/>
      <c r="R544" s="9"/>
      <c r="S544" s="9"/>
      <c r="T544" s="9"/>
      <c r="U544" s="9"/>
      <c r="V544" s="9"/>
      <c r="W544" s="9"/>
      <c r="X544" s="9"/>
      <c r="Y544" s="9"/>
      <c r="Z544" s="5"/>
      <c r="AA544" s="5"/>
      <c r="AB544" s="5"/>
      <c r="AC544" s="5"/>
      <c r="AD544" s="5"/>
      <c r="AE544" s="5"/>
    </row>
    <row r="545" ht="12.75" customHeight="1">
      <c r="A545" s="5"/>
      <c r="B545" s="6"/>
      <c r="C545" s="5"/>
      <c r="D545" s="5"/>
      <c r="E545" s="5"/>
      <c r="F545" s="5"/>
      <c r="G545" s="5"/>
      <c r="H545" s="8"/>
      <c r="I545" s="5"/>
      <c r="J545" s="9"/>
      <c r="K545" s="9"/>
      <c r="L545" s="9"/>
      <c r="M545" s="9"/>
      <c r="N545" s="9"/>
      <c r="O545" s="9"/>
      <c r="P545" s="9"/>
      <c r="Q545" s="9"/>
      <c r="R545" s="9"/>
      <c r="S545" s="9"/>
      <c r="T545" s="9"/>
      <c r="U545" s="9"/>
      <c r="V545" s="9"/>
      <c r="W545" s="9"/>
      <c r="X545" s="9"/>
      <c r="Y545" s="9"/>
      <c r="Z545" s="5"/>
      <c r="AA545" s="5"/>
      <c r="AB545" s="5"/>
      <c r="AC545" s="5"/>
      <c r="AD545" s="5"/>
      <c r="AE545" s="5"/>
    </row>
    <row r="546" ht="12.75" customHeight="1">
      <c r="A546" s="5"/>
      <c r="B546" s="6"/>
      <c r="C546" s="5"/>
      <c r="D546" s="5"/>
      <c r="E546" s="5"/>
      <c r="F546" s="5"/>
      <c r="G546" s="5"/>
      <c r="H546" s="8"/>
      <c r="I546" s="5"/>
      <c r="J546" s="9"/>
      <c r="K546" s="9"/>
      <c r="L546" s="9"/>
      <c r="M546" s="9"/>
      <c r="N546" s="9"/>
      <c r="O546" s="9"/>
      <c r="P546" s="9"/>
      <c r="Q546" s="9"/>
      <c r="R546" s="9"/>
      <c r="S546" s="9"/>
      <c r="T546" s="9"/>
      <c r="U546" s="9"/>
      <c r="V546" s="9"/>
      <c r="W546" s="9"/>
      <c r="X546" s="9"/>
      <c r="Y546" s="9"/>
      <c r="Z546" s="5"/>
      <c r="AA546" s="5"/>
      <c r="AB546" s="5"/>
      <c r="AC546" s="5"/>
      <c r="AD546" s="5"/>
      <c r="AE546" s="5"/>
    </row>
    <row r="547" ht="12.75" customHeight="1">
      <c r="A547" s="5"/>
      <c r="B547" s="6"/>
      <c r="C547" s="5"/>
      <c r="D547" s="5"/>
      <c r="E547" s="5"/>
      <c r="F547" s="5"/>
      <c r="G547" s="5"/>
      <c r="H547" s="8"/>
      <c r="I547" s="5"/>
      <c r="J547" s="9"/>
      <c r="K547" s="9"/>
      <c r="L547" s="9"/>
      <c r="M547" s="9"/>
      <c r="N547" s="9"/>
      <c r="O547" s="9"/>
      <c r="P547" s="9"/>
      <c r="Q547" s="9"/>
      <c r="R547" s="9"/>
      <c r="S547" s="9"/>
      <c r="T547" s="9"/>
      <c r="U547" s="9"/>
      <c r="V547" s="9"/>
      <c r="W547" s="9"/>
      <c r="X547" s="9"/>
      <c r="Y547" s="9"/>
      <c r="Z547" s="5"/>
      <c r="AA547" s="5"/>
      <c r="AB547" s="5"/>
      <c r="AC547" s="5"/>
      <c r="AD547" s="5"/>
      <c r="AE547" s="5"/>
    </row>
    <row r="548" ht="12.75" customHeight="1">
      <c r="A548" s="5"/>
      <c r="B548" s="6"/>
      <c r="C548" s="5"/>
      <c r="D548" s="5"/>
      <c r="E548" s="5"/>
      <c r="F548" s="5"/>
      <c r="G548" s="5"/>
      <c r="H548" s="8"/>
      <c r="I548" s="5"/>
      <c r="J548" s="9"/>
      <c r="K548" s="9"/>
      <c r="L548" s="9"/>
      <c r="M548" s="9"/>
      <c r="N548" s="9"/>
      <c r="O548" s="9"/>
      <c r="P548" s="9"/>
      <c r="Q548" s="9"/>
      <c r="R548" s="9"/>
      <c r="S548" s="9"/>
      <c r="T548" s="9"/>
      <c r="U548" s="9"/>
      <c r="V548" s="9"/>
      <c r="W548" s="9"/>
      <c r="X548" s="9"/>
      <c r="Y548" s="9"/>
      <c r="Z548" s="5"/>
      <c r="AA548" s="5"/>
      <c r="AB548" s="5"/>
      <c r="AC548" s="5"/>
      <c r="AD548" s="5"/>
      <c r="AE548" s="5"/>
    </row>
    <row r="549" ht="12.75" customHeight="1">
      <c r="A549" s="5"/>
      <c r="B549" s="6"/>
      <c r="C549" s="5"/>
      <c r="D549" s="5"/>
      <c r="E549" s="5"/>
      <c r="F549" s="5"/>
      <c r="G549" s="5"/>
      <c r="H549" s="8"/>
      <c r="I549" s="5"/>
      <c r="J549" s="9"/>
      <c r="K549" s="9"/>
      <c r="L549" s="9"/>
      <c r="M549" s="9"/>
      <c r="N549" s="9"/>
      <c r="O549" s="9"/>
      <c r="P549" s="9"/>
      <c r="Q549" s="9"/>
      <c r="R549" s="9"/>
      <c r="S549" s="9"/>
      <c r="T549" s="9"/>
      <c r="U549" s="9"/>
      <c r="V549" s="9"/>
      <c r="W549" s="9"/>
      <c r="X549" s="9"/>
      <c r="Y549" s="9"/>
      <c r="Z549" s="5"/>
      <c r="AA549" s="5"/>
      <c r="AB549" s="5"/>
      <c r="AC549" s="5"/>
      <c r="AD549" s="5"/>
      <c r="AE549" s="5"/>
    </row>
    <row r="550" ht="12.75" customHeight="1">
      <c r="A550" s="5"/>
      <c r="B550" s="6"/>
      <c r="C550" s="5"/>
      <c r="D550" s="5"/>
      <c r="E550" s="5"/>
      <c r="F550" s="5"/>
      <c r="G550" s="5"/>
      <c r="H550" s="8"/>
      <c r="I550" s="5"/>
      <c r="J550" s="9"/>
      <c r="K550" s="9"/>
      <c r="L550" s="9"/>
      <c r="M550" s="9"/>
      <c r="N550" s="9"/>
      <c r="O550" s="9"/>
      <c r="P550" s="9"/>
      <c r="Q550" s="9"/>
      <c r="R550" s="9"/>
      <c r="S550" s="9"/>
      <c r="T550" s="9"/>
      <c r="U550" s="9"/>
      <c r="V550" s="9"/>
      <c r="W550" s="9"/>
      <c r="X550" s="9"/>
      <c r="Y550" s="9"/>
      <c r="Z550" s="5"/>
      <c r="AA550" s="5"/>
      <c r="AB550" s="5"/>
      <c r="AC550" s="5"/>
      <c r="AD550" s="5"/>
      <c r="AE550" s="5"/>
    </row>
    <row r="551" ht="12.75" customHeight="1">
      <c r="A551" s="5"/>
      <c r="B551" s="6"/>
      <c r="C551" s="5"/>
      <c r="D551" s="5"/>
      <c r="E551" s="5"/>
      <c r="F551" s="5"/>
      <c r="G551" s="5"/>
      <c r="H551" s="8"/>
      <c r="I551" s="5"/>
      <c r="J551" s="9"/>
      <c r="K551" s="9"/>
      <c r="L551" s="9"/>
      <c r="M551" s="9"/>
      <c r="N551" s="9"/>
      <c r="O551" s="9"/>
      <c r="P551" s="9"/>
      <c r="Q551" s="9"/>
      <c r="R551" s="9"/>
      <c r="S551" s="9"/>
      <c r="T551" s="9"/>
      <c r="U551" s="9"/>
      <c r="V551" s="9"/>
      <c r="W551" s="9"/>
      <c r="X551" s="9"/>
      <c r="Y551" s="9"/>
      <c r="Z551" s="5"/>
      <c r="AA551" s="5"/>
      <c r="AB551" s="5"/>
      <c r="AC551" s="5"/>
      <c r="AD551" s="5"/>
      <c r="AE551" s="5"/>
    </row>
    <row r="552" ht="12.75" customHeight="1">
      <c r="A552" s="5"/>
      <c r="B552" s="6"/>
      <c r="C552" s="5"/>
      <c r="D552" s="5"/>
      <c r="E552" s="5"/>
      <c r="F552" s="5"/>
      <c r="G552" s="5"/>
      <c r="H552" s="8"/>
      <c r="I552" s="5"/>
      <c r="J552" s="9"/>
      <c r="K552" s="9"/>
      <c r="L552" s="9"/>
      <c r="M552" s="9"/>
      <c r="N552" s="9"/>
      <c r="O552" s="9"/>
      <c r="P552" s="9"/>
      <c r="Q552" s="9"/>
      <c r="R552" s="9"/>
      <c r="S552" s="9"/>
      <c r="T552" s="9"/>
      <c r="U552" s="9"/>
      <c r="V552" s="9"/>
      <c r="W552" s="9"/>
      <c r="X552" s="9"/>
      <c r="Y552" s="9"/>
      <c r="Z552" s="5"/>
      <c r="AA552" s="5"/>
      <c r="AB552" s="5"/>
      <c r="AC552" s="5"/>
      <c r="AD552" s="5"/>
      <c r="AE552" s="5"/>
    </row>
    <row r="553" ht="12.75" customHeight="1">
      <c r="A553" s="5"/>
      <c r="B553" s="6"/>
      <c r="C553" s="5"/>
      <c r="D553" s="5"/>
      <c r="E553" s="5"/>
      <c r="F553" s="5"/>
      <c r="G553" s="5"/>
      <c r="H553" s="8"/>
      <c r="I553" s="5"/>
      <c r="J553" s="9"/>
      <c r="K553" s="9"/>
      <c r="L553" s="9"/>
      <c r="M553" s="9"/>
      <c r="N553" s="9"/>
      <c r="O553" s="9"/>
      <c r="P553" s="9"/>
      <c r="Q553" s="9"/>
      <c r="R553" s="9"/>
      <c r="S553" s="9"/>
      <c r="T553" s="9"/>
      <c r="U553" s="9"/>
      <c r="V553" s="9"/>
      <c r="W553" s="9"/>
      <c r="X553" s="9"/>
      <c r="Y553" s="9"/>
      <c r="Z553" s="5"/>
      <c r="AA553" s="5"/>
      <c r="AB553" s="5"/>
      <c r="AC553" s="5"/>
      <c r="AD553" s="5"/>
      <c r="AE553" s="5"/>
    </row>
    <row r="554" ht="12.75" customHeight="1">
      <c r="A554" s="5"/>
      <c r="B554" s="6"/>
      <c r="C554" s="5"/>
      <c r="D554" s="5"/>
      <c r="E554" s="5"/>
      <c r="F554" s="5"/>
      <c r="G554" s="5"/>
      <c r="H554" s="8"/>
      <c r="I554" s="5"/>
      <c r="J554" s="9"/>
      <c r="K554" s="9"/>
      <c r="L554" s="9"/>
      <c r="M554" s="9"/>
      <c r="N554" s="9"/>
      <c r="O554" s="9"/>
      <c r="P554" s="9"/>
      <c r="Q554" s="9"/>
      <c r="R554" s="9"/>
      <c r="S554" s="9"/>
      <c r="T554" s="9"/>
      <c r="U554" s="9"/>
      <c r="V554" s="9"/>
      <c r="W554" s="9"/>
      <c r="X554" s="9"/>
      <c r="Y554" s="9"/>
      <c r="Z554" s="5"/>
      <c r="AA554" s="5"/>
      <c r="AB554" s="5"/>
      <c r="AC554" s="5"/>
      <c r="AD554" s="5"/>
      <c r="AE554" s="5"/>
    </row>
    <row r="555" ht="12.75" customHeight="1">
      <c r="A555" s="5"/>
      <c r="B555" s="6"/>
      <c r="C555" s="5"/>
      <c r="D555" s="5"/>
      <c r="E555" s="5"/>
      <c r="F555" s="5"/>
      <c r="G555" s="5"/>
      <c r="H555" s="8"/>
      <c r="I555" s="5"/>
      <c r="J555" s="9"/>
      <c r="K555" s="9"/>
      <c r="L555" s="9"/>
      <c r="M555" s="9"/>
      <c r="N555" s="9"/>
      <c r="O555" s="9"/>
      <c r="P555" s="9"/>
      <c r="Q555" s="9"/>
      <c r="R555" s="9"/>
      <c r="S555" s="9"/>
      <c r="T555" s="9"/>
      <c r="U555" s="9"/>
      <c r="V555" s="9"/>
      <c r="W555" s="9"/>
      <c r="X555" s="9"/>
      <c r="Y555" s="9"/>
      <c r="Z555" s="5"/>
      <c r="AA555" s="5"/>
      <c r="AB555" s="5"/>
      <c r="AC555" s="5"/>
      <c r="AD555" s="5"/>
      <c r="AE555" s="5"/>
    </row>
    <row r="556" ht="12.75" customHeight="1">
      <c r="A556" s="5"/>
      <c r="B556" s="6"/>
      <c r="C556" s="5"/>
      <c r="D556" s="5"/>
      <c r="E556" s="5"/>
      <c r="F556" s="5"/>
      <c r="G556" s="5"/>
      <c r="H556" s="8"/>
      <c r="I556" s="5"/>
      <c r="J556" s="9"/>
      <c r="K556" s="9"/>
      <c r="L556" s="9"/>
      <c r="M556" s="9"/>
      <c r="N556" s="9"/>
      <c r="O556" s="9"/>
      <c r="P556" s="9"/>
      <c r="Q556" s="9"/>
      <c r="R556" s="9"/>
      <c r="S556" s="9"/>
      <c r="T556" s="9"/>
      <c r="U556" s="9"/>
      <c r="V556" s="9"/>
      <c r="W556" s="9"/>
      <c r="X556" s="9"/>
      <c r="Y556" s="9"/>
      <c r="Z556" s="5"/>
      <c r="AA556" s="5"/>
      <c r="AB556" s="5"/>
      <c r="AC556" s="5"/>
      <c r="AD556" s="5"/>
      <c r="AE556" s="5"/>
    </row>
    <row r="557" ht="12.75" customHeight="1">
      <c r="A557" s="5"/>
      <c r="B557" s="6"/>
      <c r="C557" s="5"/>
      <c r="D557" s="5"/>
      <c r="E557" s="5"/>
      <c r="F557" s="5"/>
      <c r="G557" s="5"/>
      <c r="H557" s="8"/>
      <c r="I557" s="5"/>
      <c r="J557" s="9"/>
      <c r="K557" s="9"/>
      <c r="L557" s="9"/>
      <c r="M557" s="9"/>
      <c r="N557" s="9"/>
      <c r="O557" s="9"/>
      <c r="P557" s="9"/>
      <c r="Q557" s="9"/>
      <c r="R557" s="9"/>
      <c r="S557" s="9"/>
      <c r="T557" s="9"/>
      <c r="U557" s="9"/>
      <c r="V557" s="9"/>
      <c r="W557" s="9"/>
      <c r="X557" s="9"/>
      <c r="Y557" s="9"/>
      <c r="Z557" s="5"/>
      <c r="AA557" s="5"/>
      <c r="AB557" s="5"/>
      <c r="AC557" s="5"/>
      <c r="AD557" s="5"/>
      <c r="AE557" s="5"/>
    </row>
    <row r="558" ht="12.75" customHeight="1">
      <c r="A558" s="5"/>
      <c r="B558" s="6"/>
      <c r="C558" s="5"/>
      <c r="D558" s="5"/>
      <c r="E558" s="5"/>
      <c r="F558" s="5"/>
      <c r="G558" s="5"/>
      <c r="H558" s="8"/>
      <c r="I558" s="5"/>
      <c r="J558" s="9"/>
      <c r="K558" s="9"/>
      <c r="L558" s="9"/>
      <c r="M558" s="9"/>
      <c r="N558" s="9"/>
      <c r="O558" s="9"/>
      <c r="P558" s="9"/>
      <c r="Q558" s="9"/>
      <c r="R558" s="9"/>
      <c r="S558" s="9"/>
      <c r="T558" s="9"/>
      <c r="U558" s="9"/>
      <c r="V558" s="9"/>
      <c r="W558" s="9"/>
      <c r="X558" s="9"/>
      <c r="Y558" s="9"/>
      <c r="Z558" s="5"/>
      <c r="AA558" s="5"/>
      <c r="AB558" s="5"/>
      <c r="AC558" s="5"/>
      <c r="AD558" s="5"/>
      <c r="AE558" s="5"/>
    </row>
    <row r="559" ht="12.75" customHeight="1">
      <c r="A559" s="5"/>
      <c r="B559" s="6"/>
      <c r="C559" s="5"/>
      <c r="D559" s="5"/>
      <c r="E559" s="5"/>
      <c r="F559" s="5"/>
      <c r="G559" s="5"/>
      <c r="H559" s="8"/>
      <c r="I559" s="5"/>
      <c r="J559" s="9"/>
      <c r="K559" s="9"/>
      <c r="L559" s="9"/>
      <c r="M559" s="9"/>
      <c r="N559" s="9"/>
      <c r="O559" s="9"/>
      <c r="P559" s="9"/>
      <c r="Q559" s="9"/>
      <c r="R559" s="9"/>
      <c r="S559" s="9"/>
      <c r="T559" s="9"/>
      <c r="U559" s="9"/>
      <c r="V559" s="9"/>
      <c r="W559" s="9"/>
      <c r="X559" s="9"/>
      <c r="Y559" s="9"/>
      <c r="Z559" s="5"/>
      <c r="AA559" s="5"/>
      <c r="AB559" s="5"/>
      <c r="AC559" s="5"/>
      <c r="AD559" s="5"/>
      <c r="AE559" s="5"/>
    </row>
    <row r="560" ht="12.75" customHeight="1">
      <c r="A560" s="5"/>
      <c r="B560" s="6"/>
      <c r="C560" s="5"/>
      <c r="D560" s="5"/>
      <c r="E560" s="5"/>
      <c r="F560" s="5"/>
      <c r="G560" s="5"/>
      <c r="H560" s="8"/>
      <c r="I560" s="5"/>
      <c r="J560" s="9"/>
      <c r="K560" s="9"/>
      <c r="L560" s="9"/>
      <c r="M560" s="9"/>
      <c r="N560" s="9"/>
      <c r="O560" s="9"/>
      <c r="P560" s="9"/>
      <c r="Q560" s="9"/>
      <c r="R560" s="9"/>
      <c r="S560" s="9"/>
      <c r="T560" s="9"/>
      <c r="U560" s="9"/>
      <c r="V560" s="9"/>
      <c r="W560" s="9"/>
      <c r="X560" s="9"/>
      <c r="Y560" s="9"/>
      <c r="Z560" s="5"/>
      <c r="AA560" s="5"/>
      <c r="AB560" s="5"/>
      <c r="AC560" s="5"/>
      <c r="AD560" s="5"/>
      <c r="AE560" s="5"/>
    </row>
    <row r="561" ht="12.75" customHeight="1">
      <c r="A561" s="5"/>
      <c r="B561" s="6"/>
      <c r="C561" s="5"/>
      <c r="D561" s="5"/>
      <c r="E561" s="5"/>
      <c r="F561" s="5"/>
      <c r="G561" s="5"/>
      <c r="H561" s="8"/>
      <c r="I561" s="5"/>
      <c r="J561" s="9"/>
      <c r="K561" s="9"/>
      <c r="L561" s="9"/>
      <c r="M561" s="9"/>
      <c r="N561" s="9"/>
      <c r="O561" s="9"/>
      <c r="P561" s="9"/>
      <c r="Q561" s="9"/>
      <c r="R561" s="9"/>
      <c r="S561" s="9"/>
      <c r="T561" s="9"/>
      <c r="U561" s="9"/>
      <c r="V561" s="9"/>
      <c r="W561" s="9"/>
      <c r="X561" s="9"/>
      <c r="Y561" s="9"/>
      <c r="Z561" s="5"/>
      <c r="AA561" s="5"/>
      <c r="AB561" s="5"/>
      <c r="AC561" s="5"/>
      <c r="AD561" s="5"/>
      <c r="AE561" s="5"/>
    </row>
    <row r="562" ht="12.75" customHeight="1">
      <c r="A562" s="5"/>
      <c r="B562" s="6"/>
      <c r="C562" s="5"/>
      <c r="D562" s="5"/>
      <c r="E562" s="5"/>
      <c r="F562" s="5"/>
      <c r="G562" s="5"/>
      <c r="H562" s="8"/>
      <c r="I562" s="5"/>
      <c r="J562" s="9"/>
      <c r="K562" s="9"/>
      <c r="L562" s="9"/>
      <c r="M562" s="9"/>
      <c r="N562" s="9"/>
      <c r="O562" s="9"/>
      <c r="P562" s="9"/>
      <c r="Q562" s="9"/>
      <c r="R562" s="9"/>
      <c r="S562" s="9"/>
      <c r="T562" s="9"/>
      <c r="U562" s="9"/>
      <c r="V562" s="9"/>
      <c r="W562" s="9"/>
      <c r="X562" s="9"/>
      <c r="Y562" s="9"/>
      <c r="Z562" s="5"/>
      <c r="AA562" s="5"/>
      <c r="AB562" s="5"/>
      <c r="AC562" s="5"/>
      <c r="AD562" s="5"/>
      <c r="AE562" s="5"/>
    </row>
    <row r="563" ht="12.75" customHeight="1">
      <c r="A563" s="5"/>
      <c r="B563" s="6"/>
      <c r="C563" s="5"/>
      <c r="D563" s="5"/>
      <c r="E563" s="5"/>
      <c r="F563" s="5"/>
      <c r="G563" s="5"/>
      <c r="H563" s="8"/>
      <c r="I563" s="5"/>
      <c r="J563" s="9"/>
      <c r="K563" s="9"/>
      <c r="L563" s="9"/>
      <c r="M563" s="9"/>
      <c r="N563" s="9"/>
      <c r="O563" s="9"/>
      <c r="P563" s="9"/>
      <c r="Q563" s="9"/>
      <c r="R563" s="9"/>
      <c r="S563" s="9"/>
      <c r="T563" s="9"/>
      <c r="U563" s="9"/>
      <c r="V563" s="9"/>
      <c r="W563" s="9"/>
      <c r="X563" s="9"/>
      <c r="Y563" s="9"/>
      <c r="Z563" s="5"/>
      <c r="AA563" s="5"/>
      <c r="AB563" s="5"/>
      <c r="AC563" s="5"/>
      <c r="AD563" s="5"/>
      <c r="AE563" s="5"/>
    </row>
    <row r="564" ht="12.75" customHeight="1">
      <c r="A564" s="5"/>
      <c r="B564" s="6"/>
      <c r="C564" s="5"/>
      <c r="D564" s="5"/>
      <c r="E564" s="5"/>
      <c r="F564" s="5"/>
      <c r="G564" s="5"/>
      <c r="H564" s="8"/>
      <c r="I564" s="5"/>
      <c r="J564" s="9"/>
      <c r="K564" s="9"/>
      <c r="L564" s="9"/>
      <c r="M564" s="9"/>
      <c r="N564" s="9"/>
      <c r="O564" s="9"/>
      <c r="P564" s="9"/>
      <c r="Q564" s="9"/>
      <c r="R564" s="9"/>
      <c r="S564" s="9"/>
      <c r="T564" s="9"/>
      <c r="U564" s="9"/>
      <c r="V564" s="9"/>
      <c r="W564" s="9"/>
      <c r="X564" s="9"/>
      <c r="Y564" s="9"/>
      <c r="Z564" s="5"/>
      <c r="AA564" s="5"/>
      <c r="AB564" s="5"/>
      <c r="AC564" s="5"/>
      <c r="AD564" s="5"/>
      <c r="AE564" s="5"/>
    </row>
    <row r="565" ht="12.75" customHeight="1">
      <c r="A565" s="5"/>
      <c r="B565" s="6"/>
      <c r="C565" s="5"/>
      <c r="D565" s="5"/>
      <c r="E565" s="5"/>
      <c r="F565" s="5"/>
      <c r="G565" s="5"/>
      <c r="H565" s="8"/>
      <c r="I565" s="5"/>
      <c r="J565" s="9"/>
      <c r="K565" s="9"/>
      <c r="L565" s="9"/>
      <c r="M565" s="9"/>
      <c r="N565" s="9"/>
      <c r="O565" s="9"/>
      <c r="P565" s="9"/>
      <c r="Q565" s="9"/>
      <c r="R565" s="9"/>
      <c r="S565" s="9"/>
      <c r="T565" s="9"/>
      <c r="U565" s="9"/>
      <c r="V565" s="9"/>
      <c r="W565" s="9"/>
      <c r="X565" s="9"/>
      <c r="Y565" s="9"/>
      <c r="Z565" s="5"/>
      <c r="AA565" s="5"/>
      <c r="AB565" s="5"/>
      <c r="AC565" s="5"/>
      <c r="AD565" s="5"/>
      <c r="AE565" s="5"/>
    </row>
    <row r="566" ht="12.75" customHeight="1">
      <c r="A566" s="5"/>
      <c r="B566" s="6"/>
      <c r="C566" s="5"/>
      <c r="D566" s="5"/>
      <c r="E566" s="5"/>
      <c r="F566" s="5"/>
      <c r="G566" s="5"/>
      <c r="H566" s="8"/>
      <c r="I566" s="5"/>
      <c r="J566" s="9"/>
      <c r="K566" s="9"/>
      <c r="L566" s="9"/>
      <c r="M566" s="9"/>
      <c r="N566" s="9"/>
      <c r="O566" s="9"/>
      <c r="P566" s="9"/>
      <c r="Q566" s="9"/>
      <c r="R566" s="9"/>
      <c r="S566" s="9"/>
      <c r="T566" s="9"/>
      <c r="U566" s="9"/>
      <c r="V566" s="9"/>
      <c r="W566" s="9"/>
      <c r="X566" s="9"/>
      <c r="Y566" s="9"/>
      <c r="Z566" s="5"/>
      <c r="AA566" s="5"/>
      <c r="AB566" s="5"/>
      <c r="AC566" s="5"/>
      <c r="AD566" s="5"/>
      <c r="AE566" s="5"/>
    </row>
    <row r="567" ht="12.75" customHeight="1">
      <c r="A567" s="5"/>
      <c r="B567" s="6"/>
      <c r="C567" s="5"/>
      <c r="D567" s="5"/>
      <c r="E567" s="5"/>
      <c r="F567" s="5"/>
      <c r="G567" s="5"/>
      <c r="H567" s="8"/>
      <c r="I567" s="5"/>
      <c r="J567" s="9"/>
      <c r="K567" s="9"/>
      <c r="L567" s="9"/>
      <c r="M567" s="9"/>
      <c r="N567" s="9"/>
      <c r="O567" s="9"/>
      <c r="P567" s="9"/>
      <c r="Q567" s="9"/>
      <c r="R567" s="9"/>
      <c r="S567" s="9"/>
      <c r="T567" s="9"/>
      <c r="U567" s="9"/>
      <c r="V567" s="9"/>
      <c r="W567" s="9"/>
      <c r="X567" s="9"/>
      <c r="Y567" s="9"/>
      <c r="Z567" s="5"/>
      <c r="AA567" s="5"/>
      <c r="AB567" s="5"/>
      <c r="AC567" s="5"/>
      <c r="AD567" s="5"/>
      <c r="AE567" s="5"/>
    </row>
    <row r="568" ht="12.75" customHeight="1">
      <c r="A568" s="5"/>
      <c r="B568" s="6"/>
      <c r="C568" s="5"/>
      <c r="D568" s="5"/>
      <c r="E568" s="5"/>
      <c r="F568" s="5"/>
      <c r="G568" s="5"/>
      <c r="H568" s="8"/>
      <c r="I568" s="5"/>
      <c r="J568" s="9"/>
      <c r="K568" s="9"/>
      <c r="L568" s="9"/>
      <c r="M568" s="9"/>
      <c r="N568" s="9"/>
      <c r="O568" s="9"/>
      <c r="P568" s="9"/>
      <c r="Q568" s="9"/>
      <c r="R568" s="9"/>
      <c r="S568" s="9"/>
      <c r="T568" s="9"/>
      <c r="U568" s="9"/>
      <c r="V568" s="9"/>
      <c r="W568" s="9"/>
      <c r="X568" s="9"/>
      <c r="Y568" s="9"/>
      <c r="Z568" s="5"/>
      <c r="AA568" s="5"/>
      <c r="AB568" s="5"/>
      <c r="AC568" s="5"/>
      <c r="AD568" s="5"/>
      <c r="AE568" s="5"/>
    </row>
    <row r="569" ht="12.75" customHeight="1">
      <c r="A569" s="5"/>
      <c r="B569" s="6"/>
      <c r="C569" s="5"/>
      <c r="D569" s="5"/>
      <c r="E569" s="5"/>
      <c r="F569" s="5"/>
      <c r="G569" s="5"/>
      <c r="H569" s="8"/>
      <c r="I569" s="5"/>
      <c r="J569" s="9"/>
      <c r="K569" s="9"/>
      <c r="L569" s="9"/>
      <c r="M569" s="9"/>
      <c r="N569" s="9"/>
      <c r="O569" s="9"/>
      <c r="P569" s="9"/>
      <c r="Q569" s="9"/>
      <c r="R569" s="9"/>
      <c r="S569" s="9"/>
      <c r="T569" s="9"/>
      <c r="U569" s="9"/>
      <c r="V569" s="9"/>
      <c r="W569" s="9"/>
      <c r="X569" s="9"/>
      <c r="Y569" s="9"/>
      <c r="Z569" s="5"/>
      <c r="AA569" s="5"/>
      <c r="AB569" s="5"/>
      <c r="AC569" s="5"/>
      <c r="AD569" s="5"/>
      <c r="AE569" s="5"/>
    </row>
    <row r="570" ht="12.75" customHeight="1">
      <c r="A570" s="5"/>
      <c r="B570" s="6"/>
      <c r="C570" s="5"/>
      <c r="D570" s="5"/>
      <c r="E570" s="5"/>
      <c r="F570" s="5"/>
      <c r="G570" s="5"/>
      <c r="H570" s="8"/>
      <c r="I570" s="5"/>
      <c r="J570" s="9"/>
      <c r="K570" s="9"/>
      <c r="L570" s="9"/>
      <c r="M570" s="9"/>
      <c r="N570" s="9"/>
      <c r="O570" s="9"/>
      <c r="P570" s="9"/>
      <c r="Q570" s="9"/>
      <c r="R570" s="9"/>
      <c r="S570" s="9"/>
      <c r="T570" s="9"/>
      <c r="U570" s="9"/>
      <c r="V570" s="9"/>
      <c r="W570" s="9"/>
      <c r="X570" s="9"/>
      <c r="Y570" s="9"/>
      <c r="Z570" s="5"/>
      <c r="AA570" s="5"/>
      <c r="AB570" s="5"/>
      <c r="AC570" s="5"/>
      <c r="AD570" s="5"/>
      <c r="AE570" s="5"/>
    </row>
    <row r="571" ht="12.75" customHeight="1">
      <c r="A571" s="5"/>
      <c r="B571" s="6"/>
      <c r="C571" s="5"/>
      <c r="D571" s="5"/>
      <c r="E571" s="5"/>
      <c r="F571" s="5"/>
      <c r="G571" s="5"/>
      <c r="H571" s="8"/>
      <c r="I571" s="5"/>
      <c r="J571" s="9"/>
      <c r="K571" s="9"/>
      <c r="L571" s="9"/>
      <c r="M571" s="9"/>
      <c r="N571" s="9"/>
      <c r="O571" s="9"/>
      <c r="P571" s="9"/>
      <c r="Q571" s="9"/>
      <c r="R571" s="9"/>
      <c r="S571" s="9"/>
      <c r="T571" s="9"/>
      <c r="U571" s="9"/>
      <c r="V571" s="9"/>
      <c r="W571" s="9"/>
      <c r="X571" s="9"/>
      <c r="Y571" s="9"/>
      <c r="Z571" s="5"/>
      <c r="AA571" s="5"/>
      <c r="AB571" s="5"/>
      <c r="AC571" s="5"/>
      <c r="AD571" s="5"/>
      <c r="AE571" s="5"/>
    </row>
    <row r="572" ht="12.75" customHeight="1">
      <c r="A572" s="5"/>
      <c r="B572" s="6"/>
      <c r="C572" s="5"/>
      <c r="D572" s="5"/>
      <c r="E572" s="5"/>
      <c r="F572" s="5"/>
      <c r="G572" s="5"/>
      <c r="H572" s="8"/>
      <c r="I572" s="5"/>
      <c r="J572" s="9"/>
      <c r="K572" s="9"/>
      <c r="L572" s="9"/>
      <c r="M572" s="9"/>
      <c r="N572" s="9"/>
      <c r="O572" s="9"/>
      <c r="P572" s="9"/>
      <c r="Q572" s="9"/>
      <c r="R572" s="9"/>
      <c r="S572" s="9"/>
      <c r="T572" s="9"/>
      <c r="U572" s="9"/>
      <c r="V572" s="9"/>
      <c r="W572" s="9"/>
      <c r="X572" s="9"/>
      <c r="Y572" s="9"/>
      <c r="Z572" s="5"/>
      <c r="AA572" s="5"/>
      <c r="AB572" s="5"/>
      <c r="AC572" s="5"/>
      <c r="AD572" s="5"/>
      <c r="AE572" s="5"/>
    </row>
    <row r="573" ht="12.75" customHeight="1">
      <c r="A573" s="5"/>
      <c r="B573" s="6"/>
      <c r="C573" s="5"/>
      <c r="D573" s="5"/>
      <c r="E573" s="5"/>
      <c r="F573" s="5"/>
      <c r="G573" s="5"/>
      <c r="H573" s="8"/>
      <c r="I573" s="5"/>
      <c r="J573" s="9"/>
      <c r="K573" s="9"/>
      <c r="L573" s="9"/>
      <c r="M573" s="9"/>
      <c r="N573" s="9"/>
      <c r="O573" s="9"/>
      <c r="P573" s="9"/>
      <c r="Q573" s="9"/>
      <c r="R573" s="9"/>
      <c r="S573" s="9"/>
      <c r="T573" s="9"/>
      <c r="U573" s="9"/>
      <c r="V573" s="9"/>
      <c r="W573" s="9"/>
      <c r="X573" s="9"/>
      <c r="Y573" s="9"/>
      <c r="Z573" s="5"/>
      <c r="AA573" s="5"/>
      <c r="AB573" s="5"/>
      <c r="AC573" s="5"/>
      <c r="AD573" s="5"/>
      <c r="AE573" s="5"/>
    </row>
    <row r="574" ht="12.75" customHeight="1">
      <c r="A574" s="5"/>
      <c r="B574" s="6"/>
      <c r="C574" s="5"/>
      <c r="D574" s="5"/>
      <c r="E574" s="5"/>
      <c r="F574" s="5"/>
      <c r="G574" s="5"/>
      <c r="H574" s="8"/>
      <c r="I574" s="5"/>
      <c r="J574" s="9"/>
      <c r="K574" s="9"/>
      <c r="L574" s="9"/>
      <c r="M574" s="9"/>
      <c r="N574" s="9"/>
      <c r="O574" s="9"/>
      <c r="P574" s="9"/>
      <c r="Q574" s="9"/>
      <c r="R574" s="9"/>
      <c r="S574" s="9"/>
      <c r="T574" s="9"/>
      <c r="U574" s="9"/>
      <c r="V574" s="9"/>
      <c r="W574" s="9"/>
      <c r="X574" s="9"/>
      <c r="Y574" s="9"/>
      <c r="Z574" s="5"/>
      <c r="AA574" s="5"/>
      <c r="AB574" s="5"/>
      <c r="AC574" s="5"/>
      <c r="AD574" s="5"/>
      <c r="AE574" s="5"/>
    </row>
    <row r="575" ht="12.75" customHeight="1">
      <c r="A575" s="5"/>
      <c r="B575" s="6"/>
      <c r="C575" s="5"/>
      <c r="D575" s="5"/>
      <c r="E575" s="5"/>
      <c r="F575" s="5"/>
      <c r="G575" s="5"/>
      <c r="H575" s="8"/>
      <c r="I575" s="5"/>
      <c r="J575" s="9"/>
      <c r="K575" s="9"/>
      <c r="L575" s="9"/>
      <c r="M575" s="9"/>
      <c r="N575" s="9"/>
      <c r="O575" s="9"/>
      <c r="P575" s="9"/>
      <c r="Q575" s="9"/>
      <c r="R575" s="9"/>
      <c r="S575" s="9"/>
      <c r="T575" s="9"/>
      <c r="U575" s="9"/>
      <c r="V575" s="9"/>
      <c r="W575" s="9"/>
      <c r="X575" s="9"/>
      <c r="Y575" s="9"/>
      <c r="Z575" s="5"/>
      <c r="AA575" s="5"/>
      <c r="AB575" s="5"/>
      <c r="AC575" s="5"/>
      <c r="AD575" s="5"/>
      <c r="AE575" s="5"/>
    </row>
    <row r="576" ht="12.75" customHeight="1">
      <c r="A576" s="5"/>
      <c r="B576" s="6"/>
      <c r="C576" s="5"/>
      <c r="D576" s="5"/>
      <c r="E576" s="5"/>
      <c r="F576" s="5"/>
      <c r="G576" s="5"/>
      <c r="H576" s="8"/>
      <c r="I576" s="5"/>
      <c r="J576" s="9"/>
      <c r="K576" s="9"/>
      <c r="L576" s="9"/>
      <c r="M576" s="9"/>
      <c r="N576" s="9"/>
      <c r="O576" s="9"/>
      <c r="P576" s="9"/>
      <c r="Q576" s="9"/>
      <c r="R576" s="9"/>
      <c r="S576" s="9"/>
      <c r="T576" s="9"/>
      <c r="U576" s="9"/>
      <c r="V576" s="9"/>
      <c r="W576" s="9"/>
      <c r="X576" s="9"/>
      <c r="Y576" s="9"/>
      <c r="Z576" s="5"/>
      <c r="AA576" s="5"/>
      <c r="AB576" s="5"/>
      <c r="AC576" s="5"/>
      <c r="AD576" s="5"/>
      <c r="AE576" s="5"/>
    </row>
    <row r="577" ht="12.75" customHeight="1">
      <c r="A577" s="5"/>
      <c r="B577" s="6"/>
      <c r="C577" s="5"/>
      <c r="D577" s="5"/>
      <c r="E577" s="5"/>
      <c r="F577" s="5"/>
      <c r="G577" s="5"/>
      <c r="H577" s="8"/>
      <c r="I577" s="5"/>
      <c r="J577" s="9"/>
      <c r="K577" s="9"/>
      <c r="L577" s="9"/>
      <c r="M577" s="9"/>
      <c r="N577" s="9"/>
      <c r="O577" s="9"/>
      <c r="P577" s="9"/>
      <c r="Q577" s="9"/>
      <c r="R577" s="9"/>
      <c r="S577" s="9"/>
      <c r="T577" s="9"/>
      <c r="U577" s="9"/>
      <c r="V577" s="9"/>
      <c r="W577" s="9"/>
      <c r="X577" s="9"/>
      <c r="Y577" s="9"/>
      <c r="Z577" s="5"/>
      <c r="AA577" s="5"/>
      <c r="AB577" s="5"/>
      <c r="AC577" s="5"/>
      <c r="AD577" s="5"/>
      <c r="AE577" s="5"/>
    </row>
    <row r="578" ht="12.75" customHeight="1">
      <c r="A578" s="5"/>
      <c r="B578" s="6"/>
      <c r="C578" s="5"/>
      <c r="D578" s="5"/>
      <c r="E578" s="5"/>
      <c r="F578" s="5"/>
      <c r="G578" s="5"/>
      <c r="H578" s="8"/>
      <c r="I578" s="5"/>
      <c r="J578" s="9"/>
      <c r="K578" s="9"/>
      <c r="L578" s="9"/>
      <c r="M578" s="9"/>
      <c r="N578" s="9"/>
      <c r="O578" s="9"/>
      <c r="P578" s="9"/>
      <c r="Q578" s="9"/>
      <c r="R578" s="9"/>
      <c r="S578" s="9"/>
      <c r="T578" s="9"/>
      <c r="U578" s="9"/>
      <c r="V578" s="9"/>
      <c r="W578" s="9"/>
      <c r="X578" s="9"/>
      <c r="Y578" s="9"/>
      <c r="Z578" s="5"/>
      <c r="AA578" s="5"/>
      <c r="AB578" s="5"/>
      <c r="AC578" s="5"/>
      <c r="AD578" s="5"/>
      <c r="AE578" s="5"/>
    </row>
    <row r="579" ht="12.75" customHeight="1">
      <c r="A579" s="5"/>
      <c r="B579" s="6"/>
      <c r="C579" s="5"/>
      <c r="D579" s="5"/>
      <c r="E579" s="5"/>
      <c r="F579" s="5"/>
      <c r="G579" s="5"/>
      <c r="H579" s="8"/>
      <c r="I579" s="5"/>
      <c r="J579" s="9"/>
      <c r="K579" s="9"/>
      <c r="L579" s="9"/>
      <c r="M579" s="9"/>
      <c r="N579" s="9"/>
      <c r="O579" s="9"/>
      <c r="P579" s="9"/>
      <c r="Q579" s="9"/>
      <c r="R579" s="9"/>
      <c r="S579" s="9"/>
      <c r="T579" s="9"/>
      <c r="U579" s="9"/>
      <c r="V579" s="9"/>
      <c r="W579" s="9"/>
      <c r="X579" s="9"/>
      <c r="Y579" s="9"/>
      <c r="Z579" s="5"/>
      <c r="AA579" s="5"/>
      <c r="AB579" s="5"/>
      <c r="AC579" s="5"/>
      <c r="AD579" s="5"/>
      <c r="AE579" s="5"/>
    </row>
    <row r="580" ht="12.75" customHeight="1">
      <c r="A580" s="5"/>
      <c r="B580" s="6"/>
      <c r="C580" s="5"/>
      <c r="D580" s="5"/>
      <c r="E580" s="5"/>
      <c r="F580" s="5"/>
      <c r="G580" s="5"/>
      <c r="H580" s="8"/>
      <c r="I580" s="5"/>
      <c r="J580" s="9"/>
      <c r="K580" s="9"/>
      <c r="L580" s="9"/>
      <c r="M580" s="9"/>
      <c r="N580" s="9"/>
      <c r="O580" s="9"/>
      <c r="P580" s="9"/>
      <c r="Q580" s="9"/>
      <c r="R580" s="9"/>
      <c r="S580" s="9"/>
      <c r="T580" s="9"/>
      <c r="U580" s="9"/>
      <c r="V580" s="9"/>
      <c r="W580" s="9"/>
      <c r="X580" s="9"/>
      <c r="Y580" s="9"/>
      <c r="Z580" s="5"/>
      <c r="AA580" s="5"/>
      <c r="AB580" s="5"/>
      <c r="AC580" s="5"/>
      <c r="AD580" s="5"/>
      <c r="AE580" s="5"/>
    </row>
    <row r="581" ht="12.75" customHeight="1">
      <c r="A581" s="5"/>
      <c r="B581" s="6"/>
      <c r="C581" s="5"/>
      <c r="D581" s="5"/>
      <c r="E581" s="5"/>
      <c r="F581" s="5"/>
      <c r="G581" s="5"/>
      <c r="H581" s="8"/>
      <c r="I581" s="5"/>
      <c r="J581" s="9"/>
      <c r="K581" s="9"/>
      <c r="L581" s="9"/>
      <c r="M581" s="9"/>
      <c r="N581" s="9"/>
      <c r="O581" s="9"/>
      <c r="P581" s="9"/>
      <c r="Q581" s="9"/>
      <c r="R581" s="9"/>
      <c r="S581" s="9"/>
      <c r="T581" s="9"/>
      <c r="U581" s="9"/>
      <c r="V581" s="9"/>
      <c r="W581" s="9"/>
      <c r="X581" s="9"/>
      <c r="Y581" s="9"/>
      <c r="Z581" s="5"/>
      <c r="AA581" s="5"/>
      <c r="AB581" s="5"/>
      <c r="AC581" s="5"/>
      <c r="AD581" s="5"/>
      <c r="AE581" s="5"/>
    </row>
    <row r="582" ht="12.75" customHeight="1">
      <c r="A582" s="5"/>
      <c r="B582" s="6"/>
      <c r="C582" s="5"/>
      <c r="D582" s="5"/>
      <c r="E582" s="5"/>
      <c r="F582" s="5"/>
      <c r="G582" s="5"/>
      <c r="H582" s="8"/>
      <c r="I582" s="5"/>
      <c r="J582" s="9"/>
      <c r="K582" s="9"/>
      <c r="L582" s="9"/>
      <c r="M582" s="9"/>
      <c r="N582" s="9"/>
      <c r="O582" s="9"/>
      <c r="P582" s="9"/>
      <c r="Q582" s="9"/>
      <c r="R582" s="9"/>
      <c r="S582" s="9"/>
      <c r="T582" s="9"/>
      <c r="U582" s="9"/>
      <c r="V582" s="9"/>
      <c r="W582" s="9"/>
      <c r="X582" s="9"/>
      <c r="Y582" s="9"/>
      <c r="Z582" s="5"/>
      <c r="AA582" s="5"/>
      <c r="AB582" s="5"/>
      <c r="AC582" s="5"/>
      <c r="AD582" s="5"/>
      <c r="AE582" s="5"/>
    </row>
    <row r="583" ht="12.75" customHeight="1">
      <c r="A583" s="5"/>
      <c r="B583" s="6"/>
      <c r="C583" s="5"/>
      <c r="D583" s="5"/>
      <c r="E583" s="5"/>
      <c r="F583" s="5"/>
      <c r="G583" s="5"/>
      <c r="H583" s="8"/>
      <c r="I583" s="5"/>
      <c r="J583" s="9"/>
      <c r="K583" s="9"/>
      <c r="L583" s="9"/>
      <c r="M583" s="9"/>
      <c r="N583" s="9"/>
      <c r="O583" s="9"/>
      <c r="P583" s="9"/>
      <c r="Q583" s="9"/>
      <c r="R583" s="9"/>
      <c r="S583" s="9"/>
      <c r="T583" s="9"/>
      <c r="U583" s="9"/>
      <c r="V583" s="9"/>
      <c r="W583" s="9"/>
      <c r="X583" s="9"/>
      <c r="Y583" s="9"/>
      <c r="Z583" s="5"/>
      <c r="AA583" s="5"/>
      <c r="AB583" s="5"/>
      <c r="AC583" s="5"/>
      <c r="AD583" s="5"/>
      <c r="AE583" s="5"/>
    </row>
    <row r="584" ht="12.75" customHeight="1">
      <c r="A584" s="5"/>
      <c r="B584" s="6"/>
      <c r="C584" s="5"/>
      <c r="D584" s="5"/>
      <c r="E584" s="5"/>
      <c r="F584" s="5"/>
      <c r="G584" s="5"/>
      <c r="H584" s="8"/>
      <c r="I584" s="5"/>
      <c r="J584" s="9"/>
      <c r="K584" s="9"/>
      <c r="L584" s="9"/>
      <c r="M584" s="9"/>
      <c r="N584" s="9"/>
      <c r="O584" s="9"/>
      <c r="P584" s="9"/>
      <c r="Q584" s="9"/>
      <c r="R584" s="9"/>
      <c r="S584" s="9"/>
      <c r="T584" s="9"/>
      <c r="U584" s="9"/>
      <c r="V584" s="9"/>
      <c r="W584" s="9"/>
      <c r="X584" s="9"/>
      <c r="Y584" s="9"/>
      <c r="Z584" s="5"/>
      <c r="AA584" s="5"/>
      <c r="AB584" s="5"/>
      <c r="AC584" s="5"/>
      <c r="AD584" s="5"/>
      <c r="AE584" s="5"/>
    </row>
    <row r="585" ht="12.75" customHeight="1">
      <c r="A585" s="5"/>
      <c r="B585" s="6"/>
      <c r="C585" s="5"/>
      <c r="D585" s="5"/>
      <c r="E585" s="5"/>
      <c r="F585" s="5"/>
      <c r="G585" s="5"/>
      <c r="H585" s="8"/>
      <c r="I585" s="5"/>
      <c r="J585" s="9"/>
      <c r="K585" s="9"/>
      <c r="L585" s="9"/>
      <c r="M585" s="9"/>
      <c r="N585" s="9"/>
      <c r="O585" s="9"/>
      <c r="P585" s="9"/>
      <c r="Q585" s="9"/>
      <c r="R585" s="9"/>
      <c r="S585" s="9"/>
      <c r="T585" s="9"/>
      <c r="U585" s="9"/>
      <c r="V585" s="9"/>
      <c r="W585" s="9"/>
      <c r="X585" s="9"/>
      <c r="Y585" s="9"/>
      <c r="Z585" s="5"/>
      <c r="AA585" s="5"/>
      <c r="AB585" s="5"/>
      <c r="AC585" s="5"/>
      <c r="AD585" s="5"/>
      <c r="AE585" s="5"/>
    </row>
    <row r="586" ht="12.75" customHeight="1">
      <c r="A586" s="5"/>
      <c r="B586" s="6"/>
      <c r="C586" s="5"/>
      <c r="D586" s="5"/>
      <c r="E586" s="5"/>
      <c r="F586" s="5"/>
      <c r="G586" s="5"/>
      <c r="H586" s="8"/>
      <c r="I586" s="5"/>
      <c r="J586" s="9"/>
      <c r="K586" s="9"/>
      <c r="L586" s="9"/>
      <c r="M586" s="9"/>
      <c r="N586" s="9"/>
      <c r="O586" s="9"/>
      <c r="P586" s="9"/>
      <c r="Q586" s="9"/>
      <c r="R586" s="9"/>
      <c r="S586" s="9"/>
      <c r="T586" s="9"/>
      <c r="U586" s="9"/>
      <c r="V586" s="9"/>
      <c r="W586" s="9"/>
      <c r="X586" s="9"/>
      <c r="Y586" s="9"/>
      <c r="Z586" s="5"/>
      <c r="AA586" s="5"/>
      <c r="AB586" s="5"/>
      <c r="AC586" s="5"/>
      <c r="AD586" s="5"/>
      <c r="AE586" s="5"/>
    </row>
    <row r="587" ht="12.75" customHeight="1">
      <c r="A587" s="5"/>
      <c r="B587" s="6"/>
      <c r="C587" s="5"/>
      <c r="D587" s="5"/>
      <c r="E587" s="5"/>
      <c r="F587" s="5"/>
      <c r="G587" s="5"/>
      <c r="H587" s="8"/>
      <c r="I587" s="5"/>
      <c r="J587" s="9"/>
      <c r="K587" s="9"/>
      <c r="L587" s="9"/>
      <c r="M587" s="9"/>
      <c r="N587" s="9"/>
      <c r="O587" s="9"/>
      <c r="P587" s="9"/>
      <c r="Q587" s="9"/>
      <c r="R587" s="9"/>
      <c r="S587" s="9"/>
      <c r="T587" s="9"/>
      <c r="U587" s="9"/>
      <c r="V587" s="9"/>
      <c r="W587" s="9"/>
      <c r="X587" s="9"/>
      <c r="Y587" s="9"/>
      <c r="Z587" s="5"/>
      <c r="AA587" s="5"/>
      <c r="AB587" s="5"/>
      <c r="AC587" s="5"/>
      <c r="AD587" s="5"/>
      <c r="AE587" s="5"/>
    </row>
    <row r="588" ht="12.75" customHeight="1">
      <c r="A588" s="5"/>
      <c r="B588" s="6"/>
      <c r="C588" s="5"/>
      <c r="D588" s="5"/>
      <c r="E588" s="5"/>
      <c r="F588" s="5"/>
      <c r="G588" s="5"/>
      <c r="H588" s="8"/>
      <c r="I588" s="5"/>
      <c r="J588" s="9"/>
      <c r="K588" s="9"/>
      <c r="L588" s="9"/>
      <c r="M588" s="9"/>
      <c r="N588" s="9"/>
      <c r="O588" s="9"/>
      <c r="P588" s="9"/>
      <c r="Q588" s="9"/>
      <c r="R588" s="9"/>
      <c r="S588" s="9"/>
      <c r="T588" s="9"/>
      <c r="U588" s="9"/>
      <c r="V588" s="9"/>
      <c r="W588" s="9"/>
      <c r="X588" s="9"/>
      <c r="Y588" s="9"/>
      <c r="Z588" s="5"/>
      <c r="AA588" s="5"/>
      <c r="AB588" s="5"/>
      <c r="AC588" s="5"/>
      <c r="AD588" s="5"/>
      <c r="AE588" s="5"/>
    </row>
    <row r="589" ht="12.75" customHeight="1">
      <c r="A589" s="5"/>
      <c r="B589" s="6"/>
      <c r="C589" s="5"/>
      <c r="D589" s="5"/>
      <c r="E589" s="5"/>
      <c r="F589" s="5"/>
      <c r="G589" s="5"/>
      <c r="H589" s="8"/>
      <c r="I589" s="5"/>
      <c r="J589" s="9"/>
      <c r="K589" s="9"/>
      <c r="L589" s="9"/>
      <c r="M589" s="9"/>
      <c r="N589" s="9"/>
      <c r="O589" s="9"/>
      <c r="P589" s="9"/>
      <c r="Q589" s="9"/>
      <c r="R589" s="9"/>
      <c r="S589" s="9"/>
      <c r="T589" s="9"/>
      <c r="U589" s="9"/>
      <c r="V589" s="9"/>
      <c r="W589" s="9"/>
      <c r="X589" s="9"/>
      <c r="Y589" s="9"/>
      <c r="Z589" s="5"/>
      <c r="AA589" s="5"/>
      <c r="AB589" s="5"/>
      <c r="AC589" s="5"/>
      <c r="AD589" s="5"/>
      <c r="AE589" s="5"/>
    </row>
    <row r="590" ht="12.75" customHeight="1">
      <c r="A590" s="5"/>
      <c r="B590" s="6"/>
      <c r="C590" s="5"/>
      <c r="D590" s="5"/>
      <c r="E590" s="5"/>
      <c r="F590" s="5"/>
      <c r="G590" s="5"/>
      <c r="H590" s="8"/>
      <c r="I590" s="5"/>
      <c r="J590" s="9"/>
      <c r="K590" s="9"/>
      <c r="L590" s="9"/>
      <c r="M590" s="9"/>
      <c r="N590" s="9"/>
      <c r="O590" s="9"/>
      <c r="P590" s="9"/>
      <c r="Q590" s="9"/>
      <c r="R590" s="9"/>
      <c r="S590" s="9"/>
      <c r="T590" s="9"/>
      <c r="U590" s="9"/>
      <c r="V590" s="9"/>
      <c r="W590" s="9"/>
      <c r="X590" s="9"/>
      <c r="Y590" s="9"/>
      <c r="Z590" s="5"/>
      <c r="AA590" s="5"/>
      <c r="AB590" s="5"/>
      <c r="AC590" s="5"/>
      <c r="AD590" s="5"/>
      <c r="AE590" s="5"/>
    </row>
    <row r="591" ht="12.75" customHeight="1">
      <c r="A591" s="5"/>
      <c r="B591" s="6"/>
      <c r="C591" s="5"/>
      <c r="D591" s="5"/>
      <c r="E591" s="5"/>
      <c r="F591" s="5"/>
      <c r="G591" s="5"/>
      <c r="H591" s="8"/>
      <c r="I591" s="5"/>
      <c r="J591" s="9"/>
      <c r="K591" s="9"/>
      <c r="L591" s="9"/>
      <c r="M591" s="9"/>
      <c r="N591" s="9"/>
      <c r="O591" s="9"/>
      <c r="P591" s="9"/>
      <c r="Q591" s="9"/>
      <c r="R591" s="9"/>
      <c r="S591" s="9"/>
      <c r="T591" s="9"/>
      <c r="U591" s="9"/>
      <c r="V591" s="9"/>
      <c r="W591" s="9"/>
      <c r="X591" s="9"/>
      <c r="Y591" s="9"/>
      <c r="Z591" s="5"/>
      <c r="AA591" s="5"/>
      <c r="AB591" s="5"/>
      <c r="AC591" s="5"/>
      <c r="AD591" s="5"/>
      <c r="AE591" s="5"/>
    </row>
    <row r="592" ht="12.75" customHeight="1">
      <c r="A592" s="5"/>
      <c r="B592" s="6"/>
      <c r="C592" s="5"/>
      <c r="D592" s="5"/>
      <c r="E592" s="5"/>
      <c r="F592" s="5"/>
      <c r="G592" s="5"/>
      <c r="H592" s="8"/>
      <c r="I592" s="5"/>
      <c r="J592" s="9"/>
      <c r="K592" s="9"/>
      <c r="L592" s="9"/>
      <c r="M592" s="9"/>
      <c r="N592" s="9"/>
      <c r="O592" s="9"/>
      <c r="P592" s="9"/>
      <c r="Q592" s="9"/>
      <c r="R592" s="9"/>
      <c r="S592" s="9"/>
      <c r="T592" s="9"/>
      <c r="U592" s="9"/>
      <c r="V592" s="9"/>
      <c r="W592" s="9"/>
      <c r="X592" s="9"/>
      <c r="Y592" s="9"/>
      <c r="Z592" s="5"/>
      <c r="AA592" s="5"/>
      <c r="AB592" s="5"/>
      <c r="AC592" s="5"/>
      <c r="AD592" s="5"/>
      <c r="AE592" s="5"/>
    </row>
    <row r="593" ht="12.75" customHeight="1">
      <c r="A593" s="5"/>
      <c r="B593" s="6"/>
      <c r="C593" s="5"/>
      <c r="D593" s="5"/>
      <c r="E593" s="5"/>
      <c r="F593" s="5"/>
      <c r="G593" s="5"/>
      <c r="H593" s="8"/>
      <c r="I593" s="5"/>
      <c r="J593" s="9"/>
      <c r="K593" s="9"/>
      <c r="L593" s="9"/>
      <c r="M593" s="9"/>
      <c r="N593" s="9"/>
      <c r="O593" s="9"/>
      <c r="P593" s="9"/>
      <c r="Q593" s="9"/>
      <c r="R593" s="9"/>
      <c r="S593" s="9"/>
      <c r="T593" s="9"/>
      <c r="U593" s="9"/>
      <c r="V593" s="9"/>
      <c r="W593" s="9"/>
      <c r="X593" s="9"/>
      <c r="Y593" s="9"/>
      <c r="Z593" s="5"/>
      <c r="AA593" s="5"/>
      <c r="AB593" s="5"/>
      <c r="AC593" s="5"/>
      <c r="AD593" s="5"/>
      <c r="AE593" s="5"/>
    </row>
    <row r="594" ht="12.75" customHeight="1">
      <c r="A594" s="5"/>
      <c r="B594" s="6"/>
      <c r="C594" s="5"/>
      <c r="D594" s="5"/>
      <c r="E594" s="5"/>
      <c r="F594" s="5"/>
      <c r="G594" s="5"/>
      <c r="H594" s="8"/>
      <c r="I594" s="5"/>
      <c r="J594" s="9"/>
      <c r="K594" s="9"/>
      <c r="L594" s="9"/>
      <c r="M594" s="9"/>
      <c r="N594" s="9"/>
      <c r="O594" s="9"/>
      <c r="P594" s="9"/>
      <c r="Q594" s="9"/>
      <c r="R594" s="9"/>
      <c r="S594" s="9"/>
      <c r="T594" s="9"/>
      <c r="U594" s="9"/>
      <c r="V594" s="9"/>
      <c r="W594" s="9"/>
      <c r="X594" s="9"/>
      <c r="Y594" s="9"/>
      <c r="Z594" s="5"/>
      <c r="AA594" s="5"/>
      <c r="AB594" s="5"/>
      <c r="AC594" s="5"/>
      <c r="AD594" s="5"/>
      <c r="AE594" s="5"/>
    </row>
    <row r="595" ht="12.75" customHeight="1">
      <c r="A595" s="5"/>
      <c r="B595" s="6"/>
      <c r="C595" s="5"/>
      <c r="D595" s="5"/>
      <c r="E595" s="5"/>
      <c r="F595" s="5"/>
      <c r="G595" s="5"/>
      <c r="H595" s="8"/>
      <c r="I595" s="5"/>
      <c r="J595" s="9"/>
      <c r="K595" s="9"/>
      <c r="L595" s="9"/>
      <c r="M595" s="9"/>
      <c r="N595" s="9"/>
      <c r="O595" s="9"/>
      <c r="P595" s="9"/>
      <c r="Q595" s="9"/>
      <c r="R595" s="9"/>
      <c r="S595" s="9"/>
      <c r="T595" s="9"/>
      <c r="U595" s="9"/>
      <c r="V595" s="9"/>
      <c r="W595" s="9"/>
      <c r="X595" s="9"/>
      <c r="Y595" s="9"/>
      <c r="Z595" s="5"/>
      <c r="AA595" s="5"/>
      <c r="AB595" s="5"/>
      <c r="AC595" s="5"/>
      <c r="AD595" s="5"/>
      <c r="AE595" s="5"/>
    </row>
    <row r="596" ht="12.75" customHeight="1">
      <c r="A596" s="5"/>
      <c r="B596" s="6"/>
      <c r="C596" s="5"/>
      <c r="D596" s="5"/>
      <c r="E596" s="5"/>
      <c r="F596" s="5"/>
      <c r="G596" s="5"/>
      <c r="H596" s="8"/>
      <c r="I596" s="5"/>
      <c r="J596" s="9"/>
      <c r="K596" s="9"/>
      <c r="L596" s="9"/>
      <c r="M596" s="9"/>
      <c r="N596" s="9"/>
      <c r="O596" s="9"/>
      <c r="P596" s="9"/>
      <c r="Q596" s="9"/>
      <c r="R596" s="9"/>
      <c r="S596" s="9"/>
      <c r="T596" s="9"/>
      <c r="U596" s="9"/>
      <c r="V596" s="9"/>
      <c r="W596" s="9"/>
      <c r="X596" s="9"/>
      <c r="Y596" s="9"/>
      <c r="Z596" s="5"/>
      <c r="AA596" s="5"/>
      <c r="AB596" s="5"/>
      <c r="AC596" s="5"/>
      <c r="AD596" s="5"/>
      <c r="AE596" s="5"/>
    </row>
    <row r="597" ht="12.75" customHeight="1">
      <c r="A597" s="5"/>
      <c r="B597" s="6"/>
      <c r="C597" s="5"/>
      <c r="D597" s="5"/>
      <c r="E597" s="5"/>
      <c r="F597" s="5"/>
      <c r="G597" s="5"/>
      <c r="H597" s="8"/>
      <c r="I597" s="5"/>
      <c r="J597" s="9"/>
      <c r="K597" s="9"/>
      <c r="L597" s="9"/>
      <c r="M597" s="9"/>
      <c r="N597" s="9"/>
      <c r="O597" s="9"/>
      <c r="P597" s="9"/>
      <c r="Q597" s="9"/>
      <c r="R597" s="9"/>
      <c r="S597" s="9"/>
      <c r="T597" s="9"/>
      <c r="U597" s="9"/>
      <c r="V597" s="9"/>
      <c r="W597" s="9"/>
      <c r="X597" s="9"/>
      <c r="Y597" s="9"/>
      <c r="Z597" s="5"/>
      <c r="AA597" s="5"/>
      <c r="AB597" s="5"/>
      <c r="AC597" s="5"/>
      <c r="AD597" s="5"/>
      <c r="AE597" s="5"/>
    </row>
    <row r="598" ht="12.75" customHeight="1">
      <c r="A598" s="5"/>
      <c r="B598" s="6"/>
      <c r="C598" s="5"/>
      <c r="D598" s="5"/>
      <c r="E598" s="5"/>
      <c r="F598" s="5"/>
      <c r="G598" s="5"/>
      <c r="H598" s="8"/>
      <c r="I598" s="5"/>
      <c r="J598" s="9"/>
      <c r="K598" s="9"/>
      <c r="L598" s="9"/>
      <c r="M598" s="9"/>
      <c r="N598" s="9"/>
      <c r="O598" s="9"/>
      <c r="P598" s="9"/>
      <c r="Q598" s="9"/>
      <c r="R598" s="9"/>
      <c r="S598" s="9"/>
      <c r="T598" s="9"/>
      <c r="U598" s="9"/>
      <c r="V598" s="9"/>
      <c r="W598" s="9"/>
      <c r="X598" s="9"/>
      <c r="Y598" s="9"/>
      <c r="Z598" s="5"/>
      <c r="AA598" s="5"/>
      <c r="AB598" s="5"/>
      <c r="AC598" s="5"/>
      <c r="AD598" s="5"/>
      <c r="AE598" s="5"/>
    </row>
    <row r="599" ht="12.75" customHeight="1">
      <c r="A599" s="5"/>
      <c r="B599" s="6"/>
      <c r="C599" s="5"/>
      <c r="D599" s="5"/>
      <c r="E599" s="5"/>
      <c r="F599" s="5"/>
      <c r="G599" s="5"/>
      <c r="H599" s="8"/>
      <c r="I599" s="5"/>
      <c r="J599" s="9"/>
      <c r="K599" s="9"/>
      <c r="L599" s="9"/>
      <c r="M599" s="9"/>
      <c r="N599" s="9"/>
      <c r="O599" s="9"/>
      <c r="P599" s="9"/>
      <c r="Q599" s="9"/>
      <c r="R599" s="9"/>
      <c r="S599" s="9"/>
      <c r="T599" s="9"/>
      <c r="U599" s="9"/>
      <c r="V599" s="9"/>
      <c r="W599" s="9"/>
      <c r="X599" s="9"/>
      <c r="Y599" s="9"/>
      <c r="Z599" s="5"/>
      <c r="AA599" s="5"/>
      <c r="AB599" s="5"/>
      <c r="AC599" s="5"/>
      <c r="AD599" s="5"/>
      <c r="AE599" s="5"/>
    </row>
    <row r="600" ht="12.75" customHeight="1">
      <c r="A600" s="5"/>
      <c r="B600" s="6"/>
      <c r="C600" s="5"/>
      <c r="D600" s="5"/>
      <c r="E600" s="5"/>
      <c r="F600" s="5"/>
      <c r="G600" s="5"/>
      <c r="H600" s="8"/>
      <c r="I600" s="5"/>
      <c r="J600" s="9"/>
      <c r="K600" s="9"/>
      <c r="L600" s="9"/>
      <c r="M600" s="9"/>
      <c r="N600" s="9"/>
      <c r="O600" s="9"/>
      <c r="P600" s="9"/>
      <c r="Q600" s="9"/>
      <c r="R600" s="9"/>
      <c r="S600" s="9"/>
      <c r="T600" s="9"/>
      <c r="U600" s="9"/>
      <c r="V600" s="9"/>
      <c r="W600" s="9"/>
      <c r="X600" s="9"/>
      <c r="Y600" s="9"/>
      <c r="Z600" s="5"/>
      <c r="AA600" s="5"/>
      <c r="AB600" s="5"/>
      <c r="AC600" s="5"/>
      <c r="AD600" s="5"/>
      <c r="AE600" s="5"/>
    </row>
    <row r="601" ht="12.75" customHeight="1">
      <c r="A601" s="5"/>
      <c r="B601" s="6"/>
      <c r="C601" s="5"/>
      <c r="D601" s="5"/>
      <c r="E601" s="5"/>
      <c r="F601" s="5"/>
      <c r="G601" s="5"/>
      <c r="H601" s="8"/>
      <c r="I601" s="5"/>
      <c r="J601" s="9"/>
      <c r="K601" s="9"/>
      <c r="L601" s="9"/>
      <c r="M601" s="9"/>
      <c r="N601" s="9"/>
      <c r="O601" s="9"/>
      <c r="P601" s="9"/>
      <c r="Q601" s="9"/>
      <c r="R601" s="9"/>
      <c r="S601" s="9"/>
      <c r="T601" s="9"/>
      <c r="U601" s="9"/>
      <c r="V601" s="9"/>
      <c r="W601" s="9"/>
      <c r="X601" s="9"/>
      <c r="Y601" s="9"/>
      <c r="Z601" s="5"/>
      <c r="AA601" s="5"/>
      <c r="AB601" s="5"/>
      <c r="AC601" s="5"/>
      <c r="AD601" s="5"/>
      <c r="AE601" s="5"/>
    </row>
    <row r="602" ht="12.75" customHeight="1">
      <c r="A602" s="5"/>
      <c r="B602" s="6"/>
      <c r="C602" s="5"/>
      <c r="D602" s="5"/>
      <c r="E602" s="5"/>
      <c r="F602" s="5"/>
      <c r="G602" s="5"/>
      <c r="H602" s="8"/>
      <c r="I602" s="5"/>
      <c r="J602" s="9"/>
      <c r="K602" s="9"/>
      <c r="L602" s="9"/>
      <c r="M602" s="9"/>
      <c r="N602" s="9"/>
      <c r="O602" s="9"/>
      <c r="P602" s="9"/>
      <c r="Q602" s="9"/>
      <c r="R602" s="9"/>
      <c r="S602" s="9"/>
      <c r="T602" s="9"/>
      <c r="U602" s="9"/>
      <c r="V602" s="9"/>
      <c r="W602" s="9"/>
      <c r="X602" s="9"/>
      <c r="Y602" s="9"/>
      <c r="Z602" s="5"/>
      <c r="AA602" s="5"/>
      <c r="AB602" s="5"/>
      <c r="AC602" s="5"/>
      <c r="AD602" s="5"/>
      <c r="AE602" s="5"/>
    </row>
    <row r="603" ht="12.75" customHeight="1">
      <c r="A603" s="5"/>
      <c r="B603" s="6"/>
      <c r="C603" s="5"/>
      <c r="D603" s="5"/>
      <c r="E603" s="5"/>
      <c r="F603" s="5"/>
      <c r="G603" s="5"/>
      <c r="H603" s="8"/>
      <c r="I603" s="5"/>
      <c r="J603" s="9"/>
      <c r="K603" s="9"/>
      <c r="L603" s="9"/>
      <c r="M603" s="9"/>
      <c r="N603" s="9"/>
      <c r="O603" s="9"/>
      <c r="P603" s="9"/>
      <c r="Q603" s="9"/>
      <c r="R603" s="9"/>
      <c r="S603" s="9"/>
      <c r="T603" s="9"/>
      <c r="U603" s="9"/>
      <c r="V603" s="9"/>
      <c r="W603" s="9"/>
      <c r="X603" s="9"/>
      <c r="Y603" s="9"/>
      <c r="Z603" s="5"/>
      <c r="AA603" s="5"/>
      <c r="AB603" s="5"/>
      <c r="AC603" s="5"/>
      <c r="AD603" s="5"/>
      <c r="AE603" s="5"/>
    </row>
    <row r="604" ht="12.75" customHeight="1">
      <c r="A604" s="5"/>
      <c r="B604" s="6"/>
      <c r="C604" s="5"/>
      <c r="D604" s="5"/>
      <c r="E604" s="5"/>
      <c r="F604" s="5"/>
      <c r="G604" s="5"/>
      <c r="H604" s="8"/>
      <c r="I604" s="5"/>
      <c r="J604" s="9"/>
      <c r="K604" s="9"/>
      <c r="L604" s="9"/>
      <c r="M604" s="9"/>
      <c r="N604" s="9"/>
      <c r="O604" s="9"/>
      <c r="P604" s="9"/>
      <c r="Q604" s="9"/>
      <c r="R604" s="9"/>
      <c r="S604" s="9"/>
      <c r="T604" s="9"/>
      <c r="U604" s="9"/>
      <c r="V604" s="9"/>
      <c r="W604" s="9"/>
      <c r="X604" s="9"/>
      <c r="Y604" s="9"/>
      <c r="Z604" s="5"/>
      <c r="AA604" s="5"/>
      <c r="AB604" s="5"/>
      <c r="AC604" s="5"/>
      <c r="AD604" s="5"/>
      <c r="AE604" s="5"/>
    </row>
    <row r="605" ht="12.75" customHeight="1">
      <c r="A605" s="5"/>
      <c r="B605" s="6"/>
      <c r="C605" s="5"/>
      <c r="D605" s="5"/>
      <c r="E605" s="5"/>
      <c r="F605" s="5"/>
      <c r="G605" s="5"/>
      <c r="H605" s="8"/>
      <c r="I605" s="5"/>
      <c r="J605" s="9"/>
      <c r="K605" s="9"/>
      <c r="L605" s="9"/>
      <c r="M605" s="9"/>
      <c r="N605" s="9"/>
      <c r="O605" s="9"/>
      <c r="P605" s="9"/>
      <c r="Q605" s="9"/>
      <c r="R605" s="9"/>
      <c r="S605" s="9"/>
      <c r="T605" s="9"/>
      <c r="U605" s="9"/>
      <c r="V605" s="9"/>
      <c r="W605" s="9"/>
      <c r="X605" s="9"/>
      <c r="Y605" s="9"/>
      <c r="Z605" s="5"/>
      <c r="AA605" s="5"/>
      <c r="AB605" s="5"/>
      <c r="AC605" s="5"/>
      <c r="AD605" s="5"/>
      <c r="AE605" s="5"/>
    </row>
    <row r="606" ht="12.75" customHeight="1">
      <c r="A606" s="5"/>
      <c r="B606" s="6"/>
      <c r="C606" s="5"/>
      <c r="D606" s="5"/>
      <c r="E606" s="5"/>
      <c r="F606" s="5"/>
      <c r="G606" s="5"/>
      <c r="H606" s="8"/>
      <c r="I606" s="5"/>
      <c r="J606" s="9"/>
      <c r="K606" s="9"/>
      <c r="L606" s="9"/>
      <c r="M606" s="9"/>
      <c r="N606" s="9"/>
      <c r="O606" s="9"/>
      <c r="P606" s="9"/>
      <c r="Q606" s="9"/>
      <c r="R606" s="9"/>
      <c r="S606" s="9"/>
      <c r="T606" s="9"/>
      <c r="U606" s="9"/>
      <c r="V606" s="9"/>
      <c r="W606" s="9"/>
      <c r="X606" s="9"/>
      <c r="Y606" s="9"/>
      <c r="Z606" s="5"/>
      <c r="AA606" s="5"/>
      <c r="AB606" s="5"/>
      <c r="AC606" s="5"/>
      <c r="AD606" s="5"/>
      <c r="AE606" s="5"/>
    </row>
    <row r="607" ht="12.75" customHeight="1">
      <c r="A607" s="5"/>
      <c r="B607" s="6"/>
      <c r="C607" s="5"/>
      <c r="D607" s="5"/>
      <c r="E607" s="5"/>
      <c r="F607" s="5"/>
      <c r="G607" s="5"/>
      <c r="H607" s="8"/>
      <c r="I607" s="5"/>
      <c r="J607" s="9"/>
      <c r="K607" s="9"/>
      <c r="L607" s="9"/>
      <c r="M607" s="9"/>
      <c r="N607" s="9"/>
      <c r="O607" s="9"/>
      <c r="P607" s="9"/>
      <c r="Q607" s="9"/>
      <c r="R607" s="9"/>
      <c r="S607" s="9"/>
      <c r="T607" s="9"/>
      <c r="U607" s="9"/>
      <c r="V607" s="9"/>
      <c r="W607" s="9"/>
      <c r="X607" s="9"/>
      <c r="Y607" s="9"/>
      <c r="Z607" s="5"/>
      <c r="AA607" s="5"/>
      <c r="AB607" s="5"/>
      <c r="AC607" s="5"/>
      <c r="AD607" s="5"/>
      <c r="AE607" s="5"/>
    </row>
    <row r="608" ht="12.75" customHeight="1">
      <c r="A608" s="5"/>
      <c r="B608" s="6"/>
      <c r="C608" s="5"/>
      <c r="D608" s="5"/>
      <c r="E608" s="5"/>
      <c r="F608" s="5"/>
      <c r="G608" s="5"/>
      <c r="H608" s="8"/>
      <c r="I608" s="5"/>
      <c r="J608" s="9"/>
      <c r="K608" s="9"/>
      <c r="L608" s="9"/>
      <c r="M608" s="9"/>
      <c r="N608" s="9"/>
      <c r="O608" s="9"/>
      <c r="P608" s="9"/>
      <c r="Q608" s="9"/>
      <c r="R608" s="9"/>
      <c r="S608" s="9"/>
      <c r="T608" s="9"/>
      <c r="U608" s="9"/>
      <c r="V608" s="9"/>
      <c r="W608" s="9"/>
      <c r="X608" s="9"/>
      <c r="Y608" s="9"/>
      <c r="Z608" s="5"/>
      <c r="AA608" s="5"/>
      <c r="AB608" s="5"/>
      <c r="AC608" s="5"/>
      <c r="AD608" s="5"/>
      <c r="AE608" s="5"/>
    </row>
    <row r="609" ht="12.75" customHeight="1">
      <c r="A609" s="5"/>
      <c r="B609" s="6"/>
      <c r="C609" s="5"/>
      <c r="D609" s="5"/>
      <c r="E609" s="5"/>
      <c r="F609" s="5"/>
      <c r="G609" s="5"/>
      <c r="H609" s="8"/>
      <c r="I609" s="5"/>
      <c r="J609" s="9"/>
      <c r="K609" s="9"/>
      <c r="L609" s="9"/>
      <c r="M609" s="9"/>
      <c r="N609" s="9"/>
      <c r="O609" s="9"/>
      <c r="P609" s="9"/>
      <c r="Q609" s="9"/>
      <c r="R609" s="9"/>
      <c r="S609" s="9"/>
      <c r="T609" s="9"/>
      <c r="U609" s="9"/>
      <c r="V609" s="9"/>
      <c r="W609" s="9"/>
      <c r="X609" s="9"/>
      <c r="Y609" s="9"/>
      <c r="Z609" s="5"/>
      <c r="AA609" s="5"/>
      <c r="AB609" s="5"/>
      <c r="AC609" s="5"/>
      <c r="AD609" s="5"/>
      <c r="AE609" s="5"/>
    </row>
    <row r="610" ht="12.75" customHeight="1">
      <c r="A610" s="5"/>
      <c r="B610" s="6"/>
      <c r="C610" s="5"/>
      <c r="D610" s="5"/>
      <c r="E610" s="5"/>
      <c r="F610" s="5"/>
      <c r="G610" s="5"/>
      <c r="H610" s="8"/>
      <c r="I610" s="5"/>
      <c r="J610" s="9"/>
      <c r="K610" s="9"/>
      <c r="L610" s="9"/>
      <c r="M610" s="9"/>
      <c r="N610" s="9"/>
      <c r="O610" s="9"/>
      <c r="P610" s="9"/>
      <c r="Q610" s="9"/>
      <c r="R610" s="9"/>
      <c r="S610" s="9"/>
      <c r="T610" s="9"/>
      <c r="U610" s="9"/>
      <c r="V610" s="9"/>
      <c r="W610" s="9"/>
      <c r="X610" s="9"/>
      <c r="Y610" s="9"/>
      <c r="Z610" s="5"/>
      <c r="AA610" s="5"/>
      <c r="AB610" s="5"/>
      <c r="AC610" s="5"/>
      <c r="AD610" s="5"/>
      <c r="AE610" s="5"/>
    </row>
    <row r="611" ht="12.75" customHeight="1">
      <c r="A611" s="5"/>
      <c r="B611" s="6"/>
      <c r="C611" s="5"/>
      <c r="D611" s="5"/>
      <c r="E611" s="5"/>
      <c r="F611" s="5"/>
      <c r="G611" s="5"/>
      <c r="H611" s="8"/>
      <c r="I611" s="5"/>
      <c r="J611" s="9"/>
      <c r="K611" s="9"/>
      <c r="L611" s="9"/>
      <c r="M611" s="9"/>
      <c r="N611" s="9"/>
      <c r="O611" s="9"/>
      <c r="P611" s="9"/>
      <c r="Q611" s="9"/>
      <c r="R611" s="9"/>
      <c r="S611" s="9"/>
      <c r="T611" s="9"/>
      <c r="U611" s="9"/>
      <c r="V611" s="9"/>
      <c r="W611" s="9"/>
      <c r="X611" s="9"/>
      <c r="Y611" s="9"/>
      <c r="Z611" s="5"/>
      <c r="AA611" s="5"/>
      <c r="AB611" s="5"/>
      <c r="AC611" s="5"/>
      <c r="AD611" s="5"/>
      <c r="AE611" s="5"/>
    </row>
    <row r="612" ht="12.75" customHeight="1">
      <c r="A612" s="5"/>
      <c r="B612" s="6"/>
      <c r="C612" s="5"/>
      <c r="D612" s="5"/>
      <c r="E612" s="5"/>
      <c r="F612" s="5"/>
      <c r="G612" s="5"/>
      <c r="H612" s="8"/>
      <c r="I612" s="5"/>
      <c r="J612" s="9"/>
      <c r="K612" s="9"/>
      <c r="L612" s="9"/>
      <c r="M612" s="9"/>
      <c r="N612" s="9"/>
      <c r="O612" s="9"/>
      <c r="P612" s="9"/>
      <c r="Q612" s="9"/>
      <c r="R612" s="9"/>
      <c r="S612" s="9"/>
      <c r="T612" s="9"/>
      <c r="U612" s="9"/>
      <c r="V612" s="9"/>
      <c r="W612" s="9"/>
      <c r="X612" s="9"/>
      <c r="Y612" s="9"/>
      <c r="Z612" s="5"/>
      <c r="AA612" s="5"/>
      <c r="AB612" s="5"/>
      <c r="AC612" s="5"/>
      <c r="AD612" s="5"/>
      <c r="AE612" s="5"/>
    </row>
    <row r="613" ht="12.75" customHeight="1">
      <c r="A613" s="5"/>
      <c r="B613" s="6"/>
      <c r="C613" s="5"/>
      <c r="D613" s="5"/>
      <c r="E613" s="5"/>
      <c r="F613" s="5"/>
      <c r="G613" s="5"/>
      <c r="H613" s="8"/>
      <c r="I613" s="5"/>
      <c r="J613" s="9"/>
      <c r="K613" s="9"/>
      <c r="L613" s="9"/>
      <c r="M613" s="9"/>
      <c r="N613" s="9"/>
      <c r="O613" s="9"/>
      <c r="P613" s="9"/>
      <c r="Q613" s="9"/>
      <c r="R613" s="9"/>
      <c r="S613" s="9"/>
      <c r="T613" s="9"/>
      <c r="U613" s="9"/>
      <c r="V613" s="9"/>
      <c r="W613" s="9"/>
      <c r="X613" s="9"/>
      <c r="Y613" s="9"/>
      <c r="Z613" s="5"/>
      <c r="AA613" s="5"/>
      <c r="AB613" s="5"/>
      <c r="AC613" s="5"/>
      <c r="AD613" s="5"/>
      <c r="AE613" s="5"/>
    </row>
    <row r="614" ht="12.75" customHeight="1">
      <c r="A614" s="5"/>
      <c r="B614" s="6"/>
      <c r="C614" s="5"/>
      <c r="D614" s="5"/>
      <c r="E614" s="5"/>
      <c r="F614" s="5"/>
      <c r="G614" s="5"/>
      <c r="H614" s="8"/>
      <c r="I614" s="5"/>
      <c r="J614" s="9"/>
      <c r="K614" s="9"/>
      <c r="L614" s="9"/>
      <c r="M614" s="9"/>
      <c r="N614" s="9"/>
      <c r="O614" s="9"/>
      <c r="P614" s="9"/>
      <c r="Q614" s="9"/>
      <c r="R614" s="9"/>
      <c r="S614" s="9"/>
      <c r="T614" s="9"/>
      <c r="U614" s="9"/>
      <c r="V614" s="9"/>
      <c r="W614" s="9"/>
      <c r="X614" s="9"/>
      <c r="Y614" s="9"/>
      <c r="Z614" s="5"/>
      <c r="AA614" s="5"/>
      <c r="AB614" s="5"/>
      <c r="AC614" s="5"/>
      <c r="AD614" s="5"/>
      <c r="AE614" s="5"/>
    </row>
    <row r="615" ht="12.75" customHeight="1">
      <c r="A615" s="5"/>
      <c r="B615" s="6"/>
      <c r="C615" s="5"/>
      <c r="D615" s="5"/>
      <c r="E615" s="5"/>
      <c r="F615" s="5"/>
      <c r="G615" s="5"/>
      <c r="H615" s="8"/>
      <c r="I615" s="5"/>
      <c r="J615" s="9"/>
      <c r="K615" s="9"/>
      <c r="L615" s="9"/>
      <c r="M615" s="9"/>
      <c r="N615" s="9"/>
      <c r="O615" s="9"/>
      <c r="P615" s="9"/>
      <c r="Q615" s="9"/>
      <c r="R615" s="9"/>
      <c r="S615" s="9"/>
      <c r="T615" s="9"/>
      <c r="U615" s="9"/>
      <c r="V615" s="9"/>
      <c r="W615" s="9"/>
      <c r="X615" s="9"/>
      <c r="Y615" s="9"/>
      <c r="Z615" s="5"/>
      <c r="AA615" s="5"/>
      <c r="AB615" s="5"/>
      <c r="AC615" s="5"/>
      <c r="AD615" s="5"/>
      <c r="AE615" s="5"/>
    </row>
    <row r="616" ht="12.75" customHeight="1">
      <c r="A616" s="5"/>
      <c r="B616" s="6"/>
      <c r="C616" s="5"/>
      <c r="D616" s="5"/>
      <c r="E616" s="5"/>
      <c r="F616" s="5"/>
      <c r="G616" s="5"/>
      <c r="H616" s="8"/>
      <c r="I616" s="5"/>
      <c r="J616" s="9"/>
      <c r="K616" s="9"/>
      <c r="L616" s="9"/>
      <c r="M616" s="9"/>
      <c r="N616" s="9"/>
      <c r="O616" s="9"/>
      <c r="P616" s="9"/>
      <c r="Q616" s="9"/>
      <c r="R616" s="9"/>
      <c r="S616" s="9"/>
      <c r="T616" s="9"/>
      <c r="U616" s="9"/>
      <c r="V616" s="9"/>
      <c r="W616" s="9"/>
      <c r="X616" s="9"/>
      <c r="Y616" s="9"/>
      <c r="Z616" s="5"/>
      <c r="AA616" s="5"/>
      <c r="AB616" s="5"/>
      <c r="AC616" s="5"/>
      <c r="AD616" s="5"/>
      <c r="AE616" s="5"/>
    </row>
    <row r="617" ht="12.75" customHeight="1">
      <c r="A617" s="5"/>
      <c r="B617" s="6"/>
      <c r="C617" s="5"/>
      <c r="D617" s="5"/>
      <c r="E617" s="5"/>
      <c r="F617" s="5"/>
      <c r="G617" s="5"/>
      <c r="H617" s="8"/>
      <c r="I617" s="5"/>
      <c r="J617" s="9"/>
      <c r="K617" s="9"/>
      <c r="L617" s="9"/>
      <c r="M617" s="9"/>
      <c r="N617" s="9"/>
      <c r="O617" s="9"/>
      <c r="P617" s="9"/>
      <c r="Q617" s="9"/>
      <c r="R617" s="9"/>
      <c r="S617" s="9"/>
      <c r="T617" s="9"/>
      <c r="U617" s="9"/>
      <c r="V617" s="9"/>
      <c r="W617" s="9"/>
      <c r="X617" s="9"/>
      <c r="Y617" s="9"/>
      <c r="Z617" s="5"/>
      <c r="AA617" s="5"/>
      <c r="AB617" s="5"/>
      <c r="AC617" s="5"/>
      <c r="AD617" s="5"/>
      <c r="AE617" s="5"/>
    </row>
    <row r="618" ht="12.75" customHeight="1">
      <c r="A618" s="5"/>
      <c r="B618" s="6"/>
      <c r="C618" s="5"/>
      <c r="D618" s="5"/>
      <c r="E618" s="5"/>
      <c r="F618" s="5"/>
      <c r="G618" s="5"/>
      <c r="H618" s="8"/>
      <c r="I618" s="5"/>
      <c r="J618" s="9"/>
      <c r="K618" s="9"/>
      <c r="L618" s="9"/>
      <c r="M618" s="9"/>
      <c r="N618" s="9"/>
      <c r="O618" s="9"/>
      <c r="P618" s="9"/>
      <c r="Q618" s="9"/>
      <c r="R618" s="9"/>
      <c r="S618" s="9"/>
      <c r="T618" s="9"/>
      <c r="U618" s="9"/>
      <c r="V618" s="9"/>
      <c r="W618" s="9"/>
      <c r="X618" s="9"/>
      <c r="Y618" s="9"/>
      <c r="Z618" s="5"/>
      <c r="AA618" s="5"/>
      <c r="AB618" s="5"/>
      <c r="AC618" s="5"/>
      <c r="AD618" s="5"/>
      <c r="AE618" s="5"/>
    </row>
    <row r="619" ht="12.75" customHeight="1">
      <c r="A619" s="5"/>
      <c r="B619" s="6"/>
      <c r="C619" s="5"/>
      <c r="D619" s="5"/>
      <c r="E619" s="5"/>
      <c r="F619" s="5"/>
      <c r="G619" s="5"/>
      <c r="H619" s="8"/>
      <c r="I619" s="5"/>
      <c r="J619" s="9"/>
      <c r="K619" s="9"/>
      <c r="L619" s="9"/>
      <c r="M619" s="9"/>
      <c r="N619" s="9"/>
      <c r="O619" s="9"/>
      <c r="P619" s="9"/>
      <c r="Q619" s="9"/>
      <c r="R619" s="9"/>
      <c r="S619" s="9"/>
      <c r="T619" s="9"/>
      <c r="U619" s="9"/>
      <c r="V619" s="9"/>
      <c r="W619" s="9"/>
      <c r="X619" s="9"/>
      <c r="Y619" s="9"/>
      <c r="Z619" s="5"/>
      <c r="AA619" s="5"/>
      <c r="AB619" s="5"/>
      <c r="AC619" s="5"/>
      <c r="AD619" s="5"/>
      <c r="AE619" s="5"/>
    </row>
    <row r="620" ht="12.75" customHeight="1">
      <c r="A620" s="5"/>
      <c r="B620" s="6"/>
      <c r="C620" s="5"/>
      <c r="D620" s="5"/>
      <c r="E620" s="5"/>
      <c r="F620" s="5"/>
      <c r="G620" s="5"/>
      <c r="H620" s="8"/>
      <c r="I620" s="5"/>
      <c r="J620" s="9"/>
      <c r="K620" s="9"/>
      <c r="L620" s="9"/>
      <c r="M620" s="9"/>
      <c r="N620" s="9"/>
      <c r="O620" s="9"/>
      <c r="P620" s="9"/>
      <c r="Q620" s="9"/>
      <c r="R620" s="9"/>
      <c r="S620" s="9"/>
      <c r="T620" s="9"/>
      <c r="U620" s="9"/>
      <c r="V620" s="9"/>
      <c r="W620" s="9"/>
      <c r="X620" s="9"/>
      <c r="Y620" s="9"/>
      <c r="Z620" s="5"/>
      <c r="AA620" s="5"/>
      <c r="AB620" s="5"/>
      <c r="AC620" s="5"/>
      <c r="AD620" s="5"/>
      <c r="AE620" s="5"/>
    </row>
    <row r="621" ht="12.75" customHeight="1">
      <c r="A621" s="5"/>
      <c r="B621" s="6"/>
      <c r="C621" s="5"/>
      <c r="D621" s="5"/>
      <c r="E621" s="5"/>
      <c r="F621" s="5"/>
      <c r="G621" s="5"/>
      <c r="H621" s="8"/>
      <c r="I621" s="5"/>
      <c r="J621" s="9"/>
      <c r="K621" s="9"/>
      <c r="L621" s="9"/>
      <c r="M621" s="9"/>
      <c r="N621" s="9"/>
      <c r="O621" s="9"/>
      <c r="P621" s="9"/>
      <c r="Q621" s="9"/>
      <c r="R621" s="9"/>
      <c r="S621" s="9"/>
      <c r="T621" s="9"/>
      <c r="U621" s="9"/>
      <c r="V621" s="9"/>
      <c r="W621" s="9"/>
      <c r="X621" s="9"/>
      <c r="Y621" s="9"/>
      <c r="Z621" s="5"/>
      <c r="AA621" s="5"/>
      <c r="AB621" s="5"/>
      <c r="AC621" s="5"/>
      <c r="AD621" s="5"/>
      <c r="AE621" s="5"/>
    </row>
    <row r="622" ht="12.75" customHeight="1">
      <c r="A622" s="5"/>
      <c r="B622" s="6"/>
      <c r="C622" s="5"/>
      <c r="D622" s="5"/>
      <c r="E622" s="5"/>
      <c r="F622" s="5"/>
      <c r="G622" s="5"/>
      <c r="H622" s="8"/>
      <c r="I622" s="5"/>
      <c r="J622" s="9"/>
      <c r="K622" s="9"/>
      <c r="L622" s="9"/>
      <c r="M622" s="9"/>
      <c r="N622" s="9"/>
      <c r="O622" s="9"/>
      <c r="P622" s="9"/>
      <c r="Q622" s="9"/>
      <c r="R622" s="9"/>
      <c r="S622" s="9"/>
      <c r="T622" s="9"/>
      <c r="U622" s="9"/>
      <c r="V622" s="9"/>
      <c r="W622" s="9"/>
      <c r="X622" s="9"/>
      <c r="Y622" s="9"/>
      <c r="Z622" s="5"/>
      <c r="AA622" s="5"/>
      <c r="AB622" s="5"/>
      <c r="AC622" s="5"/>
      <c r="AD622" s="5"/>
      <c r="AE622" s="5"/>
    </row>
    <row r="623" ht="12.75" customHeight="1">
      <c r="A623" s="5"/>
      <c r="B623" s="6"/>
      <c r="C623" s="5"/>
      <c r="D623" s="5"/>
      <c r="E623" s="5"/>
      <c r="F623" s="5"/>
      <c r="G623" s="5"/>
      <c r="H623" s="8"/>
      <c r="I623" s="5"/>
      <c r="J623" s="9"/>
      <c r="K623" s="9"/>
      <c r="L623" s="9"/>
      <c r="M623" s="9"/>
      <c r="N623" s="9"/>
      <c r="O623" s="9"/>
      <c r="P623" s="9"/>
      <c r="Q623" s="9"/>
      <c r="R623" s="9"/>
      <c r="S623" s="9"/>
      <c r="T623" s="9"/>
      <c r="U623" s="9"/>
      <c r="V623" s="9"/>
      <c r="W623" s="9"/>
      <c r="X623" s="9"/>
      <c r="Y623" s="9"/>
      <c r="Z623" s="5"/>
      <c r="AA623" s="5"/>
      <c r="AB623" s="5"/>
      <c r="AC623" s="5"/>
      <c r="AD623" s="5"/>
      <c r="AE623" s="5"/>
    </row>
    <row r="624" ht="12.75" customHeight="1">
      <c r="A624" s="5"/>
      <c r="B624" s="6"/>
      <c r="C624" s="5"/>
      <c r="D624" s="5"/>
      <c r="E624" s="5"/>
      <c r="F624" s="5"/>
      <c r="G624" s="5"/>
      <c r="H624" s="8"/>
      <c r="I624" s="5"/>
      <c r="J624" s="9"/>
      <c r="K624" s="9"/>
      <c r="L624" s="9"/>
      <c r="M624" s="9"/>
      <c r="N624" s="9"/>
      <c r="O624" s="9"/>
      <c r="P624" s="9"/>
      <c r="Q624" s="9"/>
      <c r="R624" s="9"/>
      <c r="S624" s="9"/>
      <c r="T624" s="9"/>
      <c r="U624" s="9"/>
      <c r="V624" s="9"/>
      <c r="W624" s="9"/>
      <c r="X624" s="9"/>
      <c r="Y624" s="9"/>
      <c r="Z624" s="5"/>
      <c r="AA624" s="5"/>
      <c r="AB624" s="5"/>
      <c r="AC624" s="5"/>
      <c r="AD624" s="5"/>
      <c r="AE624" s="5"/>
    </row>
    <row r="625" ht="12.75" customHeight="1">
      <c r="A625" s="5"/>
      <c r="B625" s="6"/>
      <c r="C625" s="5"/>
      <c r="D625" s="5"/>
      <c r="E625" s="5"/>
      <c r="F625" s="5"/>
      <c r="G625" s="5"/>
      <c r="H625" s="8"/>
      <c r="I625" s="5"/>
      <c r="J625" s="9"/>
      <c r="K625" s="9"/>
      <c r="L625" s="9"/>
      <c r="M625" s="9"/>
      <c r="N625" s="9"/>
      <c r="O625" s="9"/>
      <c r="P625" s="9"/>
      <c r="Q625" s="9"/>
      <c r="R625" s="9"/>
      <c r="S625" s="9"/>
      <c r="T625" s="9"/>
      <c r="U625" s="9"/>
      <c r="V625" s="9"/>
      <c r="W625" s="9"/>
      <c r="X625" s="9"/>
      <c r="Y625" s="9"/>
      <c r="Z625" s="5"/>
      <c r="AA625" s="5"/>
      <c r="AB625" s="5"/>
      <c r="AC625" s="5"/>
      <c r="AD625" s="5"/>
      <c r="AE625" s="5"/>
    </row>
    <row r="626" ht="12.75" customHeight="1">
      <c r="A626" s="5"/>
      <c r="B626" s="6"/>
      <c r="C626" s="5"/>
      <c r="D626" s="5"/>
      <c r="E626" s="5"/>
      <c r="F626" s="5"/>
      <c r="G626" s="5"/>
      <c r="H626" s="8"/>
      <c r="I626" s="5"/>
      <c r="J626" s="9"/>
      <c r="K626" s="9"/>
      <c r="L626" s="9"/>
      <c r="M626" s="9"/>
      <c r="N626" s="9"/>
      <c r="O626" s="9"/>
      <c r="P626" s="9"/>
      <c r="Q626" s="9"/>
      <c r="R626" s="9"/>
      <c r="S626" s="9"/>
      <c r="T626" s="9"/>
      <c r="U626" s="9"/>
      <c r="V626" s="9"/>
      <c r="W626" s="9"/>
      <c r="X626" s="9"/>
      <c r="Y626" s="9"/>
      <c r="Z626" s="5"/>
      <c r="AA626" s="5"/>
      <c r="AB626" s="5"/>
      <c r="AC626" s="5"/>
      <c r="AD626" s="5"/>
      <c r="AE626" s="5"/>
    </row>
    <row r="627" ht="12.75" customHeight="1">
      <c r="A627" s="5"/>
      <c r="B627" s="6"/>
      <c r="C627" s="5"/>
      <c r="D627" s="5"/>
      <c r="E627" s="5"/>
      <c r="F627" s="5"/>
      <c r="G627" s="5"/>
      <c r="H627" s="8"/>
      <c r="I627" s="5"/>
      <c r="J627" s="9"/>
      <c r="K627" s="9"/>
      <c r="L627" s="9"/>
      <c r="M627" s="9"/>
      <c r="N627" s="9"/>
      <c r="O627" s="9"/>
      <c r="P627" s="9"/>
      <c r="Q627" s="9"/>
      <c r="R627" s="9"/>
      <c r="S627" s="9"/>
      <c r="T627" s="9"/>
      <c r="U627" s="9"/>
      <c r="V627" s="9"/>
      <c r="W627" s="9"/>
      <c r="X627" s="9"/>
      <c r="Y627" s="9"/>
      <c r="Z627" s="5"/>
      <c r="AA627" s="5"/>
      <c r="AB627" s="5"/>
      <c r="AC627" s="5"/>
      <c r="AD627" s="5"/>
      <c r="AE627" s="5"/>
    </row>
    <row r="628" ht="12.75" customHeight="1">
      <c r="A628" s="5"/>
      <c r="B628" s="6"/>
      <c r="C628" s="5"/>
      <c r="D628" s="5"/>
      <c r="E628" s="5"/>
      <c r="F628" s="5"/>
      <c r="G628" s="5"/>
      <c r="H628" s="8"/>
      <c r="I628" s="5"/>
      <c r="J628" s="9"/>
      <c r="K628" s="9"/>
      <c r="L628" s="9"/>
      <c r="M628" s="9"/>
      <c r="N628" s="9"/>
      <c r="O628" s="9"/>
      <c r="P628" s="9"/>
      <c r="Q628" s="9"/>
      <c r="R628" s="9"/>
      <c r="S628" s="9"/>
      <c r="T628" s="9"/>
      <c r="U628" s="9"/>
      <c r="V628" s="9"/>
      <c r="W628" s="9"/>
      <c r="X628" s="9"/>
      <c r="Y628" s="9"/>
      <c r="Z628" s="5"/>
      <c r="AA628" s="5"/>
      <c r="AB628" s="5"/>
      <c r="AC628" s="5"/>
      <c r="AD628" s="5"/>
      <c r="AE628" s="5"/>
    </row>
    <row r="629" ht="12.75" customHeight="1">
      <c r="A629" s="5"/>
      <c r="B629" s="6"/>
      <c r="C629" s="5"/>
      <c r="D629" s="5"/>
      <c r="E629" s="5"/>
      <c r="F629" s="5"/>
      <c r="G629" s="5"/>
      <c r="H629" s="8"/>
      <c r="I629" s="5"/>
      <c r="J629" s="9"/>
      <c r="K629" s="9"/>
      <c r="L629" s="9"/>
      <c r="M629" s="9"/>
      <c r="N629" s="9"/>
      <c r="O629" s="9"/>
      <c r="P629" s="9"/>
      <c r="Q629" s="9"/>
      <c r="R629" s="9"/>
      <c r="S629" s="9"/>
      <c r="T629" s="9"/>
      <c r="U629" s="9"/>
      <c r="V629" s="9"/>
      <c r="W629" s="9"/>
      <c r="X629" s="9"/>
      <c r="Y629" s="9"/>
      <c r="Z629" s="5"/>
      <c r="AA629" s="5"/>
      <c r="AB629" s="5"/>
      <c r="AC629" s="5"/>
      <c r="AD629" s="5"/>
      <c r="AE629" s="5"/>
    </row>
    <row r="630" ht="12.75" customHeight="1">
      <c r="A630" s="5"/>
      <c r="B630" s="6"/>
      <c r="C630" s="5"/>
      <c r="D630" s="5"/>
      <c r="E630" s="5"/>
      <c r="F630" s="5"/>
      <c r="G630" s="5"/>
      <c r="H630" s="8"/>
      <c r="I630" s="5"/>
      <c r="J630" s="9"/>
      <c r="K630" s="9"/>
      <c r="L630" s="9"/>
      <c r="M630" s="9"/>
      <c r="N630" s="9"/>
      <c r="O630" s="9"/>
      <c r="P630" s="9"/>
      <c r="Q630" s="9"/>
      <c r="R630" s="9"/>
      <c r="S630" s="9"/>
      <c r="T630" s="9"/>
      <c r="U630" s="9"/>
      <c r="V630" s="9"/>
      <c r="W630" s="9"/>
      <c r="X630" s="9"/>
      <c r="Y630" s="9"/>
      <c r="Z630" s="5"/>
      <c r="AA630" s="5"/>
      <c r="AB630" s="5"/>
      <c r="AC630" s="5"/>
      <c r="AD630" s="5"/>
      <c r="AE630" s="5"/>
    </row>
    <row r="631" ht="12.75" customHeight="1">
      <c r="A631" s="5"/>
      <c r="B631" s="6"/>
      <c r="C631" s="5"/>
      <c r="D631" s="5"/>
      <c r="E631" s="5"/>
      <c r="F631" s="5"/>
      <c r="G631" s="5"/>
      <c r="H631" s="8"/>
      <c r="I631" s="5"/>
      <c r="J631" s="9"/>
      <c r="K631" s="9"/>
      <c r="L631" s="9"/>
      <c r="M631" s="9"/>
      <c r="N631" s="9"/>
      <c r="O631" s="9"/>
      <c r="P631" s="9"/>
      <c r="Q631" s="9"/>
      <c r="R631" s="9"/>
      <c r="S631" s="9"/>
      <c r="T631" s="9"/>
      <c r="U631" s="9"/>
      <c r="V631" s="9"/>
      <c r="W631" s="9"/>
      <c r="X631" s="9"/>
      <c r="Y631" s="9"/>
      <c r="Z631" s="5"/>
      <c r="AA631" s="5"/>
      <c r="AB631" s="5"/>
      <c r="AC631" s="5"/>
      <c r="AD631" s="5"/>
      <c r="AE631" s="5"/>
    </row>
    <row r="632" ht="12.75" customHeight="1">
      <c r="A632" s="5"/>
      <c r="B632" s="6"/>
      <c r="C632" s="5"/>
      <c r="D632" s="5"/>
      <c r="E632" s="5"/>
      <c r="F632" s="5"/>
      <c r="G632" s="5"/>
      <c r="H632" s="8"/>
      <c r="I632" s="5"/>
      <c r="J632" s="9"/>
      <c r="K632" s="9"/>
      <c r="L632" s="9"/>
      <c r="M632" s="9"/>
      <c r="N632" s="9"/>
      <c r="O632" s="9"/>
      <c r="P632" s="9"/>
      <c r="Q632" s="9"/>
      <c r="R632" s="9"/>
      <c r="S632" s="9"/>
      <c r="T632" s="9"/>
      <c r="U632" s="9"/>
      <c r="V632" s="9"/>
      <c r="W632" s="9"/>
      <c r="X632" s="9"/>
      <c r="Y632" s="9"/>
      <c r="Z632" s="5"/>
      <c r="AA632" s="5"/>
      <c r="AB632" s="5"/>
      <c r="AC632" s="5"/>
      <c r="AD632" s="5"/>
      <c r="AE632" s="5"/>
    </row>
    <row r="633" ht="12.75" customHeight="1">
      <c r="A633" s="5"/>
      <c r="B633" s="6"/>
      <c r="C633" s="5"/>
      <c r="D633" s="5"/>
      <c r="E633" s="5"/>
      <c r="F633" s="5"/>
      <c r="G633" s="5"/>
      <c r="H633" s="8"/>
      <c r="I633" s="5"/>
      <c r="J633" s="9"/>
      <c r="K633" s="9"/>
      <c r="L633" s="9"/>
      <c r="M633" s="9"/>
      <c r="N633" s="9"/>
      <c r="O633" s="9"/>
      <c r="P633" s="9"/>
      <c r="Q633" s="9"/>
      <c r="R633" s="9"/>
      <c r="S633" s="9"/>
      <c r="T633" s="9"/>
      <c r="U633" s="9"/>
      <c r="V633" s="9"/>
      <c r="W633" s="9"/>
      <c r="X633" s="9"/>
      <c r="Y633" s="9"/>
      <c r="Z633" s="5"/>
      <c r="AA633" s="5"/>
      <c r="AB633" s="5"/>
      <c r="AC633" s="5"/>
      <c r="AD633" s="5"/>
      <c r="AE633" s="5"/>
    </row>
    <row r="634" ht="12.75" customHeight="1">
      <c r="A634" s="5"/>
      <c r="B634" s="6"/>
      <c r="C634" s="5"/>
      <c r="D634" s="5"/>
      <c r="E634" s="5"/>
      <c r="F634" s="5"/>
      <c r="G634" s="5"/>
      <c r="H634" s="8"/>
      <c r="I634" s="5"/>
      <c r="J634" s="9"/>
      <c r="K634" s="9"/>
      <c r="L634" s="9"/>
      <c r="M634" s="9"/>
      <c r="N634" s="9"/>
      <c r="O634" s="9"/>
      <c r="P634" s="9"/>
      <c r="Q634" s="9"/>
      <c r="R634" s="9"/>
      <c r="S634" s="9"/>
      <c r="T634" s="9"/>
      <c r="U634" s="9"/>
      <c r="V634" s="9"/>
      <c r="W634" s="9"/>
      <c r="X634" s="9"/>
      <c r="Y634" s="9"/>
      <c r="Z634" s="5"/>
      <c r="AA634" s="5"/>
      <c r="AB634" s="5"/>
      <c r="AC634" s="5"/>
      <c r="AD634" s="5"/>
      <c r="AE634" s="5"/>
    </row>
    <row r="635" ht="12.75" customHeight="1">
      <c r="A635" s="5"/>
      <c r="B635" s="6"/>
      <c r="C635" s="5"/>
      <c r="D635" s="5"/>
      <c r="E635" s="5"/>
      <c r="F635" s="5"/>
      <c r="G635" s="5"/>
      <c r="H635" s="8"/>
      <c r="I635" s="5"/>
      <c r="J635" s="9"/>
      <c r="K635" s="9"/>
      <c r="L635" s="9"/>
      <c r="M635" s="9"/>
      <c r="N635" s="9"/>
      <c r="O635" s="9"/>
      <c r="P635" s="9"/>
      <c r="Q635" s="9"/>
      <c r="R635" s="9"/>
      <c r="S635" s="9"/>
      <c r="T635" s="9"/>
      <c r="U635" s="9"/>
      <c r="V635" s="9"/>
      <c r="W635" s="9"/>
      <c r="X635" s="9"/>
      <c r="Y635" s="9"/>
      <c r="Z635" s="5"/>
      <c r="AA635" s="5"/>
      <c r="AB635" s="5"/>
      <c r="AC635" s="5"/>
      <c r="AD635" s="5"/>
      <c r="AE635" s="5"/>
    </row>
    <row r="636" ht="12.75" customHeight="1">
      <c r="A636" s="5"/>
      <c r="B636" s="6"/>
      <c r="C636" s="5"/>
      <c r="D636" s="5"/>
      <c r="E636" s="5"/>
      <c r="F636" s="5"/>
      <c r="G636" s="5"/>
      <c r="H636" s="8"/>
      <c r="I636" s="5"/>
      <c r="J636" s="9"/>
      <c r="K636" s="9"/>
      <c r="L636" s="9"/>
      <c r="M636" s="9"/>
      <c r="N636" s="9"/>
      <c r="O636" s="9"/>
      <c r="P636" s="9"/>
      <c r="Q636" s="9"/>
      <c r="R636" s="9"/>
      <c r="S636" s="9"/>
      <c r="T636" s="9"/>
      <c r="U636" s="9"/>
      <c r="V636" s="9"/>
      <c r="W636" s="9"/>
      <c r="X636" s="9"/>
      <c r="Y636" s="9"/>
      <c r="Z636" s="5"/>
      <c r="AA636" s="5"/>
      <c r="AB636" s="5"/>
      <c r="AC636" s="5"/>
      <c r="AD636" s="5"/>
      <c r="AE636" s="5"/>
    </row>
    <row r="637" ht="12.75" customHeight="1">
      <c r="A637" s="5"/>
      <c r="B637" s="6"/>
      <c r="C637" s="5"/>
      <c r="D637" s="5"/>
      <c r="E637" s="5"/>
      <c r="F637" s="5"/>
      <c r="G637" s="5"/>
      <c r="H637" s="8"/>
      <c r="I637" s="5"/>
      <c r="J637" s="9"/>
      <c r="K637" s="9"/>
      <c r="L637" s="9"/>
      <c r="M637" s="9"/>
      <c r="N637" s="9"/>
      <c r="O637" s="9"/>
      <c r="P637" s="9"/>
      <c r="Q637" s="9"/>
      <c r="R637" s="9"/>
      <c r="S637" s="9"/>
      <c r="T637" s="9"/>
      <c r="U637" s="9"/>
      <c r="V637" s="9"/>
      <c r="W637" s="9"/>
      <c r="X637" s="9"/>
      <c r="Y637" s="9"/>
      <c r="Z637" s="5"/>
      <c r="AA637" s="5"/>
      <c r="AB637" s="5"/>
      <c r="AC637" s="5"/>
      <c r="AD637" s="5"/>
      <c r="AE637" s="5"/>
    </row>
    <row r="638" ht="12.75" customHeight="1">
      <c r="A638" s="5"/>
      <c r="B638" s="6"/>
      <c r="C638" s="5"/>
      <c r="D638" s="5"/>
      <c r="E638" s="5"/>
      <c r="F638" s="5"/>
      <c r="G638" s="5"/>
      <c r="H638" s="8"/>
      <c r="I638" s="5"/>
      <c r="J638" s="9"/>
      <c r="K638" s="9"/>
      <c r="L638" s="9"/>
      <c r="M638" s="9"/>
      <c r="N638" s="9"/>
      <c r="O638" s="9"/>
      <c r="P638" s="9"/>
      <c r="Q638" s="9"/>
      <c r="R638" s="9"/>
      <c r="S638" s="9"/>
      <c r="T638" s="9"/>
      <c r="U638" s="9"/>
      <c r="V638" s="9"/>
      <c r="W638" s="9"/>
      <c r="X638" s="9"/>
      <c r="Y638" s="9"/>
      <c r="Z638" s="5"/>
      <c r="AA638" s="5"/>
      <c r="AB638" s="5"/>
      <c r="AC638" s="5"/>
      <c r="AD638" s="5"/>
      <c r="AE638" s="5"/>
    </row>
    <row r="639" ht="12.75" customHeight="1">
      <c r="A639" s="5"/>
      <c r="B639" s="6"/>
      <c r="C639" s="5"/>
      <c r="D639" s="5"/>
      <c r="E639" s="5"/>
      <c r="F639" s="5"/>
      <c r="G639" s="5"/>
      <c r="H639" s="8"/>
      <c r="I639" s="5"/>
      <c r="J639" s="9"/>
      <c r="K639" s="9"/>
      <c r="L639" s="9"/>
      <c r="M639" s="9"/>
      <c r="N639" s="9"/>
      <c r="O639" s="9"/>
      <c r="P639" s="9"/>
      <c r="Q639" s="9"/>
      <c r="R639" s="9"/>
      <c r="S639" s="9"/>
      <c r="T639" s="9"/>
      <c r="U639" s="9"/>
      <c r="V639" s="9"/>
      <c r="W639" s="9"/>
      <c r="X639" s="9"/>
      <c r="Y639" s="9"/>
      <c r="Z639" s="5"/>
      <c r="AA639" s="5"/>
      <c r="AB639" s="5"/>
      <c r="AC639" s="5"/>
      <c r="AD639" s="5"/>
      <c r="AE639" s="5"/>
    </row>
    <row r="640" ht="12.75" customHeight="1">
      <c r="A640" s="5"/>
      <c r="B640" s="6"/>
      <c r="C640" s="5"/>
      <c r="D640" s="5"/>
      <c r="E640" s="5"/>
      <c r="F640" s="5"/>
      <c r="G640" s="5"/>
      <c r="H640" s="8"/>
      <c r="I640" s="5"/>
      <c r="J640" s="9"/>
      <c r="K640" s="9"/>
      <c r="L640" s="9"/>
      <c r="M640" s="9"/>
      <c r="N640" s="9"/>
      <c r="O640" s="9"/>
      <c r="P640" s="9"/>
      <c r="Q640" s="9"/>
      <c r="R640" s="9"/>
      <c r="S640" s="9"/>
      <c r="T640" s="9"/>
      <c r="U640" s="9"/>
      <c r="V640" s="9"/>
      <c r="W640" s="9"/>
      <c r="X640" s="9"/>
      <c r="Y640" s="9"/>
      <c r="Z640" s="5"/>
      <c r="AA640" s="5"/>
      <c r="AB640" s="5"/>
      <c r="AC640" s="5"/>
      <c r="AD640" s="5"/>
      <c r="AE640" s="5"/>
    </row>
    <row r="641" ht="12.75" customHeight="1">
      <c r="A641" s="5"/>
      <c r="B641" s="6"/>
      <c r="C641" s="5"/>
      <c r="D641" s="5"/>
      <c r="E641" s="5"/>
      <c r="F641" s="5"/>
      <c r="G641" s="5"/>
      <c r="H641" s="8"/>
      <c r="I641" s="5"/>
      <c r="J641" s="9"/>
      <c r="K641" s="9"/>
      <c r="L641" s="9"/>
      <c r="M641" s="9"/>
      <c r="N641" s="9"/>
      <c r="O641" s="9"/>
      <c r="P641" s="9"/>
      <c r="Q641" s="9"/>
      <c r="R641" s="9"/>
      <c r="S641" s="9"/>
      <c r="T641" s="9"/>
      <c r="U641" s="9"/>
      <c r="V641" s="9"/>
      <c r="W641" s="9"/>
      <c r="X641" s="9"/>
      <c r="Y641" s="9"/>
      <c r="Z641" s="5"/>
      <c r="AA641" s="5"/>
      <c r="AB641" s="5"/>
      <c r="AC641" s="5"/>
      <c r="AD641" s="5"/>
      <c r="AE641" s="5"/>
    </row>
    <row r="642" ht="12.75" customHeight="1">
      <c r="A642" s="5"/>
      <c r="B642" s="6"/>
      <c r="C642" s="5"/>
      <c r="D642" s="5"/>
      <c r="E642" s="5"/>
      <c r="F642" s="5"/>
      <c r="G642" s="5"/>
      <c r="H642" s="8"/>
      <c r="I642" s="5"/>
      <c r="J642" s="9"/>
      <c r="K642" s="9"/>
      <c r="L642" s="9"/>
      <c r="M642" s="9"/>
      <c r="N642" s="9"/>
      <c r="O642" s="9"/>
      <c r="P642" s="9"/>
      <c r="Q642" s="9"/>
      <c r="R642" s="9"/>
      <c r="S642" s="9"/>
      <c r="T642" s="9"/>
      <c r="U642" s="9"/>
      <c r="V642" s="9"/>
      <c r="W642" s="9"/>
      <c r="X642" s="9"/>
      <c r="Y642" s="9"/>
      <c r="Z642" s="5"/>
      <c r="AA642" s="5"/>
      <c r="AB642" s="5"/>
      <c r="AC642" s="5"/>
      <c r="AD642" s="5"/>
      <c r="AE642" s="5"/>
    </row>
    <row r="643" ht="12.75" customHeight="1">
      <c r="A643" s="5"/>
      <c r="B643" s="6"/>
      <c r="C643" s="5"/>
      <c r="D643" s="5"/>
      <c r="E643" s="5"/>
      <c r="F643" s="5"/>
      <c r="G643" s="5"/>
      <c r="H643" s="8"/>
      <c r="I643" s="5"/>
      <c r="J643" s="9"/>
      <c r="K643" s="9"/>
      <c r="L643" s="9"/>
      <c r="M643" s="9"/>
      <c r="N643" s="9"/>
      <c r="O643" s="9"/>
      <c r="P643" s="9"/>
      <c r="Q643" s="9"/>
      <c r="R643" s="9"/>
      <c r="S643" s="9"/>
      <c r="T643" s="9"/>
      <c r="U643" s="9"/>
      <c r="V643" s="9"/>
      <c r="W643" s="9"/>
      <c r="X643" s="9"/>
      <c r="Y643" s="9"/>
      <c r="Z643" s="5"/>
      <c r="AA643" s="5"/>
      <c r="AB643" s="5"/>
      <c r="AC643" s="5"/>
      <c r="AD643" s="5"/>
      <c r="AE643" s="5"/>
    </row>
    <row r="644" ht="12.75" customHeight="1">
      <c r="A644" s="5"/>
      <c r="B644" s="6"/>
      <c r="C644" s="5"/>
      <c r="D644" s="5"/>
      <c r="E644" s="5"/>
      <c r="F644" s="5"/>
      <c r="G644" s="5"/>
      <c r="H644" s="8"/>
      <c r="I644" s="5"/>
      <c r="J644" s="9"/>
      <c r="K644" s="9"/>
      <c r="L644" s="9"/>
      <c r="M644" s="9"/>
      <c r="N644" s="9"/>
      <c r="O644" s="9"/>
      <c r="P644" s="9"/>
      <c r="Q644" s="9"/>
      <c r="R644" s="9"/>
      <c r="S644" s="9"/>
      <c r="T644" s="9"/>
      <c r="U644" s="9"/>
      <c r="V644" s="9"/>
      <c r="W644" s="9"/>
      <c r="X644" s="9"/>
      <c r="Y644" s="9"/>
      <c r="Z644" s="5"/>
      <c r="AA644" s="5"/>
      <c r="AB644" s="5"/>
      <c r="AC644" s="5"/>
      <c r="AD644" s="5"/>
      <c r="AE644" s="5"/>
    </row>
    <row r="645" ht="12.75" customHeight="1">
      <c r="A645" s="5"/>
      <c r="B645" s="6"/>
      <c r="C645" s="5"/>
      <c r="D645" s="5"/>
      <c r="E645" s="5"/>
      <c r="F645" s="5"/>
      <c r="G645" s="5"/>
      <c r="H645" s="8"/>
      <c r="I645" s="5"/>
      <c r="J645" s="9"/>
      <c r="K645" s="9"/>
      <c r="L645" s="9"/>
      <c r="M645" s="9"/>
      <c r="N645" s="9"/>
      <c r="O645" s="9"/>
      <c r="P645" s="9"/>
      <c r="Q645" s="9"/>
      <c r="R645" s="9"/>
      <c r="S645" s="9"/>
      <c r="T645" s="9"/>
      <c r="U645" s="9"/>
      <c r="V645" s="9"/>
      <c r="W645" s="9"/>
      <c r="X645" s="9"/>
      <c r="Y645" s="9"/>
      <c r="Z645" s="5"/>
      <c r="AA645" s="5"/>
      <c r="AB645" s="5"/>
      <c r="AC645" s="5"/>
      <c r="AD645" s="5"/>
      <c r="AE645" s="5"/>
    </row>
    <row r="646" ht="12.75" customHeight="1">
      <c r="A646" s="5"/>
      <c r="B646" s="6"/>
      <c r="C646" s="5"/>
      <c r="D646" s="5"/>
      <c r="E646" s="5"/>
      <c r="F646" s="5"/>
      <c r="G646" s="5"/>
      <c r="H646" s="8"/>
      <c r="I646" s="5"/>
      <c r="J646" s="9"/>
      <c r="K646" s="9"/>
      <c r="L646" s="9"/>
      <c r="M646" s="9"/>
      <c r="N646" s="9"/>
      <c r="O646" s="9"/>
      <c r="P646" s="9"/>
      <c r="Q646" s="9"/>
      <c r="R646" s="9"/>
      <c r="S646" s="9"/>
      <c r="T646" s="9"/>
      <c r="U646" s="9"/>
      <c r="V646" s="9"/>
      <c r="W646" s="9"/>
      <c r="X646" s="9"/>
      <c r="Y646" s="9"/>
      <c r="Z646" s="5"/>
      <c r="AA646" s="5"/>
      <c r="AB646" s="5"/>
      <c r="AC646" s="5"/>
      <c r="AD646" s="5"/>
      <c r="AE646" s="5"/>
    </row>
    <row r="647" ht="12.75" customHeight="1">
      <c r="A647" s="5"/>
      <c r="B647" s="6"/>
      <c r="C647" s="5"/>
      <c r="D647" s="5"/>
      <c r="E647" s="5"/>
      <c r="F647" s="5"/>
      <c r="G647" s="5"/>
      <c r="H647" s="8"/>
      <c r="I647" s="5"/>
      <c r="J647" s="9"/>
      <c r="K647" s="9"/>
      <c r="L647" s="9"/>
      <c r="M647" s="9"/>
      <c r="N647" s="9"/>
      <c r="O647" s="9"/>
      <c r="P647" s="9"/>
      <c r="Q647" s="9"/>
      <c r="R647" s="9"/>
      <c r="S647" s="9"/>
      <c r="T647" s="9"/>
      <c r="U647" s="9"/>
      <c r="V647" s="9"/>
      <c r="W647" s="9"/>
      <c r="X647" s="9"/>
      <c r="Y647" s="9"/>
      <c r="Z647" s="5"/>
      <c r="AA647" s="5"/>
      <c r="AB647" s="5"/>
      <c r="AC647" s="5"/>
      <c r="AD647" s="5"/>
      <c r="AE647" s="5"/>
    </row>
    <row r="648" ht="12.75" customHeight="1">
      <c r="A648" s="5"/>
      <c r="B648" s="6"/>
      <c r="C648" s="5"/>
      <c r="D648" s="5"/>
      <c r="E648" s="5"/>
      <c r="F648" s="5"/>
      <c r="G648" s="5"/>
      <c r="H648" s="8"/>
      <c r="I648" s="5"/>
      <c r="J648" s="9"/>
      <c r="K648" s="9"/>
      <c r="L648" s="9"/>
      <c r="M648" s="9"/>
      <c r="N648" s="9"/>
      <c r="O648" s="9"/>
      <c r="P648" s="9"/>
      <c r="Q648" s="9"/>
      <c r="R648" s="9"/>
      <c r="S648" s="9"/>
      <c r="T648" s="9"/>
      <c r="U648" s="9"/>
      <c r="V648" s="9"/>
      <c r="W648" s="9"/>
      <c r="X648" s="9"/>
      <c r="Y648" s="9"/>
      <c r="Z648" s="5"/>
      <c r="AA648" s="5"/>
      <c r="AB648" s="5"/>
      <c r="AC648" s="5"/>
      <c r="AD648" s="5"/>
      <c r="AE648" s="5"/>
    </row>
    <row r="649" ht="12.75" customHeight="1">
      <c r="A649" s="5"/>
      <c r="B649" s="6"/>
      <c r="C649" s="5"/>
      <c r="D649" s="5"/>
      <c r="E649" s="5"/>
      <c r="F649" s="5"/>
      <c r="G649" s="5"/>
      <c r="H649" s="8"/>
      <c r="I649" s="5"/>
      <c r="J649" s="9"/>
      <c r="K649" s="9"/>
      <c r="L649" s="9"/>
      <c r="M649" s="9"/>
      <c r="N649" s="9"/>
      <c r="O649" s="9"/>
      <c r="P649" s="9"/>
      <c r="Q649" s="9"/>
      <c r="R649" s="9"/>
      <c r="S649" s="9"/>
      <c r="T649" s="9"/>
      <c r="U649" s="9"/>
      <c r="V649" s="9"/>
      <c r="W649" s="9"/>
      <c r="X649" s="9"/>
      <c r="Y649" s="9"/>
      <c r="Z649" s="5"/>
      <c r="AA649" s="5"/>
      <c r="AB649" s="5"/>
      <c r="AC649" s="5"/>
      <c r="AD649" s="5"/>
      <c r="AE649" s="5"/>
    </row>
    <row r="650" ht="12.75" customHeight="1">
      <c r="A650" s="5"/>
      <c r="B650" s="6"/>
      <c r="C650" s="5"/>
      <c r="D650" s="5"/>
      <c r="E650" s="5"/>
      <c r="F650" s="5"/>
      <c r="G650" s="5"/>
      <c r="H650" s="8"/>
      <c r="I650" s="5"/>
      <c r="J650" s="9"/>
      <c r="K650" s="9"/>
      <c r="L650" s="9"/>
      <c r="M650" s="9"/>
      <c r="N650" s="9"/>
      <c r="O650" s="9"/>
      <c r="P650" s="9"/>
      <c r="Q650" s="9"/>
      <c r="R650" s="9"/>
      <c r="S650" s="9"/>
      <c r="T650" s="9"/>
      <c r="U650" s="9"/>
      <c r="V650" s="9"/>
      <c r="W650" s="9"/>
      <c r="X650" s="9"/>
      <c r="Y650" s="9"/>
      <c r="Z650" s="5"/>
      <c r="AA650" s="5"/>
      <c r="AB650" s="5"/>
      <c r="AC650" s="5"/>
      <c r="AD650" s="5"/>
      <c r="AE650" s="5"/>
    </row>
    <row r="651" ht="12.75" customHeight="1">
      <c r="A651" s="5"/>
      <c r="B651" s="6"/>
      <c r="C651" s="5"/>
      <c r="D651" s="5"/>
      <c r="E651" s="5"/>
      <c r="F651" s="5"/>
      <c r="G651" s="5"/>
      <c r="H651" s="8"/>
      <c r="I651" s="5"/>
      <c r="J651" s="9"/>
      <c r="K651" s="9"/>
      <c r="L651" s="9"/>
      <c r="M651" s="9"/>
      <c r="N651" s="9"/>
      <c r="O651" s="9"/>
      <c r="P651" s="9"/>
      <c r="Q651" s="9"/>
      <c r="R651" s="9"/>
      <c r="S651" s="9"/>
      <c r="T651" s="9"/>
      <c r="U651" s="9"/>
      <c r="V651" s="9"/>
      <c r="W651" s="9"/>
      <c r="X651" s="9"/>
      <c r="Y651" s="9"/>
      <c r="Z651" s="5"/>
      <c r="AA651" s="5"/>
      <c r="AB651" s="5"/>
      <c r="AC651" s="5"/>
      <c r="AD651" s="5"/>
      <c r="AE651" s="5"/>
    </row>
    <row r="652" ht="12.75" customHeight="1">
      <c r="A652" s="5"/>
      <c r="B652" s="6"/>
      <c r="C652" s="5"/>
      <c r="D652" s="5"/>
      <c r="E652" s="5"/>
      <c r="F652" s="5"/>
      <c r="G652" s="5"/>
      <c r="H652" s="8"/>
      <c r="I652" s="5"/>
      <c r="J652" s="9"/>
      <c r="K652" s="9"/>
      <c r="L652" s="9"/>
      <c r="M652" s="9"/>
      <c r="N652" s="9"/>
      <c r="O652" s="9"/>
      <c r="P652" s="9"/>
      <c r="Q652" s="9"/>
      <c r="R652" s="9"/>
      <c r="S652" s="9"/>
      <c r="T652" s="9"/>
      <c r="U652" s="9"/>
      <c r="V652" s="9"/>
      <c r="W652" s="9"/>
      <c r="X652" s="9"/>
      <c r="Y652" s="9"/>
      <c r="Z652" s="5"/>
      <c r="AA652" s="5"/>
      <c r="AB652" s="5"/>
      <c r="AC652" s="5"/>
      <c r="AD652" s="5"/>
      <c r="AE652" s="5"/>
    </row>
    <row r="653" ht="12.75" customHeight="1">
      <c r="A653" s="5"/>
      <c r="B653" s="6"/>
      <c r="C653" s="5"/>
      <c r="D653" s="5"/>
      <c r="E653" s="5"/>
      <c r="F653" s="5"/>
      <c r="G653" s="5"/>
      <c r="H653" s="8"/>
      <c r="I653" s="5"/>
      <c r="J653" s="9"/>
      <c r="K653" s="9"/>
      <c r="L653" s="9"/>
      <c r="M653" s="9"/>
      <c r="N653" s="9"/>
      <c r="O653" s="9"/>
      <c r="P653" s="9"/>
      <c r="Q653" s="9"/>
      <c r="R653" s="9"/>
      <c r="S653" s="9"/>
      <c r="T653" s="9"/>
      <c r="U653" s="9"/>
      <c r="V653" s="9"/>
      <c r="W653" s="9"/>
      <c r="X653" s="9"/>
      <c r="Y653" s="9"/>
      <c r="Z653" s="5"/>
      <c r="AA653" s="5"/>
      <c r="AB653" s="5"/>
      <c r="AC653" s="5"/>
      <c r="AD653" s="5"/>
      <c r="AE653" s="5"/>
    </row>
    <row r="654" ht="12.75" customHeight="1">
      <c r="A654" s="5"/>
      <c r="B654" s="6"/>
      <c r="C654" s="5"/>
      <c r="D654" s="5"/>
      <c r="E654" s="5"/>
      <c r="F654" s="5"/>
      <c r="G654" s="5"/>
      <c r="H654" s="8"/>
      <c r="I654" s="5"/>
      <c r="J654" s="9"/>
      <c r="K654" s="9"/>
      <c r="L654" s="9"/>
      <c r="M654" s="9"/>
      <c r="N654" s="9"/>
      <c r="O654" s="9"/>
      <c r="P654" s="9"/>
      <c r="Q654" s="9"/>
      <c r="R654" s="9"/>
      <c r="S654" s="9"/>
      <c r="T654" s="9"/>
      <c r="U654" s="9"/>
      <c r="V654" s="9"/>
      <c r="W654" s="9"/>
      <c r="X654" s="9"/>
      <c r="Y654" s="9"/>
      <c r="Z654" s="5"/>
      <c r="AA654" s="5"/>
      <c r="AB654" s="5"/>
      <c r="AC654" s="5"/>
      <c r="AD654" s="5"/>
      <c r="AE654" s="5"/>
    </row>
    <row r="655" ht="12.75" customHeight="1">
      <c r="A655" s="5"/>
      <c r="B655" s="6"/>
      <c r="C655" s="5"/>
      <c r="D655" s="5"/>
      <c r="E655" s="5"/>
      <c r="F655" s="5"/>
      <c r="G655" s="5"/>
      <c r="H655" s="8"/>
      <c r="I655" s="5"/>
      <c r="J655" s="9"/>
      <c r="K655" s="9"/>
      <c r="L655" s="9"/>
      <c r="M655" s="9"/>
      <c r="N655" s="9"/>
      <c r="O655" s="9"/>
      <c r="P655" s="9"/>
      <c r="Q655" s="9"/>
      <c r="R655" s="9"/>
      <c r="S655" s="9"/>
      <c r="T655" s="9"/>
      <c r="U655" s="9"/>
      <c r="V655" s="9"/>
      <c r="W655" s="9"/>
      <c r="X655" s="9"/>
      <c r="Y655" s="9"/>
      <c r="Z655" s="5"/>
      <c r="AA655" s="5"/>
      <c r="AB655" s="5"/>
      <c r="AC655" s="5"/>
      <c r="AD655" s="5"/>
      <c r="AE655" s="5"/>
    </row>
    <row r="656" ht="12.75" customHeight="1">
      <c r="A656" s="5"/>
      <c r="B656" s="6"/>
      <c r="C656" s="5"/>
      <c r="D656" s="5"/>
      <c r="E656" s="5"/>
      <c r="F656" s="5"/>
      <c r="G656" s="5"/>
      <c r="H656" s="8"/>
      <c r="I656" s="5"/>
      <c r="J656" s="9"/>
      <c r="K656" s="9"/>
      <c r="L656" s="9"/>
      <c r="M656" s="9"/>
      <c r="N656" s="9"/>
      <c r="O656" s="9"/>
      <c r="P656" s="9"/>
      <c r="Q656" s="9"/>
      <c r="R656" s="9"/>
      <c r="S656" s="9"/>
      <c r="T656" s="9"/>
      <c r="U656" s="9"/>
      <c r="V656" s="9"/>
      <c r="W656" s="9"/>
      <c r="X656" s="9"/>
      <c r="Y656" s="9"/>
      <c r="Z656" s="5"/>
      <c r="AA656" s="5"/>
      <c r="AB656" s="5"/>
      <c r="AC656" s="5"/>
      <c r="AD656" s="5"/>
      <c r="AE656" s="5"/>
    </row>
    <row r="657" ht="12.75" customHeight="1">
      <c r="A657" s="5"/>
      <c r="B657" s="6"/>
      <c r="C657" s="5"/>
      <c r="D657" s="5"/>
      <c r="E657" s="5"/>
      <c r="F657" s="5"/>
      <c r="G657" s="5"/>
      <c r="H657" s="8"/>
      <c r="I657" s="5"/>
      <c r="J657" s="9"/>
      <c r="K657" s="9"/>
      <c r="L657" s="9"/>
      <c r="M657" s="9"/>
      <c r="N657" s="9"/>
      <c r="O657" s="9"/>
      <c r="P657" s="9"/>
      <c r="Q657" s="9"/>
      <c r="R657" s="9"/>
      <c r="S657" s="9"/>
      <c r="T657" s="9"/>
      <c r="U657" s="9"/>
      <c r="V657" s="9"/>
      <c r="W657" s="9"/>
      <c r="X657" s="9"/>
      <c r="Y657" s="9"/>
      <c r="Z657" s="5"/>
      <c r="AA657" s="5"/>
      <c r="AB657" s="5"/>
      <c r="AC657" s="5"/>
      <c r="AD657" s="5"/>
      <c r="AE657" s="5"/>
    </row>
    <row r="658" ht="12.75" customHeight="1">
      <c r="A658" s="5"/>
      <c r="B658" s="6"/>
      <c r="C658" s="5"/>
      <c r="D658" s="5"/>
      <c r="E658" s="5"/>
      <c r="F658" s="5"/>
      <c r="G658" s="5"/>
      <c r="H658" s="8"/>
      <c r="I658" s="5"/>
      <c r="J658" s="9"/>
      <c r="K658" s="9"/>
      <c r="L658" s="9"/>
      <c r="M658" s="9"/>
      <c r="N658" s="9"/>
      <c r="O658" s="9"/>
      <c r="P658" s="9"/>
      <c r="Q658" s="9"/>
      <c r="R658" s="9"/>
      <c r="S658" s="9"/>
      <c r="T658" s="9"/>
      <c r="U658" s="9"/>
      <c r="V658" s="9"/>
      <c r="W658" s="9"/>
      <c r="X658" s="9"/>
      <c r="Y658" s="9"/>
      <c r="Z658" s="5"/>
      <c r="AA658" s="5"/>
      <c r="AB658" s="5"/>
      <c r="AC658" s="5"/>
      <c r="AD658" s="5"/>
      <c r="AE658" s="5"/>
    </row>
    <row r="659" ht="12.75" customHeight="1">
      <c r="A659" s="5"/>
      <c r="B659" s="6"/>
      <c r="C659" s="5"/>
      <c r="D659" s="5"/>
      <c r="E659" s="5"/>
      <c r="F659" s="5"/>
      <c r="G659" s="5"/>
      <c r="H659" s="8"/>
      <c r="I659" s="5"/>
      <c r="J659" s="9"/>
      <c r="K659" s="9"/>
      <c r="L659" s="9"/>
      <c r="M659" s="9"/>
      <c r="N659" s="9"/>
      <c r="O659" s="9"/>
      <c r="P659" s="9"/>
      <c r="Q659" s="9"/>
      <c r="R659" s="9"/>
      <c r="S659" s="9"/>
      <c r="T659" s="9"/>
      <c r="U659" s="9"/>
      <c r="V659" s="9"/>
      <c r="W659" s="9"/>
      <c r="X659" s="9"/>
      <c r="Y659" s="9"/>
      <c r="Z659" s="5"/>
      <c r="AA659" s="5"/>
      <c r="AB659" s="5"/>
      <c r="AC659" s="5"/>
      <c r="AD659" s="5"/>
      <c r="AE659" s="5"/>
    </row>
    <row r="660" ht="12.75" customHeight="1">
      <c r="A660" s="5"/>
      <c r="B660" s="6"/>
      <c r="C660" s="5"/>
      <c r="D660" s="5"/>
      <c r="E660" s="5"/>
      <c r="F660" s="5"/>
      <c r="G660" s="5"/>
      <c r="H660" s="8"/>
      <c r="I660" s="5"/>
      <c r="J660" s="9"/>
      <c r="K660" s="9"/>
      <c r="L660" s="9"/>
      <c r="M660" s="9"/>
      <c r="N660" s="9"/>
      <c r="O660" s="9"/>
      <c r="P660" s="9"/>
      <c r="Q660" s="9"/>
      <c r="R660" s="9"/>
      <c r="S660" s="9"/>
      <c r="T660" s="9"/>
      <c r="U660" s="9"/>
      <c r="V660" s="9"/>
      <c r="W660" s="9"/>
      <c r="X660" s="9"/>
      <c r="Y660" s="9"/>
      <c r="Z660" s="5"/>
      <c r="AA660" s="5"/>
      <c r="AB660" s="5"/>
      <c r="AC660" s="5"/>
      <c r="AD660" s="5"/>
      <c r="AE660" s="5"/>
    </row>
    <row r="661" ht="12.75" customHeight="1">
      <c r="A661" s="5"/>
      <c r="B661" s="6"/>
      <c r="C661" s="5"/>
      <c r="D661" s="5"/>
      <c r="E661" s="5"/>
      <c r="F661" s="5"/>
      <c r="G661" s="5"/>
      <c r="H661" s="8"/>
      <c r="I661" s="5"/>
      <c r="J661" s="9"/>
      <c r="K661" s="9"/>
      <c r="L661" s="9"/>
      <c r="M661" s="9"/>
      <c r="N661" s="9"/>
      <c r="O661" s="9"/>
      <c r="P661" s="9"/>
      <c r="Q661" s="9"/>
      <c r="R661" s="9"/>
      <c r="S661" s="9"/>
      <c r="T661" s="9"/>
      <c r="U661" s="9"/>
      <c r="V661" s="9"/>
      <c r="W661" s="9"/>
      <c r="X661" s="9"/>
      <c r="Y661" s="9"/>
      <c r="Z661" s="5"/>
      <c r="AA661" s="5"/>
      <c r="AB661" s="5"/>
      <c r="AC661" s="5"/>
      <c r="AD661" s="5"/>
      <c r="AE661" s="5"/>
    </row>
    <row r="662" ht="12.75" customHeight="1">
      <c r="A662" s="5"/>
      <c r="B662" s="6"/>
      <c r="C662" s="5"/>
      <c r="D662" s="5"/>
      <c r="E662" s="5"/>
      <c r="F662" s="5"/>
      <c r="G662" s="5"/>
      <c r="H662" s="8"/>
      <c r="I662" s="5"/>
      <c r="J662" s="9"/>
      <c r="K662" s="9"/>
      <c r="L662" s="9"/>
      <c r="M662" s="9"/>
      <c r="N662" s="9"/>
      <c r="O662" s="9"/>
      <c r="P662" s="9"/>
      <c r="Q662" s="9"/>
      <c r="R662" s="9"/>
      <c r="S662" s="9"/>
      <c r="T662" s="9"/>
      <c r="U662" s="9"/>
      <c r="V662" s="9"/>
      <c r="W662" s="9"/>
      <c r="X662" s="9"/>
      <c r="Y662" s="9"/>
      <c r="Z662" s="5"/>
      <c r="AA662" s="5"/>
      <c r="AB662" s="5"/>
      <c r="AC662" s="5"/>
      <c r="AD662" s="5"/>
      <c r="AE662" s="5"/>
    </row>
    <row r="663" ht="12.75" customHeight="1">
      <c r="A663" s="5"/>
      <c r="B663" s="6"/>
      <c r="C663" s="5"/>
      <c r="D663" s="5"/>
      <c r="E663" s="5"/>
      <c r="F663" s="5"/>
      <c r="G663" s="5"/>
      <c r="H663" s="8"/>
      <c r="I663" s="5"/>
      <c r="J663" s="9"/>
      <c r="K663" s="9"/>
      <c r="L663" s="9"/>
      <c r="M663" s="9"/>
      <c r="N663" s="9"/>
      <c r="O663" s="9"/>
      <c r="P663" s="9"/>
      <c r="Q663" s="9"/>
      <c r="R663" s="9"/>
      <c r="S663" s="9"/>
      <c r="T663" s="9"/>
      <c r="U663" s="9"/>
      <c r="V663" s="9"/>
      <c r="W663" s="9"/>
      <c r="X663" s="9"/>
      <c r="Y663" s="9"/>
      <c r="Z663" s="5"/>
      <c r="AA663" s="5"/>
      <c r="AB663" s="5"/>
      <c r="AC663" s="5"/>
      <c r="AD663" s="5"/>
      <c r="AE663" s="5"/>
    </row>
    <row r="664" ht="12.75" customHeight="1">
      <c r="A664" s="5"/>
      <c r="B664" s="6"/>
      <c r="C664" s="5"/>
      <c r="D664" s="5"/>
      <c r="E664" s="5"/>
      <c r="F664" s="5"/>
      <c r="G664" s="5"/>
      <c r="H664" s="8"/>
      <c r="I664" s="5"/>
      <c r="J664" s="9"/>
      <c r="K664" s="9"/>
      <c r="L664" s="9"/>
      <c r="M664" s="9"/>
      <c r="N664" s="9"/>
      <c r="O664" s="9"/>
      <c r="P664" s="9"/>
      <c r="Q664" s="9"/>
      <c r="R664" s="9"/>
      <c r="S664" s="9"/>
      <c r="T664" s="9"/>
      <c r="U664" s="9"/>
      <c r="V664" s="9"/>
      <c r="W664" s="9"/>
      <c r="X664" s="9"/>
      <c r="Y664" s="9"/>
      <c r="Z664" s="5"/>
      <c r="AA664" s="5"/>
      <c r="AB664" s="5"/>
      <c r="AC664" s="5"/>
      <c r="AD664" s="5"/>
      <c r="AE664" s="5"/>
    </row>
    <row r="665" ht="12.75" customHeight="1">
      <c r="A665" s="5"/>
      <c r="B665" s="6"/>
      <c r="C665" s="5"/>
      <c r="D665" s="5"/>
      <c r="E665" s="5"/>
      <c r="F665" s="5"/>
      <c r="G665" s="5"/>
      <c r="H665" s="8"/>
      <c r="I665" s="5"/>
      <c r="J665" s="9"/>
      <c r="K665" s="9"/>
      <c r="L665" s="9"/>
      <c r="M665" s="9"/>
      <c r="N665" s="9"/>
      <c r="O665" s="9"/>
      <c r="P665" s="9"/>
      <c r="Q665" s="9"/>
      <c r="R665" s="9"/>
      <c r="S665" s="9"/>
      <c r="T665" s="9"/>
      <c r="U665" s="9"/>
      <c r="V665" s="9"/>
      <c r="W665" s="9"/>
      <c r="X665" s="9"/>
      <c r="Y665" s="9"/>
      <c r="Z665" s="5"/>
      <c r="AA665" s="5"/>
      <c r="AB665" s="5"/>
      <c r="AC665" s="5"/>
      <c r="AD665" s="5"/>
      <c r="AE665" s="5"/>
    </row>
    <row r="666" ht="12.75" customHeight="1">
      <c r="A666" s="5"/>
      <c r="B666" s="6"/>
      <c r="C666" s="5"/>
      <c r="D666" s="5"/>
      <c r="E666" s="5"/>
      <c r="F666" s="5"/>
      <c r="G666" s="5"/>
      <c r="H666" s="8"/>
      <c r="I666" s="5"/>
      <c r="J666" s="9"/>
      <c r="K666" s="9"/>
      <c r="L666" s="9"/>
      <c r="M666" s="9"/>
      <c r="N666" s="9"/>
      <c r="O666" s="9"/>
      <c r="P666" s="9"/>
      <c r="Q666" s="9"/>
      <c r="R666" s="9"/>
      <c r="S666" s="9"/>
      <c r="T666" s="9"/>
      <c r="U666" s="9"/>
      <c r="V666" s="9"/>
      <c r="W666" s="9"/>
      <c r="X666" s="9"/>
      <c r="Y666" s="9"/>
      <c r="Z666" s="5"/>
      <c r="AA666" s="5"/>
      <c r="AB666" s="5"/>
      <c r="AC666" s="5"/>
      <c r="AD666" s="5"/>
      <c r="AE666" s="5"/>
    </row>
    <row r="667" ht="12.75" customHeight="1">
      <c r="A667" s="5"/>
      <c r="B667" s="6"/>
      <c r="C667" s="5"/>
      <c r="D667" s="5"/>
      <c r="E667" s="5"/>
      <c r="F667" s="5"/>
      <c r="G667" s="5"/>
      <c r="H667" s="8"/>
      <c r="I667" s="5"/>
      <c r="J667" s="9"/>
      <c r="K667" s="9"/>
      <c r="L667" s="9"/>
      <c r="M667" s="9"/>
      <c r="N667" s="9"/>
      <c r="O667" s="9"/>
      <c r="P667" s="9"/>
      <c r="Q667" s="9"/>
      <c r="R667" s="9"/>
      <c r="S667" s="9"/>
      <c r="T667" s="9"/>
      <c r="U667" s="9"/>
      <c r="V667" s="9"/>
      <c r="W667" s="9"/>
      <c r="X667" s="9"/>
      <c r="Y667" s="9"/>
      <c r="Z667" s="5"/>
      <c r="AA667" s="5"/>
      <c r="AB667" s="5"/>
      <c r="AC667" s="5"/>
      <c r="AD667" s="5"/>
      <c r="AE667" s="5"/>
    </row>
    <row r="668" ht="12.75" customHeight="1">
      <c r="A668" s="5"/>
      <c r="B668" s="6"/>
      <c r="C668" s="5"/>
      <c r="D668" s="5"/>
      <c r="E668" s="5"/>
      <c r="F668" s="5"/>
      <c r="G668" s="5"/>
      <c r="H668" s="8"/>
      <c r="I668" s="5"/>
      <c r="J668" s="9"/>
      <c r="K668" s="9"/>
      <c r="L668" s="9"/>
      <c r="M668" s="9"/>
      <c r="N668" s="9"/>
      <c r="O668" s="9"/>
      <c r="P668" s="9"/>
      <c r="Q668" s="9"/>
      <c r="R668" s="9"/>
      <c r="S668" s="9"/>
      <c r="T668" s="9"/>
      <c r="U668" s="9"/>
      <c r="V668" s="9"/>
      <c r="W668" s="9"/>
      <c r="X668" s="9"/>
      <c r="Y668" s="9"/>
      <c r="Z668" s="5"/>
      <c r="AA668" s="5"/>
      <c r="AB668" s="5"/>
      <c r="AC668" s="5"/>
      <c r="AD668" s="5"/>
      <c r="AE668" s="5"/>
    </row>
    <row r="669" ht="12.75" customHeight="1">
      <c r="A669" s="5"/>
      <c r="B669" s="6"/>
      <c r="C669" s="5"/>
      <c r="D669" s="5"/>
      <c r="E669" s="5"/>
      <c r="F669" s="5"/>
      <c r="G669" s="5"/>
      <c r="H669" s="8"/>
      <c r="I669" s="5"/>
      <c r="J669" s="9"/>
      <c r="K669" s="9"/>
      <c r="L669" s="9"/>
      <c r="M669" s="9"/>
      <c r="N669" s="9"/>
      <c r="O669" s="9"/>
      <c r="P669" s="9"/>
      <c r="Q669" s="9"/>
      <c r="R669" s="9"/>
      <c r="S669" s="9"/>
      <c r="T669" s="9"/>
      <c r="U669" s="9"/>
      <c r="V669" s="9"/>
      <c r="W669" s="9"/>
      <c r="X669" s="9"/>
      <c r="Y669" s="9"/>
      <c r="Z669" s="5"/>
      <c r="AA669" s="5"/>
      <c r="AB669" s="5"/>
      <c r="AC669" s="5"/>
      <c r="AD669" s="5"/>
      <c r="AE669" s="5"/>
    </row>
    <row r="670" ht="12.75" customHeight="1">
      <c r="A670" s="5"/>
      <c r="B670" s="6"/>
      <c r="C670" s="5"/>
      <c r="D670" s="5"/>
      <c r="E670" s="5"/>
      <c r="F670" s="5"/>
      <c r="G670" s="5"/>
      <c r="H670" s="8"/>
      <c r="I670" s="5"/>
      <c r="J670" s="9"/>
      <c r="K670" s="9"/>
      <c r="L670" s="9"/>
      <c r="M670" s="9"/>
      <c r="N670" s="9"/>
      <c r="O670" s="9"/>
      <c r="P670" s="9"/>
      <c r="Q670" s="9"/>
      <c r="R670" s="9"/>
      <c r="S670" s="9"/>
      <c r="T670" s="9"/>
      <c r="U670" s="9"/>
      <c r="V670" s="9"/>
      <c r="W670" s="9"/>
      <c r="X670" s="9"/>
      <c r="Y670" s="9"/>
      <c r="Z670" s="5"/>
      <c r="AA670" s="5"/>
      <c r="AB670" s="5"/>
      <c r="AC670" s="5"/>
      <c r="AD670" s="5"/>
      <c r="AE670" s="5"/>
    </row>
    <row r="671" ht="12.75" customHeight="1">
      <c r="A671" s="5"/>
      <c r="B671" s="6"/>
      <c r="C671" s="5"/>
      <c r="D671" s="5"/>
      <c r="E671" s="5"/>
      <c r="F671" s="5"/>
      <c r="G671" s="5"/>
      <c r="H671" s="8"/>
      <c r="I671" s="5"/>
      <c r="J671" s="9"/>
      <c r="K671" s="9"/>
      <c r="L671" s="9"/>
      <c r="M671" s="9"/>
      <c r="N671" s="9"/>
      <c r="O671" s="9"/>
      <c r="P671" s="9"/>
      <c r="Q671" s="9"/>
      <c r="R671" s="9"/>
      <c r="S671" s="9"/>
      <c r="T671" s="9"/>
      <c r="U671" s="9"/>
      <c r="V671" s="9"/>
      <c r="W671" s="9"/>
      <c r="X671" s="9"/>
      <c r="Y671" s="9"/>
      <c r="Z671" s="5"/>
      <c r="AA671" s="5"/>
      <c r="AB671" s="5"/>
      <c r="AC671" s="5"/>
      <c r="AD671" s="5"/>
      <c r="AE671" s="5"/>
    </row>
    <row r="672" ht="12.75" customHeight="1">
      <c r="A672" s="5"/>
      <c r="B672" s="6"/>
      <c r="C672" s="5"/>
      <c r="D672" s="5"/>
      <c r="E672" s="5"/>
      <c r="F672" s="5"/>
      <c r="G672" s="5"/>
      <c r="H672" s="8"/>
      <c r="I672" s="5"/>
      <c r="J672" s="9"/>
      <c r="K672" s="9"/>
      <c r="L672" s="9"/>
      <c r="M672" s="9"/>
      <c r="N672" s="9"/>
      <c r="O672" s="9"/>
      <c r="P672" s="9"/>
      <c r="Q672" s="9"/>
      <c r="R672" s="9"/>
      <c r="S672" s="9"/>
      <c r="T672" s="9"/>
      <c r="U672" s="9"/>
      <c r="V672" s="9"/>
      <c r="W672" s="9"/>
      <c r="X672" s="9"/>
      <c r="Y672" s="9"/>
      <c r="Z672" s="5"/>
      <c r="AA672" s="5"/>
      <c r="AB672" s="5"/>
      <c r="AC672" s="5"/>
      <c r="AD672" s="5"/>
      <c r="AE672" s="5"/>
    </row>
    <row r="673" ht="12.75" customHeight="1">
      <c r="A673" s="5"/>
      <c r="B673" s="6"/>
      <c r="C673" s="5"/>
      <c r="D673" s="5"/>
      <c r="E673" s="5"/>
      <c r="F673" s="5"/>
      <c r="G673" s="5"/>
      <c r="H673" s="8"/>
      <c r="I673" s="5"/>
      <c r="J673" s="9"/>
      <c r="K673" s="9"/>
      <c r="L673" s="9"/>
      <c r="M673" s="9"/>
      <c r="N673" s="9"/>
      <c r="O673" s="9"/>
      <c r="P673" s="9"/>
      <c r="Q673" s="9"/>
      <c r="R673" s="9"/>
      <c r="S673" s="9"/>
      <c r="T673" s="9"/>
      <c r="U673" s="9"/>
      <c r="V673" s="9"/>
      <c r="W673" s="9"/>
      <c r="X673" s="9"/>
      <c r="Y673" s="9"/>
      <c r="Z673" s="5"/>
      <c r="AA673" s="5"/>
      <c r="AB673" s="5"/>
      <c r="AC673" s="5"/>
      <c r="AD673" s="5"/>
      <c r="AE673" s="5"/>
    </row>
    <row r="674" ht="12.75" customHeight="1">
      <c r="A674" s="5"/>
      <c r="B674" s="6"/>
      <c r="C674" s="5"/>
      <c r="D674" s="5"/>
      <c r="E674" s="5"/>
      <c r="F674" s="5"/>
      <c r="G674" s="5"/>
      <c r="H674" s="8"/>
      <c r="I674" s="5"/>
      <c r="J674" s="9"/>
      <c r="K674" s="9"/>
      <c r="L674" s="9"/>
      <c r="M674" s="9"/>
      <c r="N674" s="9"/>
      <c r="O674" s="9"/>
      <c r="P674" s="9"/>
      <c r="Q674" s="9"/>
      <c r="R674" s="9"/>
      <c r="S674" s="9"/>
      <c r="T674" s="9"/>
      <c r="U674" s="9"/>
      <c r="V674" s="9"/>
      <c r="W674" s="9"/>
      <c r="X674" s="9"/>
      <c r="Y674" s="9"/>
      <c r="Z674" s="5"/>
      <c r="AA674" s="5"/>
      <c r="AB674" s="5"/>
      <c r="AC674" s="5"/>
      <c r="AD674" s="5"/>
      <c r="AE674" s="5"/>
    </row>
    <row r="675" ht="12.75" customHeight="1">
      <c r="A675" s="5"/>
      <c r="B675" s="6"/>
      <c r="C675" s="5"/>
      <c r="D675" s="5"/>
      <c r="E675" s="5"/>
      <c r="F675" s="5"/>
      <c r="G675" s="5"/>
      <c r="H675" s="8"/>
      <c r="I675" s="5"/>
      <c r="J675" s="9"/>
      <c r="K675" s="9"/>
      <c r="L675" s="9"/>
      <c r="M675" s="9"/>
      <c r="N675" s="9"/>
      <c r="O675" s="9"/>
      <c r="P675" s="9"/>
      <c r="Q675" s="9"/>
      <c r="R675" s="9"/>
      <c r="S675" s="9"/>
      <c r="T675" s="9"/>
      <c r="U675" s="9"/>
      <c r="V675" s="9"/>
      <c r="W675" s="9"/>
      <c r="X675" s="9"/>
      <c r="Y675" s="9"/>
      <c r="Z675" s="5"/>
      <c r="AA675" s="5"/>
      <c r="AB675" s="5"/>
      <c r="AC675" s="5"/>
      <c r="AD675" s="5"/>
      <c r="AE675" s="5"/>
    </row>
    <row r="676" ht="12.75" customHeight="1">
      <c r="A676" s="5"/>
      <c r="B676" s="6"/>
      <c r="C676" s="5"/>
      <c r="D676" s="5"/>
      <c r="E676" s="5"/>
      <c r="F676" s="5"/>
      <c r="G676" s="5"/>
      <c r="H676" s="8"/>
      <c r="I676" s="5"/>
      <c r="J676" s="9"/>
      <c r="K676" s="9"/>
      <c r="L676" s="9"/>
      <c r="M676" s="9"/>
      <c r="N676" s="9"/>
      <c r="O676" s="9"/>
      <c r="P676" s="9"/>
      <c r="Q676" s="9"/>
      <c r="R676" s="9"/>
      <c r="S676" s="9"/>
      <c r="T676" s="9"/>
      <c r="U676" s="9"/>
      <c r="V676" s="9"/>
      <c r="W676" s="9"/>
      <c r="X676" s="9"/>
      <c r="Y676" s="9"/>
      <c r="Z676" s="5"/>
      <c r="AA676" s="5"/>
      <c r="AB676" s="5"/>
      <c r="AC676" s="5"/>
      <c r="AD676" s="5"/>
      <c r="AE676" s="5"/>
    </row>
    <row r="677" ht="12.75" customHeight="1">
      <c r="A677" s="5"/>
      <c r="B677" s="6"/>
      <c r="C677" s="5"/>
      <c r="D677" s="5"/>
      <c r="E677" s="5"/>
      <c r="F677" s="5"/>
      <c r="G677" s="5"/>
      <c r="H677" s="8"/>
      <c r="I677" s="5"/>
      <c r="J677" s="9"/>
      <c r="K677" s="9"/>
      <c r="L677" s="9"/>
      <c r="M677" s="9"/>
      <c r="N677" s="9"/>
      <c r="O677" s="9"/>
      <c r="P677" s="9"/>
      <c r="Q677" s="9"/>
      <c r="R677" s="9"/>
      <c r="S677" s="9"/>
      <c r="T677" s="9"/>
      <c r="U677" s="9"/>
      <c r="V677" s="9"/>
      <c r="W677" s="9"/>
      <c r="X677" s="9"/>
      <c r="Y677" s="9"/>
      <c r="Z677" s="5"/>
      <c r="AA677" s="5"/>
      <c r="AB677" s="5"/>
      <c r="AC677" s="5"/>
      <c r="AD677" s="5"/>
      <c r="AE677" s="5"/>
    </row>
    <row r="678" ht="12.75" customHeight="1">
      <c r="A678" s="5"/>
      <c r="B678" s="6"/>
      <c r="C678" s="5"/>
      <c r="D678" s="5"/>
      <c r="E678" s="5"/>
      <c r="F678" s="5"/>
      <c r="G678" s="5"/>
      <c r="H678" s="8"/>
      <c r="I678" s="5"/>
      <c r="J678" s="9"/>
      <c r="K678" s="9"/>
      <c r="L678" s="9"/>
      <c r="M678" s="9"/>
      <c r="N678" s="9"/>
      <c r="O678" s="9"/>
      <c r="P678" s="9"/>
      <c r="Q678" s="9"/>
      <c r="R678" s="9"/>
      <c r="S678" s="9"/>
      <c r="T678" s="9"/>
      <c r="U678" s="9"/>
      <c r="V678" s="9"/>
      <c r="W678" s="9"/>
      <c r="X678" s="9"/>
      <c r="Y678" s="9"/>
      <c r="Z678" s="5"/>
      <c r="AA678" s="5"/>
      <c r="AB678" s="5"/>
      <c r="AC678" s="5"/>
      <c r="AD678" s="5"/>
      <c r="AE678" s="5"/>
    </row>
    <row r="679" ht="12.75" customHeight="1">
      <c r="A679" s="5"/>
      <c r="B679" s="6"/>
      <c r="C679" s="5"/>
      <c r="D679" s="5"/>
      <c r="E679" s="5"/>
      <c r="F679" s="5"/>
      <c r="G679" s="5"/>
      <c r="H679" s="8"/>
      <c r="I679" s="5"/>
      <c r="J679" s="9"/>
      <c r="K679" s="9"/>
      <c r="L679" s="9"/>
      <c r="M679" s="9"/>
      <c r="N679" s="9"/>
      <c r="O679" s="9"/>
      <c r="P679" s="9"/>
      <c r="Q679" s="9"/>
      <c r="R679" s="9"/>
      <c r="S679" s="9"/>
      <c r="T679" s="9"/>
      <c r="U679" s="9"/>
      <c r="V679" s="9"/>
      <c r="W679" s="9"/>
      <c r="X679" s="9"/>
      <c r="Y679" s="9"/>
      <c r="Z679" s="5"/>
      <c r="AA679" s="5"/>
      <c r="AB679" s="5"/>
      <c r="AC679" s="5"/>
      <c r="AD679" s="5"/>
      <c r="AE679" s="5"/>
    </row>
    <row r="680" ht="12.75" customHeight="1">
      <c r="A680" s="5"/>
      <c r="B680" s="6"/>
      <c r="C680" s="5"/>
      <c r="D680" s="5"/>
      <c r="E680" s="5"/>
      <c r="F680" s="5"/>
      <c r="G680" s="5"/>
      <c r="H680" s="8"/>
      <c r="I680" s="5"/>
      <c r="J680" s="9"/>
      <c r="K680" s="9"/>
      <c r="L680" s="9"/>
      <c r="M680" s="9"/>
      <c r="N680" s="9"/>
      <c r="O680" s="9"/>
      <c r="P680" s="9"/>
      <c r="Q680" s="9"/>
      <c r="R680" s="9"/>
      <c r="S680" s="9"/>
      <c r="T680" s="9"/>
      <c r="U680" s="9"/>
      <c r="V680" s="9"/>
      <c r="W680" s="9"/>
      <c r="X680" s="9"/>
      <c r="Y680" s="9"/>
      <c r="Z680" s="5"/>
      <c r="AA680" s="5"/>
      <c r="AB680" s="5"/>
      <c r="AC680" s="5"/>
      <c r="AD680" s="5"/>
      <c r="AE680" s="5"/>
    </row>
    <row r="681" ht="12.75" customHeight="1">
      <c r="A681" s="5"/>
      <c r="B681" s="6"/>
      <c r="C681" s="5"/>
      <c r="D681" s="5"/>
      <c r="E681" s="5"/>
      <c r="F681" s="5"/>
      <c r="G681" s="5"/>
      <c r="H681" s="8"/>
      <c r="I681" s="5"/>
      <c r="J681" s="9"/>
      <c r="K681" s="9"/>
      <c r="L681" s="9"/>
      <c r="M681" s="9"/>
      <c r="N681" s="9"/>
      <c r="O681" s="9"/>
      <c r="P681" s="9"/>
      <c r="Q681" s="9"/>
      <c r="R681" s="9"/>
      <c r="S681" s="9"/>
      <c r="T681" s="9"/>
      <c r="U681" s="9"/>
      <c r="V681" s="9"/>
      <c r="W681" s="9"/>
      <c r="X681" s="9"/>
      <c r="Y681" s="9"/>
      <c r="Z681" s="5"/>
      <c r="AA681" s="5"/>
      <c r="AB681" s="5"/>
      <c r="AC681" s="5"/>
      <c r="AD681" s="5"/>
      <c r="AE681" s="5"/>
    </row>
    <row r="682" ht="12.75" customHeight="1">
      <c r="A682" s="5"/>
      <c r="B682" s="6"/>
      <c r="C682" s="5"/>
      <c r="D682" s="5"/>
      <c r="E682" s="5"/>
      <c r="F682" s="5"/>
      <c r="G682" s="5"/>
      <c r="H682" s="8"/>
      <c r="I682" s="5"/>
      <c r="J682" s="9"/>
      <c r="K682" s="9"/>
      <c r="L682" s="9"/>
      <c r="M682" s="9"/>
      <c r="N682" s="9"/>
      <c r="O682" s="9"/>
      <c r="P682" s="9"/>
      <c r="Q682" s="9"/>
      <c r="R682" s="9"/>
      <c r="S682" s="9"/>
      <c r="T682" s="9"/>
      <c r="U682" s="9"/>
      <c r="V682" s="9"/>
      <c r="W682" s="9"/>
      <c r="X682" s="9"/>
      <c r="Y682" s="9"/>
      <c r="Z682" s="5"/>
      <c r="AA682" s="5"/>
      <c r="AB682" s="5"/>
      <c r="AC682" s="5"/>
      <c r="AD682" s="5"/>
      <c r="AE682" s="5"/>
    </row>
    <row r="683" ht="12.75" customHeight="1">
      <c r="A683" s="5"/>
      <c r="B683" s="6"/>
      <c r="C683" s="5"/>
      <c r="D683" s="5"/>
      <c r="E683" s="5"/>
      <c r="F683" s="5"/>
      <c r="G683" s="5"/>
      <c r="H683" s="8"/>
      <c r="I683" s="5"/>
      <c r="J683" s="9"/>
      <c r="K683" s="9"/>
      <c r="L683" s="9"/>
      <c r="M683" s="9"/>
      <c r="N683" s="9"/>
      <c r="O683" s="9"/>
      <c r="P683" s="9"/>
      <c r="Q683" s="9"/>
      <c r="R683" s="9"/>
      <c r="S683" s="9"/>
      <c r="T683" s="9"/>
      <c r="U683" s="9"/>
      <c r="V683" s="9"/>
      <c r="W683" s="9"/>
      <c r="X683" s="9"/>
      <c r="Y683" s="9"/>
      <c r="Z683" s="5"/>
      <c r="AA683" s="5"/>
      <c r="AB683" s="5"/>
      <c r="AC683" s="5"/>
      <c r="AD683" s="5"/>
      <c r="AE683" s="5"/>
    </row>
    <row r="684" ht="12.75" customHeight="1">
      <c r="A684" s="5"/>
      <c r="B684" s="6"/>
      <c r="C684" s="5"/>
      <c r="D684" s="5"/>
      <c r="E684" s="5"/>
      <c r="F684" s="5"/>
      <c r="G684" s="5"/>
      <c r="H684" s="8"/>
      <c r="I684" s="5"/>
      <c r="J684" s="9"/>
      <c r="K684" s="9"/>
      <c r="L684" s="9"/>
      <c r="M684" s="9"/>
      <c r="N684" s="9"/>
      <c r="O684" s="9"/>
      <c r="P684" s="9"/>
      <c r="Q684" s="9"/>
      <c r="R684" s="9"/>
      <c r="S684" s="9"/>
      <c r="T684" s="9"/>
      <c r="U684" s="9"/>
      <c r="V684" s="9"/>
      <c r="W684" s="9"/>
      <c r="X684" s="9"/>
      <c r="Y684" s="9"/>
      <c r="Z684" s="5"/>
      <c r="AA684" s="5"/>
      <c r="AB684" s="5"/>
      <c r="AC684" s="5"/>
      <c r="AD684" s="5"/>
      <c r="AE684" s="5"/>
    </row>
    <row r="685" ht="12.75" customHeight="1">
      <c r="A685" s="5"/>
      <c r="B685" s="6"/>
      <c r="C685" s="5"/>
      <c r="D685" s="5"/>
      <c r="E685" s="5"/>
      <c r="F685" s="5"/>
      <c r="G685" s="5"/>
      <c r="H685" s="8"/>
      <c r="I685" s="5"/>
      <c r="J685" s="9"/>
      <c r="K685" s="9"/>
      <c r="L685" s="9"/>
      <c r="M685" s="9"/>
      <c r="N685" s="9"/>
      <c r="O685" s="9"/>
      <c r="P685" s="9"/>
      <c r="Q685" s="9"/>
      <c r="R685" s="9"/>
      <c r="S685" s="9"/>
      <c r="T685" s="9"/>
      <c r="U685" s="9"/>
      <c r="V685" s="9"/>
      <c r="W685" s="9"/>
      <c r="X685" s="9"/>
      <c r="Y685" s="9"/>
      <c r="Z685" s="5"/>
      <c r="AA685" s="5"/>
      <c r="AB685" s="5"/>
      <c r="AC685" s="5"/>
      <c r="AD685" s="5"/>
      <c r="AE685" s="5"/>
    </row>
    <row r="686" ht="12.75" customHeight="1">
      <c r="A686" s="5"/>
      <c r="B686" s="6"/>
      <c r="C686" s="5"/>
      <c r="D686" s="5"/>
      <c r="E686" s="5"/>
      <c r="F686" s="5"/>
      <c r="G686" s="5"/>
      <c r="H686" s="8"/>
      <c r="I686" s="5"/>
      <c r="J686" s="9"/>
      <c r="K686" s="9"/>
      <c r="L686" s="9"/>
      <c r="M686" s="9"/>
      <c r="N686" s="9"/>
      <c r="O686" s="9"/>
      <c r="P686" s="9"/>
      <c r="Q686" s="9"/>
      <c r="R686" s="9"/>
      <c r="S686" s="9"/>
      <c r="T686" s="9"/>
      <c r="U686" s="9"/>
      <c r="V686" s="9"/>
      <c r="W686" s="9"/>
      <c r="X686" s="9"/>
      <c r="Y686" s="9"/>
      <c r="Z686" s="5"/>
      <c r="AA686" s="5"/>
      <c r="AB686" s="5"/>
      <c r="AC686" s="5"/>
      <c r="AD686" s="5"/>
      <c r="AE686" s="5"/>
    </row>
    <row r="687" ht="12.75" customHeight="1">
      <c r="A687" s="5"/>
      <c r="B687" s="6"/>
      <c r="C687" s="5"/>
      <c r="D687" s="5"/>
      <c r="E687" s="5"/>
      <c r="F687" s="5"/>
      <c r="G687" s="5"/>
      <c r="H687" s="8"/>
      <c r="I687" s="5"/>
      <c r="J687" s="9"/>
      <c r="K687" s="9"/>
      <c r="L687" s="9"/>
      <c r="M687" s="9"/>
      <c r="N687" s="9"/>
      <c r="O687" s="9"/>
      <c r="P687" s="9"/>
      <c r="Q687" s="9"/>
      <c r="R687" s="9"/>
      <c r="S687" s="9"/>
      <c r="T687" s="9"/>
      <c r="U687" s="9"/>
      <c r="V687" s="9"/>
      <c r="W687" s="9"/>
      <c r="X687" s="9"/>
      <c r="Y687" s="9"/>
      <c r="Z687" s="5"/>
      <c r="AA687" s="5"/>
      <c r="AB687" s="5"/>
      <c r="AC687" s="5"/>
      <c r="AD687" s="5"/>
      <c r="AE687" s="5"/>
    </row>
    <row r="688" ht="12.75" customHeight="1">
      <c r="A688" s="5"/>
      <c r="B688" s="6"/>
      <c r="C688" s="5"/>
      <c r="D688" s="5"/>
      <c r="E688" s="5"/>
      <c r="F688" s="5"/>
      <c r="G688" s="5"/>
      <c r="H688" s="8"/>
      <c r="I688" s="5"/>
      <c r="J688" s="9"/>
      <c r="K688" s="9"/>
      <c r="L688" s="9"/>
      <c r="M688" s="9"/>
      <c r="N688" s="9"/>
      <c r="O688" s="9"/>
      <c r="P688" s="9"/>
      <c r="Q688" s="9"/>
      <c r="R688" s="9"/>
      <c r="S688" s="9"/>
      <c r="T688" s="9"/>
      <c r="U688" s="9"/>
      <c r="V688" s="9"/>
      <c r="W688" s="9"/>
      <c r="X688" s="9"/>
      <c r="Y688" s="9"/>
      <c r="Z688" s="5"/>
      <c r="AA688" s="5"/>
      <c r="AB688" s="5"/>
      <c r="AC688" s="5"/>
      <c r="AD688" s="5"/>
      <c r="AE688" s="5"/>
    </row>
    <row r="689" ht="12.75" customHeight="1">
      <c r="A689" s="5"/>
      <c r="B689" s="6"/>
      <c r="C689" s="5"/>
      <c r="D689" s="5"/>
      <c r="E689" s="5"/>
      <c r="F689" s="5"/>
      <c r="G689" s="5"/>
      <c r="H689" s="8"/>
      <c r="I689" s="5"/>
      <c r="J689" s="9"/>
      <c r="K689" s="9"/>
      <c r="L689" s="9"/>
      <c r="M689" s="9"/>
      <c r="N689" s="9"/>
      <c r="O689" s="9"/>
      <c r="P689" s="9"/>
      <c r="Q689" s="9"/>
      <c r="R689" s="9"/>
      <c r="S689" s="9"/>
      <c r="T689" s="9"/>
      <c r="U689" s="9"/>
      <c r="V689" s="9"/>
      <c r="W689" s="9"/>
      <c r="X689" s="9"/>
      <c r="Y689" s="9"/>
      <c r="Z689" s="5"/>
      <c r="AA689" s="5"/>
      <c r="AB689" s="5"/>
      <c r="AC689" s="5"/>
      <c r="AD689" s="5"/>
      <c r="AE689" s="5"/>
    </row>
    <row r="690" ht="12.75" customHeight="1">
      <c r="A690" s="5"/>
      <c r="B690" s="6"/>
      <c r="C690" s="5"/>
      <c r="D690" s="5"/>
      <c r="E690" s="5"/>
      <c r="F690" s="5"/>
      <c r="G690" s="5"/>
      <c r="H690" s="8"/>
      <c r="I690" s="5"/>
      <c r="J690" s="9"/>
      <c r="K690" s="9"/>
      <c r="L690" s="9"/>
      <c r="M690" s="9"/>
      <c r="N690" s="9"/>
      <c r="O690" s="9"/>
      <c r="P690" s="9"/>
      <c r="Q690" s="9"/>
      <c r="R690" s="9"/>
      <c r="S690" s="9"/>
      <c r="T690" s="9"/>
      <c r="U690" s="9"/>
      <c r="V690" s="9"/>
      <c r="W690" s="9"/>
      <c r="X690" s="9"/>
      <c r="Y690" s="9"/>
      <c r="Z690" s="5"/>
      <c r="AA690" s="5"/>
      <c r="AB690" s="5"/>
      <c r="AC690" s="5"/>
      <c r="AD690" s="5"/>
      <c r="AE690" s="5"/>
    </row>
    <row r="691" ht="12.75" customHeight="1">
      <c r="A691" s="5"/>
      <c r="B691" s="6"/>
      <c r="C691" s="5"/>
      <c r="D691" s="5"/>
      <c r="E691" s="5"/>
      <c r="F691" s="5"/>
      <c r="G691" s="5"/>
      <c r="H691" s="8"/>
      <c r="I691" s="5"/>
      <c r="J691" s="9"/>
      <c r="K691" s="9"/>
      <c r="L691" s="9"/>
      <c r="M691" s="9"/>
      <c r="N691" s="9"/>
      <c r="O691" s="9"/>
      <c r="P691" s="9"/>
      <c r="Q691" s="9"/>
      <c r="R691" s="9"/>
      <c r="S691" s="9"/>
      <c r="T691" s="9"/>
      <c r="U691" s="9"/>
      <c r="V691" s="9"/>
      <c r="W691" s="9"/>
      <c r="X691" s="9"/>
      <c r="Y691" s="9"/>
      <c r="Z691" s="5"/>
      <c r="AA691" s="5"/>
      <c r="AB691" s="5"/>
      <c r="AC691" s="5"/>
      <c r="AD691" s="5"/>
      <c r="AE691" s="5"/>
    </row>
    <row r="692" ht="12.75" customHeight="1">
      <c r="A692" s="5"/>
      <c r="B692" s="6"/>
      <c r="C692" s="5"/>
      <c r="D692" s="5"/>
      <c r="E692" s="5"/>
      <c r="F692" s="5"/>
      <c r="G692" s="5"/>
      <c r="H692" s="8"/>
      <c r="I692" s="5"/>
      <c r="J692" s="9"/>
      <c r="K692" s="9"/>
      <c r="L692" s="9"/>
      <c r="M692" s="9"/>
      <c r="N692" s="9"/>
      <c r="O692" s="9"/>
      <c r="P692" s="9"/>
      <c r="Q692" s="9"/>
      <c r="R692" s="9"/>
      <c r="S692" s="9"/>
      <c r="T692" s="9"/>
      <c r="U692" s="9"/>
      <c r="V692" s="9"/>
      <c r="W692" s="9"/>
      <c r="X692" s="9"/>
      <c r="Y692" s="9"/>
      <c r="Z692" s="5"/>
      <c r="AA692" s="5"/>
      <c r="AB692" s="5"/>
      <c r="AC692" s="5"/>
      <c r="AD692" s="5"/>
      <c r="AE692" s="5"/>
    </row>
    <row r="693" ht="12.75" customHeight="1">
      <c r="A693" s="5"/>
      <c r="B693" s="6"/>
      <c r="C693" s="5"/>
      <c r="D693" s="5"/>
      <c r="E693" s="5"/>
      <c r="F693" s="5"/>
      <c r="G693" s="5"/>
      <c r="H693" s="8"/>
      <c r="I693" s="5"/>
      <c r="J693" s="9"/>
      <c r="K693" s="9"/>
      <c r="L693" s="9"/>
      <c r="M693" s="9"/>
      <c r="N693" s="9"/>
      <c r="O693" s="9"/>
      <c r="P693" s="9"/>
      <c r="Q693" s="9"/>
      <c r="R693" s="9"/>
      <c r="S693" s="9"/>
      <c r="T693" s="9"/>
      <c r="U693" s="9"/>
      <c r="V693" s="9"/>
      <c r="W693" s="9"/>
      <c r="X693" s="9"/>
      <c r="Y693" s="9"/>
      <c r="Z693" s="5"/>
      <c r="AA693" s="5"/>
      <c r="AB693" s="5"/>
      <c r="AC693" s="5"/>
      <c r="AD693" s="5"/>
      <c r="AE693" s="5"/>
    </row>
    <row r="694" ht="12.75" customHeight="1">
      <c r="A694" s="5"/>
      <c r="B694" s="6"/>
      <c r="C694" s="5"/>
      <c r="D694" s="5"/>
      <c r="E694" s="5"/>
      <c r="F694" s="5"/>
      <c r="G694" s="5"/>
      <c r="H694" s="8"/>
      <c r="I694" s="5"/>
      <c r="J694" s="9"/>
      <c r="K694" s="9"/>
      <c r="L694" s="9"/>
      <c r="M694" s="9"/>
      <c r="N694" s="9"/>
      <c r="O694" s="9"/>
      <c r="P694" s="9"/>
      <c r="Q694" s="9"/>
      <c r="R694" s="9"/>
      <c r="S694" s="9"/>
      <c r="T694" s="9"/>
      <c r="U694" s="9"/>
      <c r="V694" s="9"/>
      <c r="W694" s="9"/>
      <c r="X694" s="9"/>
      <c r="Y694" s="9"/>
      <c r="Z694" s="5"/>
      <c r="AA694" s="5"/>
      <c r="AB694" s="5"/>
      <c r="AC694" s="5"/>
      <c r="AD694" s="5"/>
      <c r="AE694" s="5"/>
    </row>
    <row r="695" ht="12.75" customHeight="1">
      <c r="A695" s="5"/>
      <c r="B695" s="6"/>
      <c r="C695" s="5"/>
      <c r="D695" s="5"/>
      <c r="E695" s="5"/>
      <c r="F695" s="5"/>
      <c r="G695" s="5"/>
      <c r="H695" s="8"/>
      <c r="I695" s="5"/>
      <c r="J695" s="9"/>
      <c r="K695" s="9"/>
      <c r="L695" s="9"/>
      <c r="M695" s="9"/>
      <c r="N695" s="9"/>
      <c r="O695" s="9"/>
      <c r="P695" s="9"/>
      <c r="Q695" s="9"/>
      <c r="R695" s="9"/>
      <c r="S695" s="9"/>
      <c r="T695" s="9"/>
      <c r="U695" s="9"/>
      <c r="V695" s="9"/>
      <c r="W695" s="9"/>
      <c r="X695" s="9"/>
      <c r="Y695" s="9"/>
      <c r="Z695" s="5"/>
      <c r="AA695" s="5"/>
      <c r="AB695" s="5"/>
      <c r="AC695" s="5"/>
      <c r="AD695" s="5"/>
      <c r="AE695" s="5"/>
    </row>
    <row r="696" ht="12.75" customHeight="1">
      <c r="A696" s="5"/>
      <c r="B696" s="6"/>
      <c r="C696" s="5"/>
      <c r="D696" s="5"/>
      <c r="E696" s="5"/>
      <c r="F696" s="5"/>
      <c r="G696" s="5"/>
      <c r="H696" s="8"/>
      <c r="I696" s="5"/>
      <c r="J696" s="9"/>
      <c r="K696" s="9"/>
      <c r="L696" s="9"/>
      <c r="M696" s="9"/>
      <c r="N696" s="9"/>
      <c r="O696" s="9"/>
      <c r="P696" s="9"/>
      <c r="Q696" s="9"/>
      <c r="R696" s="9"/>
      <c r="S696" s="9"/>
      <c r="T696" s="9"/>
      <c r="U696" s="9"/>
      <c r="V696" s="9"/>
      <c r="W696" s="9"/>
      <c r="X696" s="9"/>
      <c r="Y696" s="9"/>
      <c r="Z696" s="5"/>
      <c r="AA696" s="5"/>
      <c r="AB696" s="5"/>
      <c r="AC696" s="5"/>
      <c r="AD696" s="5"/>
      <c r="AE696" s="5"/>
    </row>
    <row r="697" ht="12.75" customHeight="1">
      <c r="A697" s="5"/>
      <c r="B697" s="6"/>
      <c r="C697" s="5"/>
      <c r="D697" s="5"/>
      <c r="E697" s="5"/>
      <c r="F697" s="5"/>
      <c r="G697" s="5"/>
      <c r="H697" s="8"/>
      <c r="I697" s="5"/>
      <c r="J697" s="9"/>
      <c r="K697" s="9"/>
      <c r="L697" s="9"/>
      <c r="M697" s="9"/>
      <c r="N697" s="9"/>
      <c r="O697" s="9"/>
      <c r="P697" s="9"/>
      <c r="Q697" s="9"/>
      <c r="R697" s="9"/>
      <c r="S697" s="9"/>
      <c r="T697" s="9"/>
      <c r="U697" s="9"/>
      <c r="V697" s="9"/>
      <c r="W697" s="9"/>
      <c r="X697" s="9"/>
      <c r="Y697" s="9"/>
      <c r="Z697" s="5"/>
      <c r="AA697" s="5"/>
      <c r="AB697" s="5"/>
      <c r="AC697" s="5"/>
      <c r="AD697" s="5"/>
      <c r="AE697" s="5"/>
    </row>
    <row r="698" ht="12.75" customHeight="1">
      <c r="A698" s="5"/>
      <c r="B698" s="6"/>
      <c r="C698" s="5"/>
      <c r="D698" s="5"/>
      <c r="E698" s="5"/>
      <c r="F698" s="5"/>
      <c r="G698" s="5"/>
      <c r="H698" s="8"/>
      <c r="I698" s="5"/>
      <c r="J698" s="9"/>
      <c r="K698" s="9"/>
      <c r="L698" s="9"/>
      <c r="M698" s="9"/>
      <c r="N698" s="9"/>
      <c r="O698" s="9"/>
      <c r="P698" s="9"/>
      <c r="Q698" s="9"/>
      <c r="R698" s="9"/>
      <c r="S698" s="9"/>
      <c r="T698" s="9"/>
      <c r="U698" s="9"/>
      <c r="V698" s="9"/>
      <c r="W698" s="9"/>
      <c r="X698" s="9"/>
      <c r="Y698" s="9"/>
      <c r="Z698" s="5"/>
      <c r="AA698" s="5"/>
      <c r="AB698" s="5"/>
      <c r="AC698" s="5"/>
      <c r="AD698" s="5"/>
      <c r="AE698" s="5"/>
    </row>
    <row r="699" ht="12.75" customHeight="1">
      <c r="A699" s="5"/>
      <c r="B699" s="6"/>
      <c r="C699" s="5"/>
      <c r="D699" s="5"/>
      <c r="E699" s="5"/>
      <c r="F699" s="5"/>
      <c r="G699" s="5"/>
      <c r="H699" s="8"/>
      <c r="I699" s="5"/>
      <c r="J699" s="9"/>
      <c r="K699" s="9"/>
      <c r="L699" s="9"/>
      <c r="M699" s="9"/>
      <c r="N699" s="9"/>
      <c r="O699" s="9"/>
      <c r="P699" s="9"/>
      <c r="Q699" s="9"/>
      <c r="R699" s="9"/>
      <c r="S699" s="9"/>
      <c r="T699" s="9"/>
      <c r="U699" s="9"/>
      <c r="V699" s="9"/>
      <c r="W699" s="9"/>
      <c r="X699" s="9"/>
      <c r="Y699" s="9"/>
      <c r="Z699" s="5"/>
      <c r="AA699" s="5"/>
      <c r="AB699" s="5"/>
      <c r="AC699" s="5"/>
      <c r="AD699" s="5"/>
      <c r="AE699" s="5"/>
    </row>
    <row r="700" ht="12.75" customHeight="1">
      <c r="A700" s="5"/>
      <c r="B700" s="6"/>
      <c r="C700" s="5"/>
      <c r="D700" s="5"/>
      <c r="E700" s="5"/>
      <c r="F700" s="5"/>
      <c r="G700" s="5"/>
      <c r="H700" s="8"/>
      <c r="I700" s="5"/>
      <c r="J700" s="9"/>
      <c r="K700" s="9"/>
      <c r="L700" s="9"/>
      <c r="M700" s="9"/>
      <c r="N700" s="9"/>
      <c r="O700" s="9"/>
      <c r="P700" s="9"/>
      <c r="Q700" s="9"/>
      <c r="R700" s="9"/>
      <c r="S700" s="9"/>
      <c r="T700" s="9"/>
      <c r="U700" s="9"/>
      <c r="V700" s="9"/>
      <c r="W700" s="9"/>
      <c r="X700" s="9"/>
      <c r="Y700" s="9"/>
      <c r="Z700" s="5"/>
      <c r="AA700" s="5"/>
      <c r="AB700" s="5"/>
      <c r="AC700" s="5"/>
      <c r="AD700" s="5"/>
      <c r="AE700" s="5"/>
    </row>
    <row r="701" ht="12.75" customHeight="1">
      <c r="A701" s="5"/>
      <c r="B701" s="6"/>
      <c r="C701" s="5"/>
      <c r="D701" s="5"/>
      <c r="E701" s="5"/>
      <c r="F701" s="5"/>
      <c r="G701" s="5"/>
      <c r="H701" s="8"/>
      <c r="I701" s="5"/>
      <c r="J701" s="9"/>
      <c r="K701" s="9"/>
      <c r="L701" s="9"/>
      <c r="M701" s="9"/>
      <c r="N701" s="9"/>
      <c r="O701" s="9"/>
      <c r="P701" s="9"/>
      <c r="Q701" s="9"/>
      <c r="R701" s="9"/>
      <c r="S701" s="9"/>
      <c r="T701" s="9"/>
      <c r="U701" s="9"/>
      <c r="V701" s="9"/>
      <c r="W701" s="9"/>
      <c r="X701" s="9"/>
      <c r="Y701" s="9"/>
      <c r="Z701" s="5"/>
      <c r="AA701" s="5"/>
      <c r="AB701" s="5"/>
      <c r="AC701" s="5"/>
      <c r="AD701" s="5"/>
      <c r="AE701" s="5"/>
    </row>
    <row r="702" ht="12.75" customHeight="1">
      <c r="A702" s="5"/>
      <c r="B702" s="6"/>
      <c r="C702" s="5"/>
      <c r="D702" s="5"/>
      <c r="E702" s="5"/>
      <c r="F702" s="5"/>
      <c r="G702" s="5"/>
      <c r="H702" s="8"/>
      <c r="I702" s="5"/>
      <c r="J702" s="9"/>
      <c r="K702" s="9"/>
      <c r="L702" s="9"/>
      <c r="M702" s="9"/>
      <c r="N702" s="9"/>
      <c r="O702" s="9"/>
      <c r="P702" s="9"/>
      <c r="Q702" s="9"/>
      <c r="R702" s="9"/>
      <c r="S702" s="9"/>
      <c r="T702" s="9"/>
      <c r="U702" s="9"/>
      <c r="V702" s="9"/>
      <c r="W702" s="9"/>
      <c r="X702" s="9"/>
      <c r="Y702" s="9"/>
      <c r="Z702" s="5"/>
      <c r="AA702" s="5"/>
      <c r="AB702" s="5"/>
      <c r="AC702" s="5"/>
      <c r="AD702" s="5"/>
      <c r="AE702" s="5"/>
    </row>
    <row r="703" ht="12.75" customHeight="1">
      <c r="A703" s="5"/>
      <c r="B703" s="6"/>
      <c r="C703" s="5"/>
      <c r="D703" s="5"/>
      <c r="E703" s="5"/>
      <c r="F703" s="5"/>
      <c r="G703" s="5"/>
      <c r="H703" s="8"/>
      <c r="I703" s="5"/>
      <c r="J703" s="9"/>
      <c r="K703" s="9"/>
      <c r="L703" s="9"/>
      <c r="M703" s="9"/>
      <c r="N703" s="9"/>
      <c r="O703" s="9"/>
      <c r="P703" s="9"/>
      <c r="Q703" s="9"/>
      <c r="R703" s="9"/>
      <c r="S703" s="9"/>
      <c r="T703" s="9"/>
      <c r="U703" s="9"/>
      <c r="V703" s="9"/>
      <c r="W703" s="9"/>
      <c r="X703" s="9"/>
      <c r="Y703" s="9"/>
      <c r="Z703" s="5"/>
      <c r="AA703" s="5"/>
      <c r="AB703" s="5"/>
      <c r="AC703" s="5"/>
      <c r="AD703" s="5"/>
      <c r="AE703" s="5"/>
    </row>
    <row r="704" ht="12.75" customHeight="1">
      <c r="A704" s="5"/>
      <c r="B704" s="6"/>
      <c r="C704" s="5"/>
      <c r="D704" s="5"/>
      <c r="E704" s="5"/>
      <c r="F704" s="5"/>
      <c r="G704" s="5"/>
      <c r="H704" s="8"/>
      <c r="I704" s="5"/>
      <c r="J704" s="9"/>
      <c r="K704" s="9"/>
      <c r="L704" s="9"/>
      <c r="M704" s="9"/>
      <c r="N704" s="9"/>
      <c r="O704" s="9"/>
      <c r="P704" s="9"/>
      <c r="Q704" s="9"/>
      <c r="R704" s="9"/>
      <c r="S704" s="9"/>
      <c r="T704" s="9"/>
      <c r="U704" s="9"/>
      <c r="V704" s="9"/>
      <c r="W704" s="9"/>
      <c r="X704" s="9"/>
      <c r="Y704" s="9"/>
      <c r="Z704" s="5"/>
      <c r="AA704" s="5"/>
      <c r="AB704" s="5"/>
      <c r="AC704" s="5"/>
      <c r="AD704" s="5"/>
      <c r="AE704" s="5"/>
    </row>
    <row r="705" ht="12.75" customHeight="1">
      <c r="A705" s="5"/>
      <c r="B705" s="6"/>
      <c r="C705" s="5"/>
      <c r="D705" s="5"/>
      <c r="E705" s="5"/>
      <c r="F705" s="5"/>
      <c r="G705" s="5"/>
      <c r="H705" s="8"/>
      <c r="I705" s="5"/>
      <c r="J705" s="9"/>
      <c r="K705" s="9"/>
      <c r="L705" s="9"/>
      <c r="M705" s="9"/>
      <c r="N705" s="9"/>
      <c r="O705" s="9"/>
      <c r="P705" s="9"/>
      <c r="Q705" s="9"/>
      <c r="R705" s="9"/>
      <c r="S705" s="9"/>
      <c r="T705" s="9"/>
      <c r="U705" s="9"/>
      <c r="V705" s="9"/>
      <c r="W705" s="9"/>
      <c r="X705" s="9"/>
      <c r="Y705" s="9"/>
      <c r="Z705" s="5"/>
      <c r="AA705" s="5"/>
      <c r="AB705" s="5"/>
      <c r="AC705" s="5"/>
      <c r="AD705" s="5"/>
      <c r="AE705" s="5"/>
    </row>
    <row r="706" ht="12.75" customHeight="1">
      <c r="A706" s="5"/>
      <c r="B706" s="6"/>
      <c r="C706" s="5"/>
      <c r="D706" s="5"/>
      <c r="E706" s="5"/>
      <c r="F706" s="5"/>
      <c r="G706" s="5"/>
      <c r="H706" s="8"/>
      <c r="I706" s="5"/>
      <c r="J706" s="9"/>
      <c r="K706" s="9"/>
      <c r="L706" s="9"/>
      <c r="M706" s="9"/>
      <c r="N706" s="9"/>
      <c r="O706" s="9"/>
      <c r="P706" s="9"/>
      <c r="Q706" s="9"/>
      <c r="R706" s="9"/>
      <c r="S706" s="9"/>
      <c r="T706" s="9"/>
      <c r="U706" s="9"/>
      <c r="V706" s="9"/>
      <c r="W706" s="9"/>
      <c r="X706" s="9"/>
      <c r="Y706" s="9"/>
      <c r="Z706" s="5"/>
      <c r="AA706" s="5"/>
      <c r="AB706" s="5"/>
      <c r="AC706" s="5"/>
      <c r="AD706" s="5"/>
      <c r="AE706" s="5"/>
    </row>
    <row r="707" ht="12.75" customHeight="1">
      <c r="A707" s="5"/>
      <c r="B707" s="6"/>
      <c r="C707" s="5"/>
      <c r="D707" s="5"/>
      <c r="E707" s="5"/>
      <c r="F707" s="5"/>
      <c r="G707" s="5"/>
      <c r="H707" s="8"/>
      <c r="I707" s="5"/>
      <c r="J707" s="9"/>
      <c r="K707" s="9"/>
      <c r="L707" s="9"/>
      <c r="M707" s="9"/>
      <c r="N707" s="9"/>
      <c r="O707" s="9"/>
      <c r="P707" s="9"/>
      <c r="Q707" s="9"/>
      <c r="R707" s="9"/>
      <c r="S707" s="9"/>
      <c r="T707" s="9"/>
      <c r="U707" s="9"/>
      <c r="V707" s="9"/>
      <c r="W707" s="9"/>
      <c r="X707" s="9"/>
      <c r="Y707" s="9"/>
      <c r="Z707" s="5"/>
      <c r="AA707" s="5"/>
      <c r="AB707" s="5"/>
      <c r="AC707" s="5"/>
      <c r="AD707" s="5"/>
      <c r="AE707" s="5"/>
    </row>
    <row r="708" ht="12.75" customHeight="1">
      <c r="A708" s="5"/>
      <c r="B708" s="6"/>
      <c r="C708" s="5"/>
      <c r="D708" s="5"/>
      <c r="E708" s="5"/>
      <c r="F708" s="5"/>
      <c r="G708" s="5"/>
      <c r="H708" s="8"/>
      <c r="I708" s="5"/>
      <c r="J708" s="9"/>
      <c r="K708" s="9"/>
      <c r="L708" s="9"/>
      <c r="M708" s="9"/>
      <c r="N708" s="9"/>
      <c r="O708" s="9"/>
      <c r="P708" s="9"/>
      <c r="Q708" s="9"/>
      <c r="R708" s="9"/>
      <c r="S708" s="9"/>
      <c r="T708" s="9"/>
      <c r="U708" s="9"/>
      <c r="V708" s="9"/>
      <c r="W708" s="9"/>
      <c r="X708" s="9"/>
      <c r="Y708" s="9"/>
      <c r="Z708" s="5"/>
      <c r="AA708" s="5"/>
      <c r="AB708" s="5"/>
      <c r="AC708" s="5"/>
      <c r="AD708" s="5"/>
      <c r="AE708" s="5"/>
    </row>
    <row r="709" ht="12.75" customHeight="1">
      <c r="A709" s="5"/>
      <c r="B709" s="6"/>
      <c r="C709" s="5"/>
      <c r="D709" s="5"/>
      <c r="E709" s="5"/>
      <c r="F709" s="5"/>
      <c r="G709" s="5"/>
      <c r="H709" s="8"/>
      <c r="I709" s="5"/>
      <c r="J709" s="9"/>
      <c r="K709" s="9"/>
      <c r="L709" s="9"/>
      <c r="M709" s="9"/>
      <c r="N709" s="9"/>
      <c r="O709" s="9"/>
      <c r="P709" s="9"/>
      <c r="Q709" s="9"/>
      <c r="R709" s="9"/>
      <c r="S709" s="9"/>
      <c r="T709" s="9"/>
      <c r="U709" s="9"/>
      <c r="V709" s="9"/>
      <c r="W709" s="9"/>
      <c r="X709" s="9"/>
      <c r="Y709" s="9"/>
      <c r="Z709" s="5"/>
      <c r="AA709" s="5"/>
      <c r="AB709" s="5"/>
      <c r="AC709" s="5"/>
      <c r="AD709" s="5"/>
      <c r="AE709" s="5"/>
    </row>
    <row r="710" ht="12.75" customHeight="1">
      <c r="A710" s="5"/>
      <c r="B710" s="6"/>
      <c r="C710" s="5"/>
      <c r="D710" s="5"/>
      <c r="E710" s="5"/>
      <c r="F710" s="5"/>
      <c r="G710" s="5"/>
      <c r="H710" s="8"/>
      <c r="I710" s="5"/>
      <c r="J710" s="9"/>
      <c r="K710" s="9"/>
      <c r="L710" s="9"/>
      <c r="M710" s="9"/>
      <c r="N710" s="9"/>
      <c r="O710" s="9"/>
      <c r="P710" s="9"/>
      <c r="Q710" s="9"/>
      <c r="R710" s="9"/>
      <c r="S710" s="9"/>
      <c r="T710" s="9"/>
      <c r="U710" s="9"/>
      <c r="V710" s="9"/>
      <c r="W710" s="9"/>
      <c r="X710" s="9"/>
      <c r="Y710" s="9"/>
      <c r="Z710" s="5"/>
      <c r="AA710" s="5"/>
      <c r="AB710" s="5"/>
      <c r="AC710" s="5"/>
      <c r="AD710" s="5"/>
      <c r="AE710" s="5"/>
    </row>
    <row r="711" ht="12.75" customHeight="1">
      <c r="A711" s="5"/>
      <c r="B711" s="6"/>
      <c r="C711" s="5"/>
      <c r="D711" s="5"/>
      <c r="E711" s="5"/>
      <c r="F711" s="5"/>
      <c r="G711" s="5"/>
      <c r="H711" s="8"/>
      <c r="I711" s="5"/>
      <c r="J711" s="9"/>
      <c r="K711" s="9"/>
      <c r="L711" s="9"/>
      <c r="M711" s="9"/>
      <c r="N711" s="9"/>
      <c r="O711" s="9"/>
      <c r="P711" s="9"/>
      <c r="Q711" s="9"/>
      <c r="R711" s="9"/>
      <c r="S711" s="9"/>
      <c r="T711" s="9"/>
      <c r="U711" s="9"/>
      <c r="V711" s="9"/>
      <c r="W711" s="9"/>
      <c r="X711" s="9"/>
      <c r="Y711" s="9"/>
      <c r="Z711" s="5"/>
      <c r="AA711" s="5"/>
      <c r="AB711" s="5"/>
      <c r="AC711" s="5"/>
      <c r="AD711" s="5"/>
      <c r="AE711" s="5"/>
    </row>
    <row r="712" ht="12.75" customHeight="1">
      <c r="A712" s="5"/>
      <c r="B712" s="6"/>
      <c r="C712" s="5"/>
      <c r="D712" s="5"/>
      <c r="E712" s="5"/>
      <c r="F712" s="5"/>
      <c r="G712" s="5"/>
      <c r="H712" s="8"/>
      <c r="I712" s="5"/>
      <c r="J712" s="9"/>
      <c r="K712" s="9"/>
      <c r="L712" s="9"/>
      <c r="M712" s="9"/>
      <c r="N712" s="9"/>
      <c r="O712" s="9"/>
      <c r="P712" s="9"/>
      <c r="Q712" s="9"/>
      <c r="R712" s="9"/>
      <c r="S712" s="9"/>
      <c r="T712" s="9"/>
      <c r="U712" s="9"/>
      <c r="V712" s="9"/>
      <c r="W712" s="9"/>
      <c r="X712" s="9"/>
      <c r="Y712" s="9"/>
      <c r="Z712" s="5"/>
      <c r="AA712" s="5"/>
      <c r="AB712" s="5"/>
      <c r="AC712" s="5"/>
      <c r="AD712" s="5"/>
      <c r="AE712" s="5"/>
    </row>
    <row r="713" ht="12.75" customHeight="1">
      <c r="A713" s="5"/>
      <c r="B713" s="6"/>
      <c r="C713" s="5"/>
      <c r="D713" s="5"/>
      <c r="E713" s="5"/>
      <c r="F713" s="5"/>
      <c r="G713" s="5"/>
      <c r="H713" s="8"/>
      <c r="I713" s="5"/>
      <c r="J713" s="9"/>
      <c r="K713" s="9"/>
      <c r="L713" s="9"/>
      <c r="M713" s="9"/>
      <c r="N713" s="9"/>
      <c r="O713" s="9"/>
      <c r="P713" s="9"/>
      <c r="Q713" s="9"/>
      <c r="R713" s="9"/>
      <c r="S713" s="9"/>
      <c r="T713" s="9"/>
      <c r="U713" s="9"/>
      <c r="V713" s="9"/>
      <c r="W713" s="9"/>
      <c r="X713" s="9"/>
      <c r="Y713" s="9"/>
      <c r="Z713" s="5"/>
      <c r="AA713" s="5"/>
      <c r="AB713" s="5"/>
      <c r="AC713" s="5"/>
      <c r="AD713" s="5"/>
      <c r="AE713" s="5"/>
    </row>
    <row r="714" ht="12.75" customHeight="1">
      <c r="A714" s="5"/>
      <c r="B714" s="6"/>
      <c r="C714" s="5"/>
      <c r="D714" s="5"/>
      <c r="E714" s="5"/>
      <c r="F714" s="5"/>
      <c r="G714" s="5"/>
      <c r="H714" s="8"/>
      <c r="I714" s="5"/>
      <c r="J714" s="9"/>
      <c r="K714" s="9"/>
      <c r="L714" s="9"/>
      <c r="M714" s="9"/>
      <c r="N714" s="9"/>
      <c r="O714" s="9"/>
      <c r="P714" s="9"/>
      <c r="Q714" s="9"/>
      <c r="R714" s="9"/>
      <c r="S714" s="9"/>
      <c r="T714" s="9"/>
      <c r="U714" s="9"/>
      <c r="V714" s="9"/>
      <c r="W714" s="9"/>
      <c r="X714" s="9"/>
      <c r="Y714" s="9"/>
      <c r="Z714" s="5"/>
      <c r="AA714" s="5"/>
      <c r="AB714" s="5"/>
      <c r="AC714" s="5"/>
      <c r="AD714" s="5"/>
      <c r="AE714" s="5"/>
    </row>
    <row r="715" ht="12.75" customHeight="1">
      <c r="A715" s="5"/>
      <c r="B715" s="6"/>
      <c r="C715" s="5"/>
      <c r="D715" s="5"/>
      <c r="E715" s="5"/>
      <c r="F715" s="5"/>
      <c r="G715" s="5"/>
      <c r="H715" s="8"/>
      <c r="I715" s="5"/>
      <c r="J715" s="9"/>
      <c r="K715" s="9"/>
      <c r="L715" s="9"/>
      <c r="M715" s="9"/>
      <c r="N715" s="9"/>
      <c r="O715" s="9"/>
      <c r="P715" s="9"/>
      <c r="Q715" s="9"/>
      <c r="R715" s="9"/>
      <c r="S715" s="9"/>
      <c r="T715" s="9"/>
      <c r="U715" s="9"/>
      <c r="V715" s="9"/>
      <c r="W715" s="9"/>
      <c r="X715" s="9"/>
      <c r="Y715" s="9"/>
      <c r="Z715" s="5"/>
      <c r="AA715" s="5"/>
      <c r="AB715" s="5"/>
      <c r="AC715" s="5"/>
      <c r="AD715" s="5"/>
      <c r="AE715" s="5"/>
    </row>
    <row r="716" ht="12.75" customHeight="1">
      <c r="A716" s="5"/>
      <c r="B716" s="6"/>
      <c r="C716" s="5"/>
      <c r="D716" s="5"/>
      <c r="E716" s="5"/>
      <c r="F716" s="5"/>
      <c r="G716" s="5"/>
      <c r="H716" s="8"/>
      <c r="I716" s="5"/>
      <c r="J716" s="9"/>
      <c r="K716" s="9"/>
      <c r="L716" s="9"/>
      <c r="M716" s="9"/>
      <c r="N716" s="9"/>
      <c r="O716" s="9"/>
      <c r="P716" s="9"/>
      <c r="Q716" s="9"/>
      <c r="R716" s="9"/>
      <c r="S716" s="9"/>
      <c r="T716" s="9"/>
      <c r="U716" s="9"/>
      <c r="V716" s="9"/>
      <c r="W716" s="9"/>
      <c r="X716" s="9"/>
      <c r="Y716" s="9"/>
      <c r="Z716" s="5"/>
      <c r="AA716" s="5"/>
      <c r="AB716" s="5"/>
      <c r="AC716" s="5"/>
      <c r="AD716" s="5"/>
      <c r="AE716" s="5"/>
    </row>
    <row r="717" ht="12.75" customHeight="1">
      <c r="A717" s="5"/>
      <c r="B717" s="6"/>
      <c r="C717" s="5"/>
      <c r="D717" s="5"/>
      <c r="E717" s="5"/>
      <c r="F717" s="5"/>
      <c r="G717" s="5"/>
      <c r="H717" s="8"/>
      <c r="I717" s="5"/>
      <c r="J717" s="9"/>
      <c r="K717" s="9"/>
      <c r="L717" s="9"/>
      <c r="M717" s="9"/>
      <c r="N717" s="9"/>
      <c r="O717" s="9"/>
      <c r="P717" s="9"/>
      <c r="Q717" s="9"/>
      <c r="R717" s="9"/>
      <c r="S717" s="9"/>
      <c r="T717" s="9"/>
      <c r="U717" s="9"/>
      <c r="V717" s="9"/>
      <c r="W717" s="9"/>
      <c r="X717" s="9"/>
      <c r="Y717" s="9"/>
      <c r="Z717" s="5"/>
      <c r="AA717" s="5"/>
      <c r="AB717" s="5"/>
      <c r="AC717" s="5"/>
      <c r="AD717" s="5"/>
      <c r="AE717" s="5"/>
    </row>
    <row r="718" ht="12.75" customHeight="1">
      <c r="A718" s="5"/>
      <c r="B718" s="6"/>
      <c r="C718" s="5"/>
      <c r="D718" s="5"/>
      <c r="E718" s="5"/>
      <c r="F718" s="5"/>
      <c r="G718" s="5"/>
      <c r="H718" s="8"/>
      <c r="I718" s="5"/>
      <c r="J718" s="9"/>
      <c r="K718" s="9"/>
      <c r="L718" s="9"/>
      <c r="M718" s="9"/>
      <c r="N718" s="9"/>
      <c r="O718" s="9"/>
      <c r="P718" s="9"/>
      <c r="Q718" s="9"/>
      <c r="R718" s="9"/>
      <c r="S718" s="9"/>
      <c r="T718" s="9"/>
      <c r="U718" s="9"/>
      <c r="V718" s="9"/>
      <c r="W718" s="9"/>
      <c r="X718" s="9"/>
      <c r="Y718" s="9"/>
      <c r="Z718" s="5"/>
      <c r="AA718" s="5"/>
      <c r="AB718" s="5"/>
      <c r="AC718" s="5"/>
      <c r="AD718" s="5"/>
      <c r="AE718" s="5"/>
    </row>
    <row r="719" ht="12.75" customHeight="1">
      <c r="A719" s="5"/>
      <c r="B719" s="6"/>
      <c r="C719" s="5"/>
      <c r="D719" s="5"/>
      <c r="E719" s="5"/>
      <c r="F719" s="5"/>
      <c r="G719" s="5"/>
      <c r="H719" s="8"/>
      <c r="I719" s="5"/>
      <c r="J719" s="9"/>
      <c r="K719" s="9"/>
      <c r="L719" s="9"/>
      <c r="M719" s="9"/>
      <c r="N719" s="9"/>
      <c r="O719" s="9"/>
      <c r="P719" s="9"/>
      <c r="Q719" s="9"/>
      <c r="R719" s="9"/>
      <c r="S719" s="9"/>
      <c r="T719" s="9"/>
      <c r="U719" s="9"/>
      <c r="V719" s="9"/>
      <c r="W719" s="9"/>
      <c r="X719" s="9"/>
      <c r="Y719" s="9"/>
      <c r="Z719" s="5"/>
      <c r="AA719" s="5"/>
      <c r="AB719" s="5"/>
      <c r="AC719" s="5"/>
      <c r="AD719" s="5"/>
      <c r="AE719" s="5"/>
    </row>
    <row r="720" ht="12.75" customHeight="1">
      <c r="A720" s="5"/>
      <c r="B720" s="6"/>
      <c r="C720" s="5"/>
      <c r="D720" s="5"/>
      <c r="E720" s="5"/>
      <c r="F720" s="5"/>
      <c r="G720" s="5"/>
      <c r="H720" s="8"/>
      <c r="I720" s="5"/>
      <c r="J720" s="9"/>
      <c r="K720" s="9"/>
      <c r="L720" s="9"/>
      <c r="M720" s="9"/>
      <c r="N720" s="9"/>
      <c r="O720" s="9"/>
      <c r="P720" s="9"/>
      <c r="Q720" s="9"/>
      <c r="R720" s="9"/>
      <c r="S720" s="9"/>
      <c r="T720" s="9"/>
      <c r="U720" s="9"/>
      <c r="V720" s="9"/>
      <c r="W720" s="9"/>
      <c r="X720" s="9"/>
      <c r="Y720" s="9"/>
      <c r="Z720" s="5"/>
      <c r="AA720" s="5"/>
      <c r="AB720" s="5"/>
      <c r="AC720" s="5"/>
      <c r="AD720" s="5"/>
      <c r="AE720" s="5"/>
    </row>
    <row r="721" ht="12.75" customHeight="1">
      <c r="A721" s="5"/>
      <c r="B721" s="6"/>
      <c r="C721" s="5"/>
      <c r="D721" s="5"/>
      <c r="E721" s="5"/>
      <c r="F721" s="5"/>
      <c r="G721" s="5"/>
      <c r="H721" s="8"/>
      <c r="I721" s="5"/>
      <c r="J721" s="9"/>
      <c r="K721" s="9"/>
      <c r="L721" s="9"/>
      <c r="M721" s="9"/>
      <c r="N721" s="9"/>
      <c r="O721" s="9"/>
      <c r="P721" s="9"/>
      <c r="Q721" s="9"/>
      <c r="R721" s="9"/>
      <c r="S721" s="9"/>
      <c r="T721" s="9"/>
      <c r="U721" s="9"/>
      <c r="V721" s="9"/>
      <c r="W721" s="9"/>
      <c r="X721" s="9"/>
      <c r="Y721" s="9"/>
      <c r="Z721" s="5"/>
      <c r="AA721" s="5"/>
      <c r="AB721" s="5"/>
      <c r="AC721" s="5"/>
      <c r="AD721" s="5"/>
      <c r="AE721" s="5"/>
    </row>
    <row r="722" ht="12.75" customHeight="1">
      <c r="A722" s="5"/>
      <c r="B722" s="6"/>
      <c r="C722" s="5"/>
      <c r="D722" s="5"/>
      <c r="E722" s="5"/>
      <c r="F722" s="5"/>
      <c r="G722" s="5"/>
      <c r="H722" s="8"/>
      <c r="I722" s="5"/>
      <c r="J722" s="9"/>
      <c r="K722" s="9"/>
      <c r="L722" s="9"/>
      <c r="M722" s="9"/>
      <c r="N722" s="9"/>
      <c r="O722" s="9"/>
      <c r="P722" s="9"/>
      <c r="Q722" s="9"/>
      <c r="R722" s="9"/>
      <c r="S722" s="9"/>
      <c r="T722" s="9"/>
      <c r="U722" s="9"/>
      <c r="V722" s="9"/>
      <c r="W722" s="9"/>
      <c r="X722" s="9"/>
      <c r="Y722" s="9"/>
      <c r="Z722" s="5"/>
      <c r="AA722" s="5"/>
      <c r="AB722" s="5"/>
      <c r="AC722" s="5"/>
      <c r="AD722" s="5"/>
      <c r="AE722" s="5"/>
    </row>
    <row r="723" ht="12.75" customHeight="1">
      <c r="A723" s="5"/>
      <c r="B723" s="6"/>
      <c r="C723" s="5"/>
      <c r="D723" s="5"/>
      <c r="E723" s="5"/>
      <c r="F723" s="5"/>
      <c r="G723" s="5"/>
      <c r="H723" s="8"/>
      <c r="I723" s="5"/>
      <c r="J723" s="9"/>
      <c r="K723" s="9"/>
      <c r="L723" s="9"/>
      <c r="M723" s="9"/>
      <c r="N723" s="9"/>
      <c r="O723" s="9"/>
      <c r="P723" s="9"/>
      <c r="Q723" s="9"/>
      <c r="R723" s="9"/>
      <c r="S723" s="9"/>
      <c r="T723" s="9"/>
      <c r="U723" s="9"/>
      <c r="V723" s="9"/>
      <c r="W723" s="9"/>
      <c r="X723" s="9"/>
      <c r="Y723" s="9"/>
      <c r="Z723" s="5"/>
      <c r="AA723" s="5"/>
      <c r="AB723" s="5"/>
      <c r="AC723" s="5"/>
      <c r="AD723" s="5"/>
      <c r="AE723" s="5"/>
    </row>
    <row r="724" ht="12.75" customHeight="1">
      <c r="A724" s="5"/>
      <c r="B724" s="6"/>
      <c r="C724" s="5"/>
      <c r="D724" s="5"/>
      <c r="E724" s="5"/>
      <c r="F724" s="5"/>
      <c r="G724" s="5"/>
      <c r="H724" s="8"/>
      <c r="I724" s="5"/>
      <c r="J724" s="9"/>
      <c r="K724" s="9"/>
      <c r="L724" s="9"/>
      <c r="M724" s="9"/>
      <c r="N724" s="9"/>
      <c r="O724" s="9"/>
      <c r="P724" s="9"/>
      <c r="Q724" s="9"/>
      <c r="R724" s="9"/>
      <c r="S724" s="9"/>
      <c r="T724" s="9"/>
      <c r="U724" s="9"/>
      <c r="V724" s="9"/>
      <c r="W724" s="9"/>
      <c r="X724" s="9"/>
      <c r="Y724" s="9"/>
      <c r="Z724" s="5"/>
      <c r="AA724" s="5"/>
      <c r="AB724" s="5"/>
      <c r="AC724" s="5"/>
      <c r="AD724" s="5"/>
      <c r="AE724" s="5"/>
    </row>
    <row r="725" ht="12.75" customHeight="1">
      <c r="A725" s="5"/>
      <c r="B725" s="6"/>
      <c r="C725" s="5"/>
      <c r="D725" s="5"/>
      <c r="E725" s="5"/>
      <c r="F725" s="5"/>
      <c r="G725" s="5"/>
      <c r="H725" s="8"/>
      <c r="I725" s="5"/>
      <c r="J725" s="9"/>
      <c r="K725" s="9"/>
      <c r="L725" s="9"/>
      <c r="M725" s="9"/>
      <c r="N725" s="9"/>
      <c r="O725" s="9"/>
      <c r="P725" s="9"/>
      <c r="Q725" s="9"/>
      <c r="R725" s="9"/>
      <c r="S725" s="9"/>
      <c r="T725" s="9"/>
      <c r="U725" s="9"/>
      <c r="V725" s="9"/>
      <c r="W725" s="9"/>
      <c r="X725" s="9"/>
      <c r="Y725" s="9"/>
      <c r="Z725" s="5"/>
      <c r="AA725" s="5"/>
      <c r="AB725" s="5"/>
      <c r="AC725" s="5"/>
      <c r="AD725" s="5"/>
      <c r="AE725" s="5"/>
    </row>
    <row r="726" ht="12.75" customHeight="1">
      <c r="A726" s="5"/>
      <c r="B726" s="6"/>
      <c r="C726" s="5"/>
      <c r="D726" s="5"/>
      <c r="E726" s="5"/>
      <c r="F726" s="5"/>
      <c r="G726" s="5"/>
      <c r="H726" s="8"/>
      <c r="I726" s="5"/>
      <c r="J726" s="9"/>
      <c r="K726" s="9"/>
      <c r="L726" s="9"/>
      <c r="M726" s="9"/>
      <c r="N726" s="9"/>
      <c r="O726" s="9"/>
      <c r="P726" s="9"/>
      <c r="Q726" s="9"/>
      <c r="R726" s="9"/>
      <c r="S726" s="9"/>
      <c r="T726" s="9"/>
      <c r="U726" s="9"/>
      <c r="V726" s="9"/>
      <c r="W726" s="9"/>
      <c r="X726" s="9"/>
      <c r="Y726" s="9"/>
      <c r="Z726" s="5"/>
      <c r="AA726" s="5"/>
      <c r="AB726" s="5"/>
      <c r="AC726" s="5"/>
      <c r="AD726" s="5"/>
      <c r="AE726" s="5"/>
    </row>
    <row r="727" ht="12.75" customHeight="1">
      <c r="A727" s="5"/>
      <c r="B727" s="6"/>
      <c r="C727" s="5"/>
      <c r="D727" s="5"/>
      <c r="E727" s="5"/>
      <c r="F727" s="5"/>
      <c r="G727" s="5"/>
      <c r="H727" s="8"/>
      <c r="I727" s="5"/>
      <c r="J727" s="9"/>
      <c r="K727" s="9"/>
      <c r="L727" s="9"/>
      <c r="M727" s="9"/>
      <c r="N727" s="9"/>
      <c r="O727" s="9"/>
      <c r="P727" s="9"/>
      <c r="Q727" s="9"/>
      <c r="R727" s="9"/>
      <c r="S727" s="9"/>
      <c r="T727" s="9"/>
      <c r="U727" s="9"/>
      <c r="V727" s="9"/>
      <c r="W727" s="9"/>
      <c r="X727" s="9"/>
      <c r="Y727" s="9"/>
      <c r="Z727" s="5"/>
      <c r="AA727" s="5"/>
      <c r="AB727" s="5"/>
      <c r="AC727" s="5"/>
      <c r="AD727" s="5"/>
      <c r="AE727" s="5"/>
    </row>
    <row r="728" ht="12.75" customHeight="1">
      <c r="A728" s="5"/>
      <c r="B728" s="6"/>
      <c r="C728" s="5"/>
      <c r="D728" s="5"/>
      <c r="E728" s="5"/>
      <c r="F728" s="5"/>
      <c r="G728" s="5"/>
      <c r="H728" s="8"/>
      <c r="I728" s="5"/>
      <c r="J728" s="9"/>
      <c r="K728" s="9"/>
      <c r="L728" s="9"/>
      <c r="M728" s="9"/>
      <c r="N728" s="9"/>
      <c r="O728" s="9"/>
      <c r="P728" s="9"/>
      <c r="Q728" s="9"/>
      <c r="R728" s="9"/>
      <c r="S728" s="9"/>
      <c r="T728" s="9"/>
      <c r="U728" s="9"/>
      <c r="V728" s="9"/>
      <c r="W728" s="9"/>
      <c r="X728" s="9"/>
      <c r="Y728" s="9"/>
      <c r="Z728" s="5"/>
      <c r="AA728" s="5"/>
      <c r="AB728" s="5"/>
      <c r="AC728" s="5"/>
      <c r="AD728" s="5"/>
      <c r="AE728" s="5"/>
    </row>
    <row r="729" ht="12.75" customHeight="1">
      <c r="A729" s="5"/>
      <c r="B729" s="6"/>
      <c r="C729" s="5"/>
      <c r="D729" s="5"/>
      <c r="E729" s="5"/>
      <c r="F729" s="5"/>
      <c r="G729" s="5"/>
      <c r="H729" s="8"/>
      <c r="I729" s="5"/>
      <c r="J729" s="9"/>
      <c r="K729" s="9"/>
      <c r="L729" s="9"/>
      <c r="M729" s="9"/>
      <c r="N729" s="9"/>
      <c r="O729" s="9"/>
      <c r="P729" s="9"/>
      <c r="Q729" s="9"/>
      <c r="R729" s="9"/>
      <c r="S729" s="9"/>
      <c r="T729" s="9"/>
      <c r="U729" s="9"/>
      <c r="V729" s="9"/>
      <c r="W729" s="9"/>
      <c r="X729" s="9"/>
      <c r="Y729" s="9"/>
      <c r="Z729" s="5"/>
      <c r="AA729" s="5"/>
      <c r="AB729" s="5"/>
      <c r="AC729" s="5"/>
      <c r="AD729" s="5"/>
      <c r="AE729" s="5"/>
    </row>
    <row r="730" ht="12.75" customHeight="1">
      <c r="A730" s="5"/>
      <c r="B730" s="6"/>
      <c r="C730" s="5"/>
      <c r="D730" s="5"/>
      <c r="E730" s="5"/>
      <c r="F730" s="5"/>
      <c r="G730" s="5"/>
      <c r="H730" s="8"/>
      <c r="I730" s="5"/>
      <c r="J730" s="9"/>
      <c r="K730" s="9"/>
      <c r="L730" s="9"/>
      <c r="M730" s="9"/>
      <c r="N730" s="9"/>
      <c r="O730" s="9"/>
      <c r="P730" s="9"/>
      <c r="Q730" s="9"/>
      <c r="R730" s="9"/>
      <c r="S730" s="9"/>
      <c r="T730" s="9"/>
      <c r="U730" s="9"/>
      <c r="V730" s="9"/>
      <c r="W730" s="9"/>
      <c r="X730" s="9"/>
      <c r="Y730" s="9"/>
      <c r="Z730" s="5"/>
      <c r="AA730" s="5"/>
      <c r="AB730" s="5"/>
      <c r="AC730" s="5"/>
      <c r="AD730" s="5"/>
      <c r="AE730" s="5"/>
    </row>
    <row r="731" ht="12.75" customHeight="1">
      <c r="A731" s="5"/>
      <c r="B731" s="6"/>
      <c r="C731" s="5"/>
      <c r="D731" s="5"/>
      <c r="E731" s="5"/>
      <c r="F731" s="5"/>
      <c r="G731" s="5"/>
      <c r="H731" s="8"/>
      <c r="I731" s="5"/>
      <c r="J731" s="9"/>
      <c r="K731" s="9"/>
      <c r="L731" s="9"/>
      <c r="M731" s="9"/>
      <c r="N731" s="9"/>
      <c r="O731" s="9"/>
      <c r="P731" s="9"/>
      <c r="Q731" s="9"/>
      <c r="R731" s="9"/>
      <c r="S731" s="9"/>
      <c r="T731" s="9"/>
      <c r="U731" s="9"/>
      <c r="V731" s="9"/>
      <c r="W731" s="9"/>
      <c r="X731" s="9"/>
      <c r="Y731" s="9"/>
      <c r="Z731" s="5"/>
      <c r="AA731" s="5"/>
      <c r="AB731" s="5"/>
      <c r="AC731" s="5"/>
      <c r="AD731" s="5"/>
      <c r="AE731" s="5"/>
    </row>
    <row r="732" ht="12.75" customHeight="1">
      <c r="A732" s="5"/>
      <c r="B732" s="6"/>
      <c r="C732" s="5"/>
      <c r="D732" s="5"/>
      <c r="E732" s="5"/>
      <c r="F732" s="5"/>
      <c r="G732" s="5"/>
      <c r="H732" s="8"/>
      <c r="I732" s="5"/>
      <c r="J732" s="9"/>
      <c r="K732" s="9"/>
      <c r="L732" s="9"/>
      <c r="M732" s="9"/>
      <c r="N732" s="9"/>
      <c r="O732" s="9"/>
      <c r="P732" s="9"/>
      <c r="Q732" s="9"/>
      <c r="R732" s="9"/>
      <c r="S732" s="9"/>
      <c r="T732" s="9"/>
      <c r="U732" s="9"/>
      <c r="V732" s="9"/>
      <c r="W732" s="9"/>
      <c r="X732" s="9"/>
      <c r="Y732" s="9"/>
      <c r="Z732" s="5"/>
      <c r="AA732" s="5"/>
      <c r="AB732" s="5"/>
      <c r="AC732" s="5"/>
      <c r="AD732" s="5"/>
      <c r="AE732" s="5"/>
    </row>
    <row r="733" ht="12.75" customHeight="1">
      <c r="A733" s="5"/>
      <c r="B733" s="6"/>
      <c r="C733" s="5"/>
      <c r="D733" s="5"/>
      <c r="E733" s="5"/>
      <c r="F733" s="5"/>
      <c r="G733" s="5"/>
      <c r="H733" s="8"/>
      <c r="I733" s="5"/>
      <c r="J733" s="9"/>
      <c r="K733" s="9"/>
      <c r="L733" s="9"/>
      <c r="M733" s="9"/>
      <c r="N733" s="9"/>
      <c r="O733" s="9"/>
      <c r="P733" s="9"/>
      <c r="Q733" s="9"/>
      <c r="R733" s="9"/>
      <c r="S733" s="9"/>
      <c r="T733" s="9"/>
      <c r="U733" s="9"/>
      <c r="V733" s="9"/>
      <c r="W733" s="9"/>
      <c r="X733" s="9"/>
      <c r="Y733" s="9"/>
      <c r="Z733" s="5"/>
      <c r="AA733" s="5"/>
      <c r="AB733" s="5"/>
      <c r="AC733" s="5"/>
      <c r="AD733" s="5"/>
      <c r="AE733" s="5"/>
    </row>
    <row r="734" ht="12.75" customHeight="1">
      <c r="A734" s="5"/>
      <c r="B734" s="6"/>
      <c r="C734" s="5"/>
      <c r="D734" s="5"/>
      <c r="E734" s="5"/>
      <c r="F734" s="5"/>
      <c r="G734" s="5"/>
      <c r="H734" s="8"/>
      <c r="I734" s="5"/>
      <c r="J734" s="9"/>
      <c r="K734" s="9"/>
      <c r="L734" s="9"/>
      <c r="M734" s="9"/>
      <c r="N734" s="9"/>
      <c r="O734" s="9"/>
      <c r="P734" s="9"/>
      <c r="Q734" s="9"/>
      <c r="R734" s="9"/>
      <c r="S734" s="9"/>
      <c r="T734" s="9"/>
      <c r="U734" s="9"/>
      <c r="V734" s="9"/>
      <c r="W734" s="9"/>
      <c r="X734" s="9"/>
      <c r="Y734" s="9"/>
      <c r="Z734" s="5"/>
      <c r="AA734" s="5"/>
      <c r="AB734" s="5"/>
      <c r="AC734" s="5"/>
      <c r="AD734" s="5"/>
      <c r="AE734" s="5"/>
    </row>
    <row r="735" ht="12.75" customHeight="1">
      <c r="A735" s="5"/>
      <c r="B735" s="6"/>
      <c r="C735" s="5"/>
      <c r="D735" s="5"/>
      <c r="E735" s="5"/>
      <c r="F735" s="5"/>
      <c r="G735" s="5"/>
      <c r="H735" s="8"/>
      <c r="I735" s="5"/>
      <c r="J735" s="9"/>
      <c r="K735" s="9"/>
      <c r="L735" s="9"/>
      <c r="M735" s="9"/>
      <c r="N735" s="9"/>
      <c r="O735" s="9"/>
      <c r="P735" s="9"/>
      <c r="Q735" s="9"/>
      <c r="R735" s="9"/>
      <c r="S735" s="9"/>
      <c r="T735" s="9"/>
      <c r="U735" s="9"/>
      <c r="V735" s="9"/>
      <c r="W735" s="9"/>
      <c r="X735" s="9"/>
      <c r="Y735" s="9"/>
      <c r="Z735" s="5"/>
      <c r="AA735" s="5"/>
      <c r="AB735" s="5"/>
      <c r="AC735" s="5"/>
      <c r="AD735" s="5"/>
      <c r="AE735" s="5"/>
    </row>
    <row r="736" ht="12.75" customHeight="1">
      <c r="A736" s="5"/>
      <c r="B736" s="6"/>
      <c r="C736" s="5"/>
      <c r="D736" s="5"/>
      <c r="E736" s="5"/>
      <c r="F736" s="5"/>
      <c r="G736" s="5"/>
      <c r="H736" s="8"/>
      <c r="I736" s="5"/>
      <c r="J736" s="9"/>
      <c r="K736" s="9"/>
      <c r="L736" s="9"/>
      <c r="M736" s="9"/>
      <c r="N736" s="9"/>
      <c r="O736" s="9"/>
      <c r="P736" s="9"/>
      <c r="Q736" s="9"/>
      <c r="R736" s="9"/>
      <c r="S736" s="9"/>
      <c r="T736" s="9"/>
      <c r="U736" s="9"/>
      <c r="V736" s="9"/>
      <c r="W736" s="9"/>
      <c r="X736" s="9"/>
      <c r="Y736" s="9"/>
      <c r="Z736" s="5"/>
      <c r="AA736" s="5"/>
      <c r="AB736" s="5"/>
      <c r="AC736" s="5"/>
      <c r="AD736" s="5"/>
      <c r="AE736" s="5"/>
    </row>
    <row r="737" ht="12.75" customHeight="1">
      <c r="A737" s="5"/>
      <c r="B737" s="6"/>
      <c r="C737" s="5"/>
      <c r="D737" s="5"/>
      <c r="E737" s="5"/>
      <c r="F737" s="5"/>
      <c r="G737" s="5"/>
      <c r="H737" s="8"/>
      <c r="I737" s="5"/>
      <c r="J737" s="9"/>
      <c r="K737" s="9"/>
      <c r="L737" s="9"/>
      <c r="M737" s="9"/>
      <c r="N737" s="9"/>
      <c r="O737" s="9"/>
      <c r="P737" s="9"/>
      <c r="Q737" s="9"/>
      <c r="R737" s="9"/>
      <c r="S737" s="9"/>
      <c r="T737" s="9"/>
      <c r="U737" s="9"/>
      <c r="V737" s="9"/>
      <c r="W737" s="9"/>
      <c r="X737" s="9"/>
      <c r="Y737" s="9"/>
      <c r="Z737" s="5"/>
      <c r="AA737" s="5"/>
      <c r="AB737" s="5"/>
      <c r="AC737" s="5"/>
      <c r="AD737" s="5"/>
      <c r="AE737" s="5"/>
    </row>
    <row r="738" ht="12.75" customHeight="1">
      <c r="A738" s="5"/>
      <c r="B738" s="6"/>
      <c r="C738" s="5"/>
      <c r="D738" s="5"/>
      <c r="E738" s="5"/>
      <c r="F738" s="5"/>
      <c r="G738" s="5"/>
      <c r="H738" s="8"/>
      <c r="I738" s="5"/>
      <c r="J738" s="9"/>
      <c r="K738" s="9"/>
      <c r="L738" s="9"/>
      <c r="M738" s="9"/>
      <c r="N738" s="9"/>
      <c r="O738" s="9"/>
      <c r="P738" s="9"/>
      <c r="Q738" s="9"/>
      <c r="R738" s="9"/>
      <c r="S738" s="9"/>
      <c r="T738" s="9"/>
      <c r="U738" s="9"/>
      <c r="V738" s="9"/>
      <c r="W738" s="9"/>
      <c r="X738" s="9"/>
      <c r="Y738" s="9"/>
      <c r="Z738" s="5"/>
      <c r="AA738" s="5"/>
      <c r="AB738" s="5"/>
      <c r="AC738" s="5"/>
      <c r="AD738" s="5"/>
      <c r="AE738" s="5"/>
    </row>
    <row r="739" ht="12.75" customHeight="1">
      <c r="A739" s="5"/>
      <c r="B739" s="6"/>
      <c r="C739" s="5"/>
      <c r="D739" s="5"/>
      <c r="E739" s="5"/>
      <c r="F739" s="5"/>
      <c r="G739" s="5"/>
      <c r="H739" s="8"/>
      <c r="I739" s="5"/>
      <c r="J739" s="9"/>
      <c r="K739" s="9"/>
      <c r="L739" s="9"/>
      <c r="M739" s="9"/>
      <c r="N739" s="9"/>
      <c r="O739" s="9"/>
      <c r="P739" s="9"/>
      <c r="Q739" s="9"/>
      <c r="R739" s="9"/>
      <c r="S739" s="9"/>
      <c r="T739" s="9"/>
      <c r="U739" s="9"/>
      <c r="V739" s="9"/>
      <c r="W739" s="9"/>
      <c r="X739" s="9"/>
      <c r="Y739" s="9"/>
      <c r="Z739" s="5"/>
      <c r="AA739" s="5"/>
      <c r="AB739" s="5"/>
      <c r="AC739" s="5"/>
      <c r="AD739" s="5"/>
      <c r="AE739" s="5"/>
    </row>
    <row r="740" ht="12.75" customHeight="1">
      <c r="A740" s="5"/>
      <c r="B740" s="6"/>
      <c r="C740" s="5"/>
      <c r="D740" s="5"/>
      <c r="E740" s="5"/>
      <c r="F740" s="5"/>
      <c r="G740" s="5"/>
      <c r="H740" s="8"/>
      <c r="I740" s="5"/>
      <c r="J740" s="9"/>
      <c r="K740" s="9"/>
      <c r="L740" s="9"/>
      <c r="M740" s="9"/>
      <c r="N740" s="9"/>
      <c r="O740" s="9"/>
      <c r="P740" s="9"/>
      <c r="Q740" s="9"/>
      <c r="R740" s="9"/>
      <c r="S740" s="9"/>
      <c r="T740" s="9"/>
      <c r="U740" s="9"/>
      <c r="V740" s="9"/>
      <c r="W740" s="9"/>
      <c r="X740" s="9"/>
      <c r="Y740" s="9"/>
      <c r="Z740" s="5"/>
      <c r="AA740" s="5"/>
      <c r="AB740" s="5"/>
      <c r="AC740" s="5"/>
      <c r="AD740" s="5"/>
      <c r="AE740" s="5"/>
    </row>
    <row r="741" ht="12.75" customHeight="1">
      <c r="A741" s="5"/>
      <c r="B741" s="6"/>
      <c r="C741" s="5"/>
      <c r="D741" s="5"/>
      <c r="E741" s="5"/>
      <c r="F741" s="5"/>
      <c r="G741" s="5"/>
      <c r="H741" s="8"/>
      <c r="I741" s="5"/>
      <c r="J741" s="9"/>
      <c r="K741" s="9"/>
      <c r="L741" s="9"/>
      <c r="M741" s="9"/>
      <c r="N741" s="9"/>
      <c r="O741" s="9"/>
      <c r="P741" s="9"/>
      <c r="Q741" s="9"/>
      <c r="R741" s="9"/>
      <c r="S741" s="9"/>
      <c r="T741" s="9"/>
      <c r="U741" s="9"/>
      <c r="V741" s="9"/>
      <c r="W741" s="9"/>
      <c r="X741" s="9"/>
      <c r="Y741" s="9"/>
      <c r="Z741" s="5"/>
      <c r="AA741" s="5"/>
      <c r="AB741" s="5"/>
      <c r="AC741" s="5"/>
      <c r="AD741" s="5"/>
      <c r="AE741" s="5"/>
    </row>
    <row r="742" ht="12.75" customHeight="1">
      <c r="A742" s="5"/>
      <c r="B742" s="6"/>
      <c r="C742" s="5"/>
      <c r="D742" s="5"/>
      <c r="E742" s="5"/>
      <c r="F742" s="5"/>
      <c r="G742" s="5"/>
      <c r="H742" s="8"/>
      <c r="I742" s="5"/>
      <c r="J742" s="9"/>
      <c r="K742" s="9"/>
      <c r="L742" s="9"/>
      <c r="M742" s="9"/>
      <c r="N742" s="9"/>
      <c r="O742" s="9"/>
      <c r="P742" s="9"/>
      <c r="Q742" s="9"/>
      <c r="R742" s="9"/>
      <c r="S742" s="9"/>
      <c r="T742" s="9"/>
      <c r="U742" s="9"/>
      <c r="V742" s="9"/>
      <c r="W742" s="9"/>
      <c r="X742" s="9"/>
      <c r="Y742" s="9"/>
      <c r="Z742" s="5"/>
      <c r="AA742" s="5"/>
      <c r="AB742" s="5"/>
      <c r="AC742" s="5"/>
      <c r="AD742" s="5"/>
      <c r="AE742" s="5"/>
    </row>
    <row r="743" ht="12.75" customHeight="1">
      <c r="A743" s="5"/>
      <c r="B743" s="6"/>
      <c r="C743" s="5"/>
      <c r="D743" s="5"/>
      <c r="E743" s="5"/>
      <c r="F743" s="5"/>
      <c r="G743" s="5"/>
      <c r="H743" s="8"/>
      <c r="I743" s="5"/>
      <c r="J743" s="9"/>
      <c r="K743" s="9"/>
      <c r="L743" s="9"/>
      <c r="M743" s="9"/>
      <c r="N743" s="9"/>
      <c r="O743" s="9"/>
      <c r="P743" s="9"/>
      <c r="Q743" s="9"/>
      <c r="R743" s="9"/>
      <c r="S743" s="9"/>
      <c r="T743" s="9"/>
      <c r="U743" s="9"/>
      <c r="V743" s="9"/>
      <c r="W743" s="9"/>
      <c r="X743" s="9"/>
      <c r="Y743" s="9"/>
      <c r="Z743" s="5"/>
      <c r="AA743" s="5"/>
      <c r="AB743" s="5"/>
      <c r="AC743" s="5"/>
      <c r="AD743" s="5"/>
      <c r="AE743" s="5"/>
    </row>
    <row r="744" ht="12.75" customHeight="1">
      <c r="A744" s="5"/>
      <c r="B744" s="6"/>
      <c r="C744" s="5"/>
      <c r="D744" s="5"/>
      <c r="E744" s="5"/>
      <c r="F744" s="5"/>
      <c r="G744" s="5"/>
      <c r="H744" s="8"/>
      <c r="I744" s="5"/>
      <c r="J744" s="9"/>
      <c r="K744" s="9"/>
      <c r="L744" s="9"/>
      <c r="M744" s="9"/>
      <c r="N744" s="9"/>
      <c r="O744" s="9"/>
      <c r="P744" s="9"/>
      <c r="Q744" s="9"/>
      <c r="R744" s="9"/>
      <c r="S744" s="9"/>
      <c r="T744" s="9"/>
      <c r="U744" s="9"/>
      <c r="V744" s="9"/>
      <c r="W744" s="9"/>
      <c r="X744" s="9"/>
      <c r="Y744" s="9"/>
      <c r="Z744" s="5"/>
      <c r="AA744" s="5"/>
      <c r="AB744" s="5"/>
      <c r="AC744" s="5"/>
      <c r="AD744" s="5"/>
      <c r="AE744" s="5"/>
    </row>
    <row r="745" ht="12.75" customHeight="1">
      <c r="A745" s="5"/>
      <c r="B745" s="6"/>
      <c r="C745" s="5"/>
      <c r="D745" s="5"/>
      <c r="E745" s="5"/>
      <c r="F745" s="5"/>
      <c r="G745" s="5"/>
      <c r="H745" s="8"/>
      <c r="I745" s="5"/>
      <c r="J745" s="9"/>
      <c r="K745" s="9"/>
      <c r="L745" s="9"/>
      <c r="M745" s="9"/>
      <c r="N745" s="9"/>
      <c r="O745" s="9"/>
      <c r="P745" s="9"/>
      <c r="Q745" s="9"/>
      <c r="R745" s="9"/>
      <c r="S745" s="9"/>
      <c r="T745" s="9"/>
      <c r="U745" s="9"/>
      <c r="V745" s="9"/>
      <c r="W745" s="9"/>
      <c r="X745" s="9"/>
      <c r="Y745" s="9"/>
      <c r="Z745" s="5"/>
      <c r="AA745" s="5"/>
      <c r="AB745" s="5"/>
      <c r="AC745" s="5"/>
      <c r="AD745" s="5"/>
      <c r="AE745" s="5"/>
    </row>
    <row r="746" ht="12.75" customHeight="1">
      <c r="A746" s="5"/>
      <c r="B746" s="6"/>
      <c r="C746" s="5"/>
      <c r="D746" s="5"/>
      <c r="E746" s="5"/>
      <c r="F746" s="5"/>
      <c r="G746" s="5"/>
      <c r="H746" s="8"/>
      <c r="I746" s="5"/>
      <c r="J746" s="9"/>
      <c r="K746" s="9"/>
      <c r="L746" s="9"/>
      <c r="M746" s="9"/>
      <c r="N746" s="9"/>
      <c r="O746" s="9"/>
      <c r="P746" s="9"/>
      <c r="Q746" s="9"/>
      <c r="R746" s="9"/>
      <c r="S746" s="9"/>
      <c r="T746" s="9"/>
      <c r="U746" s="9"/>
      <c r="V746" s="9"/>
      <c r="W746" s="9"/>
      <c r="X746" s="9"/>
      <c r="Y746" s="9"/>
      <c r="Z746" s="5"/>
      <c r="AA746" s="5"/>
      <c r="AB746" s="5"/>
      <c r="AC746" s="5"/>
      <c r="AD746" s="5"/>
      <c r="AE746" s="5"/>
    </row>
    <row r="747" ht="12.75" customHeight="1">
      <c r="A747" s="5"/>
      <c r="B747" s="6"/>
      <c r="C747" s="5"/>
      <c r="D747" s="5"/>
      <c r="E747" s="5"/>
      <c r="F747" s="5"/>
      <c r="G747" s="5"/>
      <c r="H747" s="8"/>
      <c r="I747" s="5"/>
      <c r="J747" s="9"/>
      <c r="K747" s="9"/>
      <c r="L747" s="9"/>
      <c r="M747" s="9"/>
      <c r="N747" s="9"/>
      <c r="O747" s="9"/>
      <c r="P747" s="9"/>
      <c r="Q747" s="9"/>
      <c r="R747" s="9"/>
      <c r="S747" s="9"/>
      <c r="T747" s="9"/>
      <c r="U747" s="9"/>
      <c r="V747" s="9"/>
      <c r="W747" s="9"/>
      <c r="X747" s="9"/>
      <c r="Y747" s="9"/>
      <c r="Z747" s="5"/>
      <c r="AA747" s="5"/>
      <c r="AB747" s="5"/>
      <c r="AC747" s="5"/>
      <c r="AD747" s="5"/>
      <c r="AE747" s="5"/>
    </row>
    <row r="748" ht="12.75" customHeight="1">
      <c r="A748" s="5"/>
      <c r="B748" s="6"/>
      <c r="C748" s="5"/>
      <c r="D748" s="5"/>
      <c r="E748" s="5"/>
      <c r="F748" s="5"/>
      <c r="G748" s="5"/>
      <c r="H748" s="8"/>
      <c r="I748" s="5"/>
      <c r="J748" s="9"/>
      <c r="K748" s="9"/>
      <c r="L748" s="9"/>
      <c r="M748" s="9"/>
      <c r="N748" s="9"/>
      <c r="O748" s="9"/>
      <c r="P748" s="9"/>
      <c r="Q748" s="9"/>
      <c r="R748" s="9"/>
      <c r="S748" s="9"/>
      <c r="T748" s="9"/>
      <c r="U748" s="9"/>
      <c r="V748" s="9"/>
      <c r="W748" s="9"/>
      <c r="X748" s="9"/>
      <c r="Y748" s="9"/>
      <c r="Z748" s="5"/>
      <c r="AA748" s="5"/>
      <c r="AB748" s="5"/>
      <c r="AC748" s="5"/>
      <c r="AD748" s="5"/>
      <c r="AE748" s="5"/>
    </row>
    <row r="749" ht="12.75" customHeight="1">
      <c r="A749" s="5"/>
      <c r="B749" s="6"/>
      <c r="C749" s="5"/>
      <c r="D749" s="5"/>
      <c r="E749" s="5"/>
      <c r="F749" s="5"/>
      <c r="G749" s="5"/>
      <c r="H749" s="8"/>
      <c r="I749" s="5"/>
      <c r="J749" s="9"/>
      <c r="K749" s="9"/>
      <c r="L749" s="9"/>
      <c r="M749" s="9"/>
      <c r="N749" s="9"/>
      <c r="O749" s="9"/>
      <c r="P749" s="9"/>
      <c r="Q749" s="9"/>
      <c r="R749" s="9"/>
      <c r="S749" s="9"/>
      <c r="T749" s="9"/>
      <c r="U749" s="9"/>
      <c r="V749" s="9"/>
      <c r="W749" s="9"/>
      <c r="X749" s="9"/>
      <c r="Y749" s="9"/>
      <c r="Z749" s="5"/>
      <c r="AA749" s="5"/>
      <c r="AB749" s="5"/>
      <c r="AC749" s="5"/>
      <c r="AD749" s="5"/>
      <c r="AE749" s="5"/>
    </row>
    <row r="750" ht="12.75" customHeight="1">
      <c r="A750" s="5"/>
      <c r="B750" s="6"/>
      <c r="C750" s="5"/>
      <c r="D750" s="5"/>
      <c r="E750" s="5"/>
      <c r="F750" s="5"/>
      <c r="G750" s="5"/>
      <c r="H750" s="8"/>
      <c r="I750" s="5"/>
      <c r="J750" s="9"/>
      <c r="K750" s="9"/>
      <c r="L750" s="9"/>
      <c r="M750" s="9"/>
      <c r="N750" s="9"/>
      <c r="O750" s="9"/>
      <c r="P750" s="9"/>
      <c r="Q750" s="9"/>
      <c r="R750" s="9"/>
      <c r="S750" s="9"/>
      <c r="T750" s="9"/>
      <c r="U750" s="9"/>
      <c r="V750" s="9"/>
      <c r="W750" s="9"/>
      <c r="X750" s="9"/>
      <c r="Y750" s="9"/>
      <c r="Z750" s="5"/>
      <c r="AA750" s="5"/>
      <c r="AB750" s="5"/>
      <c r="AC750" s="5"/>
      <c r="AD750" s="5"/>
      <c r="AE750" s="5"/>
    </row>
    <row r="751" ht="12.75" customHeight="1">
      <c r="A751" s="5"/>
      <c r="B751" s="6"/>
      <c r="C751" s="5"/>
      <c r="D751" s="5"/>
      <c r="E751" s="5"/>
      <c r="F751" s="5"/>
      <c r="G751" s="5"/>
      <c r="H751" s="8"/>
      <c r="I751" s="5"/>
      <c r="J751" s="9"/>
      <c r="K751" s="9"/>
      <c r="L751" s="9"/>
      <c r="M751" s="9"/>
      <c r="N751" s="9"/>
      <c r="O751" s="9"/>
      <c r="P751" s="9"/>
      <c r="Q751" s="9"/>
      <c r="R751" s="9"/>
      <c r="S751" s="9"/>
      <c r="T751" s="9"/>
      <c r="U751" s="9"/>
      <c r="V751" s="9"/>
      <c r="W751" s="9"/>
      <c r="X751" s="9"/>
      <c r="Y751" s="9"/>
      <c r="Z751" s="5"/>
      <c r="AA751" s="5"/>
      <c r="AB751" s="5"/>
      <c r="AC751" s="5"/>
      <c r="AD751" s="5"/>
      <c r="AE751" s="5"/>
    </row>
    <row r="752" ht="12.75" customHeight="1">
      <c r="A752" s="5"/>
      <c r="B752" s="6"/>
      <c r="C752" s="5"/>
      <c r="D752" s="5"/>
      <c r="E752" s="5"/>
      <c r="F752" s="5"/>
      <c r="G752" s="5"/>
      <c r="H752" s="8"/>
      <c r="I752" s="5"/>
      <c r="J752" s="9"/>
      <c r="K752" s="9"/>
      <c r="L752" s="9"/>
      <c r="M752" s="9"/>
      <c r="N752" s="9"/>
      <c r="O752" s="9"/>
      <c r="P752" s="9"/>
      <c r="Q752" s="9"/>
      <c r="R752" s="9"/>
      <c r="S752" s="9"/>
      <c r="T752" s="9"/>
      <c r="U752" s="9"/>
      <c r="V752" s="9"/>
      <c r="W752" s="9"/>
      <c r="X752" s="9"/>
      <c r="Y752" s="9"/>
      <c r="Z752" s="5"/>
      <c r="AA752" s="5"/>
      <c r="AB752" s="5"/>
      <c r="AC752" s="5"/>
      <c r="AD752" s="5"/>
      <c r="AE752" s="5"/>
    </row>
    <row r="753" ht="12.75" customHeight="1">
      <c r="A753" s="5"/>
      <c r="B753" s="6"/>
      <c r="C753" s="5"/>
      <c r="D753" s="5"/>
      <c r="E753" s="5"/>
      <c r="F753" s="5"/>
      <c r="G753" s="5"/>
      <c r="H753" s="8"/>
      <c r="I753" s="5"/>
      <c r="J753" s="9"/>
      <c r="K753" s="9"/>
      <c r="L753" s="9"/>
      <c r="M753" s="9"/>
      <c r="N753" s="9"/>
      <c r="O753" s="9"/>
      <c r="P753" s="9"/>
      <c r="Q753" s="9"/>
      <c r="R753" s="9"/>
      <c r="S753" s="9"/>
      <c r="T753" s="9"/>
      <c r="U753" s="9"/>
      <c r="V753" s="9"/>
      <c r="W753" s="9"/>
      <c r="X753" s="9"/>
      <c r="Y753" s="9"/>
      <c r="Z753" s="5"/>
      <c r="AA753" s="5"/>
      <c r="AB753" s="5"/>
      <c r="AC753" s="5"/>
      <c r="AD753" s="5"/>
      <c r="AE753" s="5"/>
    </row>
    <row r="754" ht="12.75" customHeight="1">
      <c r="A754" s="5"/>
      <c r="B754" s="6"/>
      <c r="C754" s="5"/>
      <c r="D754" s="5"/>
      <c r="E754" s="5"/>
      <c r="F754" s="5"/>
      <c r="G754" s="5"/>
      <c r="H754" s="8"/>
      <c r="I754" s="5"/>
      <c r="J754" s="9"/>
      <c r="K754" s="9"/>
      <c r="L754" s="9"/>
      <c r="M754" s="9"/>
      <c r="N754" s="9"/>
      <c r="O754" s="9"/>
      <c r="P754" s="9"/>
      <c r="Q754" s="9"/>
      <c r="R754" s="9"/>
      <c r="S754" s="9"/>
      <c r="T754" s="9"/>
      <c r="U754" s="9"/>
      <c r="V754" s="9"/>
      <c r="W754" s="9"/>
      <c r="X754" s="9"/>
      <c r="Y754" s="9"/>
      <c r="Z754" s="5"/>
      <c r="AA754" s="5"/>
      <c r="AB754" s="5"/>
      <c r="AC754" s="5"/>
      <c r="AD754" s="5"/>
      <c r="AE754" s="5"/>
    </row>
    <row r="755" ht="12.75" customHeight="1">
      <c r="A755" s="5"/>
      <c r="B755" s="6"/>
      <c r="C755" s="5"/>
      <c r="D755" s="5"/>
      <c r="E755" s="5"/>
      <c r="F755" s="5"/>
      <c r="G755" s="5"/>
      <c r="H755" s="8"/>
      <c r="I755" s="5"/>
      <c r="J755" s="9"/>
      <c r="K755" s="9"/>
      <c r="L755" s="9"/>
      <c r="M755" s="9"/>
      <c r="N755" s="9"/>
      <c r="O755" s="9"/>
      <c r="P755" s="9"/>
      <c r="Q755" s="9"/>
      <c r="R755" s="9"/>
      <c r="S755" s="9"/>
      <c r="T755" s="9"/>
      <c r="U755" s="9"/>
      <c r="V755" s="9"/>
      <c r="W755" s="9"/>
      <c r="X755" s="9"/>
      <c r="Y755" s="9"/>
      <c r="Z755" s="5"/>
      <c r="AA755" s="5"/>
      <c r="AB755" s="5"/>
      <c r="AC755" s="5"/>
      <c r="AD755" s="5"/>
      <c r="AE755" s="5"/>
    </row>
    <row r="756" ht="12.75" customHeight="1">
      <c r="A756" s="5"/>
      <c r="B756" s="6"/>
      <c r="C756" s="5"/>
      <c r="D756" s="5"/>
      <c r="E756" s="5"/>
      <c r="F756" s="5"/>
      <c r="G756" s="5"/>
      <c r="H756" s="8"/>
      <c r="I756" s="5"/>
      <c r="J756" s="9"/>
      <c r="K756" s="9"/>
      <c r="L756" s="9"/>
      <c r="M756" s="9"/>
      <c r="N756" s="9"/>
      <c r="O756" s="9"/>
      <c r="P756" s="9"/>
      <c r="Q756" s="9"/>
      <c r="R756" s="9"/>
      <c r="S756" s="9"/>
      <c r="T756" s="9"/>
      <c r="U756" s="9"/>
      <c r="V756" s="9"/>
      <c r="W756" s="9"/>
      <c r="X756" s="9"/>
      <c r="Y756" s="9"/>
      <c r="Z756" s="5"/>
      <c r="AA756" s="5"/>
      <c r="AB756" s="5"/>
      <c r="AC756" s="5"/>
      <c r="AD756" s="5"/>
      <c r="AE756" s="5"/>
    </row>
    <row r="757" ht="12.75" customHeight="1">
      <c r="A757" s="5"/>
      <c r="B757" s="6"/>
      <c r="C757" s="5"/>
      <c r="D757" s="5"/>
      <c r="E757" s="5"/>
      <c r="F757" s="5"/>
      <c r="G757" s="5"/>
      <c r="H757" s="8"/>
      <c r="I757" s="5"/>
      <c r="J757" s="9"/>
      <c r="K757" s="9"/>
      <c r="L757" s="9"/>
      <c r="M757" s="9"/>
      <c r="N757" s="9"/>
      <c r="O757" s="9"/>
      <c r="P757" s="9"/>
      <c r="Q757" s="9"/>
      <c r="R757" s="9"/>
      <c r="S757" s="9"/>
      <c r="T757" s="9"/>
      <c r="U757" s="9"/>
      <c r="V757" s="9"/>
      <c r="W757" s="9"/>
      <c r="X757" s="9"/>
      <c r="Y757" s="9"/>
      <c r="Z757" s="5"/>
      <c r="AA757" s="5"/>
      <c r="AB757" s="5"/>
      <c r="AC757" s="5"/>
      <c r="AD757" s="5"/>
      <c r="AE757" s="5"/>
    </row>
    <row r="758" ht="12.75" customHeight="1">
      <c r="A758" s="5"/>
      <c r="B758" s="6"/>
      <c r="C758" s="5"/>
      <c r="D758" s="5"/>
      <c r="E758" s="5"/>
      <c r="F758" s="5"/>
      <c r="G758" s="5"/>
      <c r="H758" s="8"/>
      <c r="I758" s="5"/>
      <c r="J758" s="9"/>
      <c r="K758" s="9"/>
      <c r="L758" s="9"/>
      <c r="M758" s="9"/>
      <c r="N758" s="9"/>
      <c r="O758" s="9"/>
      <c r="P758" s="9"/>
      <c r="Q758" s="9"/>
      <c r="R758" s="9"/>
      <c r="S758" s="9"/>
      <c r="T758" s="9"/>
      <c r="U758" s="9"/>
      <c r="V758" s="9"/>
      <c r="W758" s="9"/>
      <c r="X758" s="9"/>
      <c r="Y758" s="9"/>
      <c r="Z758" s="5"/>
      <c r="AA758" s="5"/>
      <c r="AB758" s="5"/>
      <c r="AC758" s="5"/>
      <c r="AD758" s="5"/>
      <c r="AE758" s="5"/>
    </row>
    <row r="759" ht="12.75" customHeight="1">
      <c r="A759" s="5"/>
      <c r="B759" s="6"/>
      <c r="C759" s="5"/>
      <c r="D759" s="5"/>
      <c r="E759" s="5"/>
      <c r="F759" s="5"/>
      <c r="G759" s="5"/>
      <c r="H759" s="8"/>
      <c r="I759" s="5"/>
      <c r="J759" s="9"/>
      <c r="K759" s="9"/>
      <c r="L759" s="9"/>
      <c r="M759" s="9"/>
      <c r="N759" s="9"/>
      <c r="O759" s="9"/>
      <c r="P759" s="9"/>
      <c r="Q759" s="9"/>
      <c r="R759" s="9"/>
      <c r="S759" s="9"/>
      <c r="T759" s="9"/>
      <c r="U759" s="9"/>
      <c r="V759" s="9"/>
      <c r="W759" s="9"/>
      <c r="X759" s="9"/>
      <c r="Y759" s="9"/>
      <c r="Z759" s="5"/>
      <c r="AA759" s="5"/>
      <c r="AB759" s="5"/>
      <c r="AC759" s="5"/>
      <c r="AD759" s="5"/>
      <c r="AE759" s="5"/>
    </row>
    <row r="760" ht="12.75" customHeight="1">
      <c r="A760" s="5"/>
      <c r="B760" s="6"/>
      <c r="C760" s="5"/>
      <c r="D760" s="5"/>
      <c r="E760" s="5"/>
      <c r="F760" s="5"/>
      <c r="G760" s="5"/>
      <c r="H760" s="8"/>
      <c r="I760" s="5"/>
      <c r="J760" s="9"/>
      <c r="K760" s="9"/>
      <c r="L760" s="9"/>
      <c r="M760" s="9"/>
      <c r="N760" s="9"/>
      <c r="O760" s="9"/>
      <c r="P760" s="9"/>
      <c r="Q760" s="9"/>
      <c r="R760" s="9"/>
      <c r="S760" s="9"/>
      <c r="T760" s="9"/>
      <c r="U760" s="9"/>
      <c r="V760" s="9"/>
      <c r="W760" s="9"/>
      <c r="X760" s="9"/>
      <c r="Y760" s="9"/>
      <c r="Z760" s="5"/>
      <c r="AA760" s="5"/>
      <c r="AB760" s="5"/>
      <c r="AC760" s="5"/>
      <c r="AD760" s="5"/>
      <c r="AE760" s="5"/>
    </row>
    <row r="761" ht="12.75" customHeight="1">
      <c r="A761" s="5"/>
      <c r="B761" s="6"/>
      <c r="C761" s="5"/>
      <c r="D761" s="5"/>
      <c r="E761" s="5"/>
      <c r="F761" s="5"/>
      <c r="G761" s="5"/>
      <c r="H761" s="8"/>
      <c r="I761" s="5"/>
      <c r="J761" s="9"/>
      <c r="K761" s="9"/>
      <c r="L761" s="9"/>
      <c r="M761" s="9"/>
      <c r="N761" s="9"/>
      <c r="O761" s="9"/>
      <c r="P761" s="9"/>
      <c r="Q761" s="9"/>
      <c r="R761" s="9"/>
      <c r="S761" s="9"/>
      <c r="T761" s="9"/>
      <c r="U761" s="9"/>
      <c r="V761" s="9"/>
      <c r="W761" s="9"/>
      <c r="X761" s="9"/>
      <c r="Y761" s="9"/>
      <c r="Z761" s="5"/>
      <c r="AA761" s="5"/>
      <c r="AB761" s="5"/>
      <c r="AC761" s="5"/>
      <c r="AD761" s="5"/>
      <c r="AE761" s="5"/>
    </row>
    <row r="762" ht="12.75" customHeight="1">
      <c r="A762" s="5"/>
      <c r="B762" s="6"/>
      <c r="C762" s="5"/>
      <c r="D762" s="5"/>
      <c r="E762" s="5"/>
      <c r="F762" s="5"/>
      <c r="G762" s="5"/>
      <c r="H762" s="8"/>
      <c r="I762" s="5"/>
      <c r="J762" s="9"/>
      <c r="K762" s="9"/>
      <c r="L762" s="9"/>
      <c r="M762" s="9"/>
      <c r="N762" s="9"/>
      <c r="O762" s="9"/>
      <c r="P762" s="9"/>
      <c r="Q762" s="9"/>
      <c r="R762" s="9"/>
      <c r="S762" s="9"/>
      <c r="T762" s="9"/>
      <c r="U762" s="9"/>
      <c r="V762" s="9"/>
      <c r="W762" s="9"/>
      <c r="X762" s="9"/>
      <c r="Y762" s="9"/>
      <c r="Z762" s="5"/>
      <c r="AA762" s="5"/>
      <c r="AB762" s="5"/>
      <c r="AC762" s="5"/>
      <c r="AD762" s="5"/>
      <c r="AE762" s="5"/>
    </row>
    <row r="763" ht="12.75" customHeight="1">
      <c r="A763" s="5"/>
      <c r="B763" s="6"/>
      <c r="C763" s="5"/>
      <c r="D763" s="5"/>
      <c r="E763" s="5"/>
      <c r="F763" s="5"/>
      <c r="G763" s="5"/>
      <c r="H763" s="8"/>
      <c r="I763" s="5"/>
      <c r="J763" s="9"/>
      <c r="K763" s="9"/>
      <c r="L763" s="9"/>
      <c r="M763" s="9"/>
      <c r="N763" s="9"/>
      <c r="O763" s="9"/>
      <c r="P763" s="9"/>
      <c r="Q763" s="9"/>
      <c r="R763" s="9"/>
      <c r="S763" s="9"/>
      <c r="T763" s="9"/>
      <c r="U763" s="9"/>
      <c r="V763" s="9"/>
      <c r="W763" s="9"/>
      <c r="X763" s="9"/>
      <c r="Y763" s="9"/>
      <c r="Z763" s="5"/>
      <c r="AA763" s="5"/>
      <c r="AB763" s="5"/>
      <c r="AC763" s="5"/>
      <c r="AD763" s="5"/>
      <c r="AE763" s="5"/>
    </row>
    <row r="764" ht="12.75" customHeight="1">
      <c r="A764" s="5"/>
      <c r="B764" s="6"/>
      <c r="C764" s="5"/>
      <c r="D764" s="5"/>
      <c r="E764" s="5"/>
      <c r="F764" s="5"/>
      <c r="G764" s="5"/>
      <c r="H764" s="8"/>
      <c r="I764" s="5"/>
      <c r="J764" s="9"/>
      <c r="K764" s="9"/>
      <c r="L764" s="9"/>
      <c r="M764" s="9"/>
      <c r="N764" s="9"/>
      <c r="O764" s="9"/>
      <c r="P764" s="9"/>
      <c r="Q764" s="9"/>
      <c r="R764" s="9"/>
      <c r="S764" s="9"/>
      <c r="T764" s="9"/>
      <c r="U764" s="9"/>
      <c r="V764" s="9"/>
      <c r="W764" s="9"/>
      <c r="X764" s="9"/>
      <c r="Y764" s="9"/>
      <c r="Z764" s="5"/>
      <c r="AA764" s="5"/>
      <c r="AB764" s="5"/>
      <c r="AC764" s="5"/>
      <c r="AD764" s="5"/>
      <c r="AE764" s="5"/>
    </row>
    <row r="765" ht="12.75" customHeight="1">
      <c r="A765" s="5"/>
      <c r="B765" s="6"/>
      <c r="C765" s="5"/>
      <c r="D765" s="5"/>
      <c r="E765" s="5"/>
      <c r="F765" s="5"/>
      <c r="G765" s="5"/>
      <c r="H765" s="8"/>
      <c r="I765" s="5"/>
      <c r="J765" s="9"/>
      <c r="K765" s="9"/>
      <c r="L765" s="9"/>
      <c r="M765" s="9"/>
      <c r="N765" s="9"/>
      <c r="O765" s="9"/>
      <c r="P765" s="9"/>
      <c r="Q765" s="9"/>
      <c r="R765" s="9"/>
      <c r="S765" s="9"/>
      <c r="T765" s="9"/>
      <c r="U765" s="9"/>
      <c r="V765" s="9"/>
      <c r="W765" s="9"/>
      <c r="X765" s="9"/>
      <c r="Y765" s="9"/>
      <c r="Z765" s="5"/>
      <c r="AA765" s="5"/>
      <c r="AB765" s="5"/>
      <c r="AC765" s="5"/>
      <c r="AD765" s="5"/>
      <c r="AE765" s="5"/>
    </row>
    <row r="766" ht="12.75" customHeight="1">
      <c r="A766" s="5"/>
      <c r="B766" s="6"/>
      <c r="C766" s="5"/>
      <c r="D766" s="5"/>
      <c r="E766" s="5"/>
      <c r="F766" s="5"/>
      <c r="G766" s="5"/>
      <c r="H766" s="8"/>
      <c r="I766" s="5"/>
      <c r="J766" s="9"/>
      <c r="K766" s="9"/>
      <c r="L766" s="9"/>
      <c r="M766" s="9"/>
      <c r="N766" s="9"/>
      <c r="O766" s="9"/>
      <c r="P766" s="9"/>
      <c r="Q766" s="9"/>
      <c r="R766" s="9"/>
      <c r="S766" s="9"/>
      <c r="T766" s="9"/>
      <c r="U766" s="9"/>
      <c r="V766" s="9"/>
      <c r="W766" s="9"/>
      <c r="X766" s="9"/>
      <c r="Y766" s="9"/>
      <c r="Z766" s="5"/>
      <c r="AA766" s="5"/>
      <c r="AB766" s="5"/>
      <c r="AC766" s="5"/>
      <c r="AD766" s="5"/>
      <c r="AE766" s="5"/>
    </row>
    <row r="767" ht="12.75" customHeight="1">
      <c r="A767" s="5"/>
      <c r="B767" s="6"/>
      <c r="C767" s="5"/>
      <c r="D767" s="5"/>
      <c r="E767" s="5"/>
      <c r="F767" s="5"/>
      <c r="G767" s="5"/>
      <c r="H767" s="8"/>
      <c r="I767" s="5"/>
      <c r="J767" s="9"/>
      <c r="K767" s="9"/>
      <c r="L767" s="9"/>
      <c r="M767" s="9"/>
      <c r="N767" s="9"/>
      <c r="O767" s="9"/>
      <c r="P767" s="9"/>
      <c r="Q767" s="9"/>
      <c r="R767" s="9"/>
      <c r="S767" s="9"/>
      <c r="T767" s="9"/>
      <c r="U767" s="9"/>
      <c r="V767" s="9"/>
      <c r="W767" s="9"/>
      <c r="X767" s="9"/>
      <c r="Y767" s="9"/>
      <c r="Z767" s="5"/>
      <c r="AA767" s="5"/>
      <c r="AB767" s="5"/>
      <c r="AC767" s="5"/>
      <c r="AD767" s="5"/>
      <c r="AE767" s="5"/>
    </row>
    <row r="768" ht="12.75" customHeight="1">
      <c r="A768" s="5"/>
      <c r="B768" s="6"/>
      <c r="C768" s="5"/>
      <c r="D768" s="5"/>
      <c r="E768" s="5"/>
      <c r="F768" s="5"/>
      <c r="G768" s="5"/>
      <c r="H768" s="8"/>
      <c r="I768" s="5"/>
      <c r="J768" s="9"/>
      <c r="K768" s="9"/>
      <c r="L768" s="9"/>
      <c r="M768" s="9"/>
      <c r="N768" s="9"/>
      <c r="O768" s="9"/>
      <c r="P768" s="9"/>
      <c r="Q768" s="9"/>
      <c r="R768" s="9"/>
      <c r="S768" s="9"/>
      <c r="T768" s="9"/>
      <c r="U768" s="9"/>
      <c r="V768" s="9"/>
      <c r="W768" s="9"/>
      <c r="X768" s="9"/>
      <c r="Y768" s="9"/>
      <c r="Z768" s="5"/>
      <c r="AA768" s="5"/>
      <c r="AB768" s="5"/>
      <c r="AC768" s="5"/>
      <c r="AD768" s="5"/>
      <c r="AE768" s="5"/>
    </row>
    <row r="769" ht="12.75" customHeight="1">
      <c r="A769" s="5"/>
      <c r="B769" s="6"/>
      <c r="C769" s="5"/>
      <c r="D769" s="5"/>
      <c r="E769" s="5"/>
      <c r="F769" s="5"/>
      <c r="G769" s="5"/>
      <c r="H769" s="8"/>
      <c r="I769" s="5"/>
      <c r="J769" s="9"/>
      <c r="K769" s="9"/>
      <c r="L769" s="9"/>
      <c r="M769" s="9"/>
      <c r="N769" s="9"/>
      <c r="O769" s="9"/>
      <c r="P769" s="9"/>
      <c r="Q769" s="9"/>
      <c r="R769" s="9"/>
      <c r="S769" s="9"/>
      <c r="T769" s="9"/>
      <c r="U769" s="9"/>
      <c r="V769" s="9"/>
      <c r="W769" s="9"/>
      <c r="X769" s="9"/>
      <c r="Y769" s="9"/>
      <c r="Z769" s="5"/>
      <c r="AA769" s="5"/>
      <c r="AB769" s="5"/>
      <c r="AC769" s="5"/>
      <c r="AD769" s="5"/>
      <c r="AE769" s="5"/>
    </row>
    <row r="770" ht="12.75" customHeight="1">
      <c r="A770" s="5"/>
      <c r="B770" s="6"/>
      <c r="C770" s="5"/>
      <c r="D770" s="5"/>
      <c r="E770" s="5"/>
      <c r="F770" s="5"/>
      <c r="G770" s="5"/>
      <c r="H770" s="8"/>
      <c r="I770" s="5"/>
      <c r="J770" s="9"/>
      <c r="K770" s="9"/>
      <c r="L770" s="9"/>
      <c r="M770" s="9"/>
      <c r="N770" s="9"/>
      <c r="O770" s="9"/>
      <c r="P770" s="9"/>
      <c r="Q770" s="9"/>
      <c r="R770" s="9"/>
      <c r="S770" s="9"/>
      <c r="T770" s="9"/>
      <c r="U770" s="9"/>
      <c r="V770" s="9"/>
      <c r="W770" s="9"/>
      <c r="X770" s="9"/>
      <c r="Y770" s="9"/>
      <c r="Z770" s="5"/>
      <c r="AA770" s="5"/>
      <c r="AB770" s="5"/>
      <c r="AC770" s="5"/>
      <c r="AD770" s="5"/>
      <c r="AE770" s="5"/>
    </row>
    <row r="771" ht="12.75" customHeight="1">
      <c r="A771" s="5"/>
      <c r="B771" s="6"/>
      <c r="C771" s="5"/>
      <c r="D771" s="5"/>
      <c r="E771" s="5"/>
      <c r="F771" s="5"/>
      <c r="G771" s="5"/>
      <c r="H771" s="8"/>
      <c r="I771" s="5"/>
      <c r="J771" s="9"/>
      <c r="K771" s="9"/>
      <c r="L771" s="9"/>
      <c r="M771" s="9"/>
      <c r="N771" s="9"/>
      <c r="O771" s="9"/>
      <c r="P771" s="9"/>
      <c r="Q771" s="9"/>
      <c r="R771" s="9"/>
      <c r="S771" s="9"/>
      <c r="T771" s="9"/>
      <c r="U771" s="9"/>
      <c r="V771" s="9"/>
      <c r="W771" s="9"/>
      <c r="X771" s="9"/>
      <c r="Y771" s="9"/>
      <c r="Z771" s="5"/>
      <c r="AA771" s="5"/>
      <c r="AB771" s="5"/>
      <c r="AC771" s="5"/>
      <c r="AD771" s="5"/>
      <c r="AE771" s="5"/>
    </row>
    <row r="772" ht="12.75" customHeight="1">
      <c r="A772" s="5"/>
      <c r="B772" s="6"/>
      <c r="C772" s="5"/>
      <c r="D772" s="5"/>
      <c r="E772" s="5"/>
      <c r="F772" s="5"/>
      <c r="G772" s="5"/>
      <c r="H772" s="8"/>
      <c r="I772" s="5"/>
      <c r="J772" s="9"/>
      <c r="K772" s="9"/>
      <c r="L772" s="9"/>
      <c r="M772" s="9"/>
      <c r="N772" s="9"/>
      <c r="O772" s="9"/>
      <c r="P772" s="9"/>
      <c r="Q772" s="9"/>
      <c r="R772" s="9"/>
      <c r="S772" s="9"/>
      <c r="T772" s="9"/>
      <c r="U772" s="9"/>
      <c r="V772" s="9"/>
      <c r="W772" s="9"/>
      <c r="X772" s="9"/>
      <c r="Y772" s="9"/>
      <c r="Z772" s="5"/>
      <c r="AA772" s="5"/>
      <c r="AB772" s="5"/>
      <c r="AC772" s="5"/>
      <c r="AD772" s="5"/>
      <c r="AE772" s="5"/>
    </row>
    <row r="773" ht="12.75" customHeight="1">
      <c r="A773" s="5"/>
      <c r="B773" s="6"/>
      <c r="C773" s="5"/>
      <c r="D773" s="5"/>
      <c r="E773" s="5"/>
      <c r="F773" s="5"/>
      <c r="G773" s="5"/>
      <c r="H773" s="8"/>
      <c r="I773" s="5"/>
      <c r="J773" s="9"/>
      <c r="K773" s="9"/>
      <c r="L773" s="9"/>
      <c r="M773" s="9"/>
      <c r="N773" s="9"/>
      <c r="O773" s="9"/>
      <c r="P773" s="9"/>
      <c r="Q773" s="9"/>
      <c r="R773" s="9"/>
      <c r="S773" s="9"/>
      <c r="T773" s="9"/>
      <c r="U773" s="9"/>
      <c r="V773" s="9"/>
      <c r="W773" s="9"/>
      <c r="X773" s="9"/>
      <c r="Y773" s="9"/>
      <c r="Z773" s="5"/>
      <c r="AA773" s="5"/>
      <c r="AB773" s="5"/>
      <c r="AC773" s="5"/>
      <c r="AD773" s="5"/>
      <c r="AE773" s="5"/>
    </row>
    <row r="774" ht="12.75" customHeight="1">
      <c r="A774" s="5"/>
      <c r="B774" s="6"/>
      <c r="C774" s="5"/>
      <c r="D774" s="5"/>
      <c r="E774" s="5"/>
      <c r="F774" s="5"/>
      <c r="G774" s="5"/>
      <c r="H774" s="8"/>
      <c r="I774" s="5"/>
      <c r="J774" s="9"/>
      <c r="K774" s="9"/>
      <c r="L774" s="9"/>
      <c r="M774" s="9"/>
      <c r="N774" s="9"/>
      <c r="O774" s="9"/>
      <c r="P774" s="9"/>
      <c r="Q774" s="9"/>
      <c r="R774" s="9"/>
      <c r="S774" s="9"/>
      <c r="T774" s="9"/>
      <c r="U774" s="9"/>
      <c r="V774" s="9"/>
      <c r="W774" s="9"/>
      <c r="X774" s="9"/>
      <c r="Y774" s="9"/>
      <c r="Z774" s="5"/>
      <c r="AA774" s="5"/>
      <c r="AB774" s="5"/>
      <c r="AC774" s="5"/>
      <c r="AD774" s="5"/>
      <c r="AE774" s="5"/>
    </row>
    <row r="775" ht="12.75" customHeight="1">
      <c r="A775" s="5"/>
      <c r="B775" s="6"/>
      <c r="C775" s="5"/>
      <c r="D775" s="5"/>
      <c r="E775" s="5"/>
      <c r="F775" s="5"/>
      <c r="G775" s="5"/>
      <c r="H775" s="8"/>
      <c r="I775" s="5"/>
      <c r="J775" s="9"/>
      <c r="K775" s="9"/>
      <c r="L775" s="9"/>
      <c r="M775" s="9"/>
      <c r="N775" s="9"/>
      <c r="O775" s="9"/>
      <c r="P775" s="9"/>
      <c r="Q775" s="9"/>
      <c r="R775" s="9"/>
      <c r="S775" s="9"/>
      <c r="T775" s="9"/>
      <c r="U775" s="9"/>
      <c r="V775" s="9"/>
      <c r="W775" s="9"/>
      <c r="X775" s="9"/>
      <c r="Y775" s="9"/>
      <c r="Z775" s="5"/>
      <c r="AA775" s="5"/>
      <c r="AB775" s="5"/>
      <c r="AC775" s="5"/>
      <c r="AD775" s="5"/>
      <c r="AE775" s="5"/>
    </row>
    <row r="776" ht="12.75" customHeight="1">
      <c r="A776" s="5"/>
      <c r="B776" s="6"/>
      <c r="C776" s="5"/>
      <c r="D776" s="5"/>
      <c r="E776" s="5"/>
      <c r="F776" s="5"/>
      <c r="G776" s="5"/>
      <c r="H776" s="8"/>
      <c r="I776" s="5"/>
      <c r="J776" s="9"/>
      <c r="K776" s="9"/>
      <c r="L776" s="9"/>
      <c r="M776" s="9"/>
      <c r="N776" s="9"/>
      <c r="O776" s="9"/>
      <c r="P776" s="9"/>
      <c r="Q776" s="9"/>
      <c r="R776" s="9"/>
      <c r="S776" s="9"/>
      <c r="T776" s="9"/>
      <c r="U776" s="9"/>
      <c r="V776" s="9"/>
      <c r="W776" s="9"/>
      <c r="X776" s="9"/>
      <c r="Y776" s="9"/>
      <c r="Z776" s="5"/>
      <c r="AA776" s="5"/>
      <c r="AB776" s="5"/>
      <c r="AC776" s="5"/>
      <c r="AD776" s="5"/>
      <c r="AE776" s="5"/>
    </row>
    <row r="777" ht="12.75" customHeight="1">
      <c r="A777" s="5"/>
      <c r="B777" s="6"/>
      <c r="C777" s="5"/>
      <c r="D777" s="5"/>
      <c r="E777" s="5"/>
      <c r="F777" s="5"/>
      <c r="G777" s="5"/>
      <c r="H777" s="8"/>
      <c r="I777" s="5"/>
      <c r="J777" s="9"/>
      <c r="K777" s="9"/>
      <c r="L777" s="9"/>
      <c r="M777" s="9"/>
      <c r="N777" s="9"/>
      <c r="O777" s="9"/>
      <c r="P777" s="9"/>
      <c r="Q777" s="9"/>
      <c r="R777" s="9"/>
      <c r="S777" s="9"/>
      <c r="T777" s="9"/>
      <c r="U777" s="9"/>
      <c r="V777" s="9"/>
      <c r="W777" s="9"/>
      <c r="X777" s="9"/>
      <c r="Y777" s="9"/>
      <c r="Z777" s="5"/>
      <c r="AA777" s="5"/>
      <c r="AB777" s="5"/>
      <c r="AC777" s="5"/>
      <c r="AD777" s="5"/>
      <c r="AE777" s="5"/>
    </row>
    <row r="778" ht="12.75" customHeight="1">
      <c r="A778" s="5"/>
      <c r="B778" s="6"/>
      <c r="C778" s="5"/>
      <c r="D778" s="5"/>
      <c r="E778" s="5"/>
      <c r="F778" s="5"/>
      <c r="G778" s="5"/>
      <c r="H778" s="8"/>
      <c r="I778" s="5"/>
      <c r="J778" s="9"/>
      <c r="K778" s="9"/>
      <c r="L778" s="9"/>
      <c r="M778" s="9"/>
      <c r="N778" s="9"/>
      <c r="O778" s="9"/>
      <c r="P778" s="9"/>
      <c r="Q778" s="9"/>
      <c r="R778" s="9"/>
      <c r="S778" s="9"/>
      <c r="T778" s="9"/>
      <c r="U778" s="9"/>
      <c r="V778" s="9"/>
      <c r="W778" s="9"/>
      <c r="X778" s="9"/>
      <c r="Y778" s="9"/>
      <c r="Z778" s="5"/>
      <c r="AA778" s="5"/>
      <c r="AB778" s="5"/>
      <c r="AC778" s="5"/>
      <c r="AD778" s="5"/>
      <c r="AE778" s="5"/>
    </row>
    <row r="779" ht="12.75" customHeight="1">
      <c r="A779" s="5"/>
      <c r="B779" s="6"/>
      <c r="C779" s="5"/>
      <c r="D779" s="5"/>
      <c r="E779" s="5"/>
      <c r="F779" s="5"/>
      <c r="G779" s="5"/>
      <c r="H779" s="8"/>
      <c r="I779" s="5"/>
      <c r="J779" s="9"/>
      <c r="K779" s="9"/>
      <c r="L779" s="9"/>
      <c r="M779" s="9"/>
      <c r="N779" s="9"/>
      <c r="O779" s="9"/>
      <c r="P779" s="9"/>
      <c r="Q779" s="9"/>
      <c r="R779" s="9"/>
      <c r="S779" s="9"/>
      <c r="T779" s="9"/>
      <c r="U779" s="9"/>
      <c r="V779" s="9"/>
      <c r="W779" s="9"/>
      <c r="X779" s="9"/>
      <c r="Y779" s="9"/>
      <c r="Z779" s="5"/>
      <c r="AA779" s="5"/>
      <c r="AB779" s="5"/>
      <c r="AC779" s="5"/>
      <c r="AD779" s="5"/>
      <c r="AE779" s="5"/>
    </row>
    <row r="780" ht="12.75" customHeight="1">
      <c r="A780" s="5"/>
      <c r="B780" s="6"/>
      <c r="C780" s="5"/>
      <c r="D780" s="5"/>
      <c r="E780" s="5"/>
      <c r="F780" s="5"/>
      <c r="G780" s="5"/>
      <c r="H780" s="8"/>
      <c r="I780" s="5"/>
      <c r="J780" s="9"/>
      <c r="K780" s="9"/>
      <c r="L780" s="9"/>
      <c r="M780" s="9"/>
      <c r="N780" s="9"/>
      <c r="O780" s="9"/>
      <c r="P780" s="9"/>
      <c r="Q780" s="9"/>
      <c r="R780" s="9"/>
      <c r="S780" s="9"/>
      <c r="T780" s="9"/>
      <c r="U780" s="9"/>
      <c r="V780" s="9"/>
      <c r="W780" s="9"/>
      <c r="X780" s="9"/>
      <c r="Y780" s="9"/>
      <c r="Z780" s="5"/>
      <c r="AA780" s="5"/>
      <c r="AB780" s="5"/>
      <c r="AC780" s="5"/>
      <c r="AD780" s="5"/>
      <c r="AE780" s="5"/>
    </row>
    <row r="781" ht="12.75" customHeight="1">
      <c r="A781" s="5"/>
      <c r="B781" s="6"/>
      <c r="C781" s="5"/>
      <c r="D781" s="5"/>
      <c r="E781" s="5"/>
      <c r="F781" s="5"/>
      <c r="G781" s="5"/>
      <c r="H781" s="8"/>
      <c r="I781" s="5"/>
      <c r="J781" s="9"/>
      <c r="K781" s="9"/>
      <c r="L781" s="9"/>
      <c r="M781" s="9"/>
      <c r="N781" s="9"/>
      <c r="O781" s="9"/>
      <c r="P781" s="9"/>
      <c r="Q781" s="9"/>
      <c r="R781" s="9"/>
      <c r="S781" s="9"/>
      <c r="T781" s="9"/>
      <c r="U781" s="9"/>
      <c r="V781" s="9"/>
      <c r="W781" s="9"/>
      <c r="X781" s="9"/>
      <c r="Y781" s="9"/>
      <c r="Z781" s="5"/>
      <c r="AA781" s="5"/>
      <c r="AB781" s="5"/>
      <c r="AC781" s="5"/>
      <c r="AD781" s="5"/>
      <c r="AE781" s="5"/>
    </row>
    <row r="782" ht="12.75" customHeight="1">
      <c r="A782" s="5"/>
      <c r="B782" s="6"/>
      <c r="C782" s="5"/>
      <c r="D782" s="5"/>
      <c r="E782" s="5"/>
      <c r="F782" s="5"/>
      <c r="G782" s="5"/>
      <c r="H782" s="8"/>
      <c r="I782" s="5"/>
      <c r="J782" s="9"/>
      <c r="K782" s="9"/>
      <c r="L782" s="9"/>
      <c r="M782" s="9"/>
      <c r="N782" s="9"/>
      <c r="O782" s="9"/>
      <c r="P782" s="9"/>
      <c r="Q782" s="9"/>
      <c r="R782" s="9"/>
      <c r="S782" s="9"/>
      <c r="T782" s="9"/>
      <c r="U782" s="9"/>
      <c r="V782" s="9"/>
      <c r="W782" s="9"/>
      <c r="X782" s="9"/>
      <c r="Y782" s="9"/>
      <c r="Z782" s="5"/>
      <c r="AA782" s="5"/>
      <c r="AB782" s="5"/>
      <c r="AC782" s="5"/>
      <c r="AD782" s="5"/>
      <c r="AE782" s="5"/>
    </row>
    <row r="783" ht="12.75" customHeight="1">
      <c r="A783" s="5"/>
      <c r="B783" s="6"/>
      <c r="C783" s="5"/>
      <c r="D783" s="5"/>
      <c r="E783" s="5"/>
      <c r="F783" s="5"/>
      <c r="G783" s="5"/>
      <c r="H783" s="8"/>
      <c r="I783" s="5"/>
      <c r="J783" s="9"/>
      <c r="K783" s="9"/>
      <c r="L783" s="9"/>
      <c r="M783" s="9"/>
      <c r="N783" s="9"/>
      <c r="O783" s="9"/>
      <c r="P783" s="9"/>
      <c r="Q783" s="9"/>
      <c r="R783" s="9"/>
      <c r="S783" s="9"/>
      <c r="T783" s="9"/>
      <c r="U783" s="9"/>
      <c r="V783" s="9"/>
      <c r="W783" s="9"/>
      <c r="X783" s="9"/>
      <c r="Y783" s="9"/>
      <c r="Z783" s="5"/>
      <c r="AA783" s="5"/>
      <c r="AB783" s="5"/>
      <c r="AC783" s="5"/>
      <c r="AD783" s="5"/>
      <c r="AE783" s="5"/>
    </row>
    <row r="784" ht="12.75" customHeight="1">
      <c r="A784" s="5"/>
      <c r="B784" s="6"/>
      <c r="C784" s="5"/>
      <c r="D784" s="5"/>
      <c r="E784" s="5"/>
      <c r="F784" s="5"/>
      <c r="G784" s="5"/>
      <c r="H784" s="8"/>
      <c r="I784" s="5"/>
      <c r="J784" s="9"/>
      <c r="K784" s="9"/>
      <c r="L784" s="9"/>
      <c r="M784" s="9"/>
      <c r="N784" s="9"/>
      <c r="O784" s="9"/>
      <c r="P784" s="9"/>
      <c r="Q784" s="9"/>
      <c r="R784" s="9"/>
      <c r="S784" s="9"/>
      <c r="T784" s="9"/>
      <c r="U784" s="9"/>
      <c r="V784" s="9"/>
      <c r="W784" s="9"/>
      <c r="X784" s="9"/>
      <c r="Y784" s="9"/>
      <c r="Z784" s="5"/>
      <c r="AA784" s="5"/>
      <c r="AB784" s="5"/>
      <c r="AC784" s="5"/>
      <c r="AD784" s="5"/>
      <c r="AE784" s="5"/>
    </row>
    <row r="785" ht="12.75" customHeight="1">
      <c r="A785" s="5"/>
      <c r="B785" s="6"/>
      <c r="C785" s="5"/>
      <c r="D785" s="5"/>
      <c r="E785" s="5"/>
      <c r="F785" s="5"/>
      <c r="G785" s="5"/>
      <c r="H785" s="8"/>
      <c r="I785" s="5"/>
      <c r="J785" s="9"/>
      <c r="K785" s="9"/>
      <c r="L785" s="9"/>
      <c r="M785" s="9"/>
      <c r="N785" s="9"/>
      <c r="O785" s="9"/>
      <c r="P785" s="9"/>
      <c r="Q785" s="9"/>
      <c r="R785" s="9"/>
      <c r="S785" s="9"/>
      <c r="T785" s="9"/>
      <c r="U785" s="9"/>
      <c r="V785" s="9"/>
      <c r="W785" s="9"/>
      <c r="X785" s="9"/>
      <c r="Y785" s="9"/>
      <c r="Z785" s="5"/>
      <c r="AA785" s="5"/>
      <c r="AB785" s="5"/>
      <c r="AC785" s="5"/>
      <c r="AD785" s="5"/>
      <c r="AE785" s="5"/>
    </row>
    <row r="786" ht="12.75" customHeight="1">
      <c r="A786" s="5"/>
      <c r="B786" s="6"/>
      <c r="C786" s="5"/>
      <c r="D786" s="5"/>
      <c r="E786" s="5"/>
      <c r="F786" s="5"/>
      <c r="G786" s="5"/>
      <c r="H786" s="8"/>
      <c r="I786" s="5"/>
      <c r="J786" s="9"/>
      <c r="K786" s="9"/>
      <c r="L786" s="9"/>
      <c r="M786" s="9"/>
      <c r="N786" s="9"/>
      <c r="O786" s="9"/>
      <c r="P786" s="9"/>
      <c r="Q786" s="9"/>
      <c r="R786" s="9"/>
      <c r="S786" s="9"/>
      <c r="T786" s="9"/>
      <c r="U786" s="9"/>
      <c r="V786" s="9"/>
      <c r="W786" s="9"/>
      <c r="X786" s="9"/>
      <c r="Y786" s="9"/>
      <c r="Z786" s="5"/>
      <c r="AA786" s="5"/>
      <c r="AB786" s="5"/>
      <c r="AC786" s="5"/>
      <c r="AD786" s="5"/>
      <c r="AE786" s="5"/>
    </row>
    <row r="787" ht="12.75" customHeight="1">
      <c r="A787" s="5"/>
      <c r="B787" s="6"/>
      <c r="C787" s="5"/>
      <c r="D787" s="5"/>
      <c r="E787" s="5"/>
      <c r="F787" s="5"/>
      <c r="G787" s="5"/>
      <c r="H787" s="8"/>
      <c r="I787" s="5"/>
      <c r="J787" s="9"/>
      <c r="K787" s="9"/>
      <c r="L787" s="9"/>
      <c r="M787" s="9"/>
      <c r="N787" s="9"/>
      <c r="O787" s="9"/>
      <c r="P787" s="9"/>
      <c r="Q787" s="9"/>
      <c r="R787" s="9"/>
      <c r="S787" s="9"/>
      <c r="T787" s="9"/>
      <c r="U787" s="9"/>
      <c r="V787" s="9"/>
      <c r="W787" s="9"/>
      <c r="X787" s="9"/>
      <c r="Y787" s="9"/>
      <c r="Z787" s="5"/>
      <c r="AA787" s="5"/>
      <c r="AB787" s="5"/>
      <c r="AC787" s="5"/>
      <c r="AD787" s="5"/>
      <c r="AE787" s="5"/>
    </row>
    <row r="788" ht="12.75" customHeight="1">
      <c r="A788" s="5"/>
      <c r="B788" s="6"/>
      <c r="C788" s="5"/>
      <c r="D788" s="5"/>
      <c r="E788" s="5"/>
      <c r="F788" s="5"/>
      <c r="G788" s="5"/>
      <c r="H788" s="8"/>
      <c r="I788" s="5"/>
      <c r="J788" s="9"/>
      <c r="K788" s="9"/>
      <c r="L788" s="9"/>
      <c r="M788" s="9"/>
      <c r="N788" s="9"/>
      <c r="O788" s="9"/>
      <c r="P788" s="9"/>
      <c r="Q788" s="9"/>
      <c r="R788" s="9"/>
      <c r="S788" s="9"/>
      <c r="T788" s="9"/>
      <c r="U788" s="9"/>
      <c r="V788" s="9"/>
      <c r="W788" s="9"/>
      <c r="X788" s="9"/>
      <c r="Y788" s="9"/>
      <c r="Z788" s="5"/>
      <c r="AA788" s="5"/>
      <c r="AB788" s="5"/>
      <c r="AC788" s="5"/>
      <c r="AD788" s="5"/>
      <c r="AE788" s="5"/>
    </row>
    <row r="789" ht="12.75" customHeight="1">
      <c r="A789" s="5"/>
      <c r="B789" s="6"/>
      <c r="C789" s="5"/>
      <c r="D789" s="5"/>
      <c r="E789" s="5"/>
      <c r="F789" s="5"/>
      <c r="G789" s="5"/>
      <c r="H789" s="8"/>
      <c r="I789" s="5"/>
      <c r="J789" s="9"/>
      <c r="K789" s="9"/>
      <c r="L789" s="9"/>
      <c r="M789" s="9"/>
      <c r="N789" s="9"/>
      <c r="O789" s="9"/>
      <c r="P789" s="9"/>
      <c r="Q789" s="9"/>
      <c r="R789" s="9"/>
      <c r="S789" s="9"/>
      <c r="T789" s="9"/>
      <c r="U789" s="9"/>
      <c r="V789" s="9"/>
      <c r="W789" s="9"/>
      <c r="X789" s="9"/>
      <c r="Y789" s="9"/>
      <c r="Z789" s="5"/>
      <c r="AA789" s="5"/>
      <c r="AB789" s="5"/>
      <c r="AC789" s="5"/>
      <c r="AD789" s="5"/>
      <c r="AE789" s="5"/>
    </row>
    <row r="790" ht="12.75" customHeight="1">
      <c r="A790" s="5"/>
      <c r="B790" s="6"/>
      <c r="C790" s="5"/>
      <c r="D790" s="5"/>
      <c r="E790" s="5"/>
      <c r="F790" s="5"/>
      <c r="G790" s="5"/>
      <c r="H790" s="8"/>
      <c r="I790" s="5"/>
      <c r="J790" s="9"/>
      <c r="K790" s="9"/>
      <c r="L790" s="9"/>
      <c r="M790" s="9"/>
      <c r="N790" s="9"/>
      <c r="O790" s="9"/>
      <c r="P790" s="9"/>
      <c r="Q790" s="9"/>
      <c r="R790" s="9"/>
      <c r="S790" s="9"/>
      <c r="T790" s="9"/>
      <c r="U790" s="9"/>
      <c r="V790" s="9"/>
      <c r="W790" s="9"/>
      <c r="X790" s="9"/>
      <c r="Y790" s="9"/>
      <c r="Z790" s="5"/>
      <c r="AA790" s="5"/>
      <c r="AB790" s="5"/>
      <c r="AC790" s="5"/>
      <c r="AD790" s="5"/>
      <c r="AE790" s="5"/>
    </row>
    <row r="791" ht="12.75" customHeight="1">
      <c r="A791" s="5"/>
      <c r="B791" s="6"/>
      <c r="C791" s="5"/>
      <c r="D791" s="5"/>
      <c r="E791" s="5"/>
      <c r="F791" s="5"/>
      <c r="G791" s="5"/>
      <c r="H791" s="8"/>
      <c r="I791" s="5"/>
      <c r="J791" s="9"/>
      <c r="K791" s="9"/>
      <c r="L791" s="9"/>
      <c r="M791" s="9"/>
      <c r="N791" s="9"/>
      <c r="O791" s="9"/>
      <c r="P791" s="9"/>
      <c r="Q791" s="9"/>
      <c r="R791" s="9"/>
      <c r="S791" s="9"/>
      <c r="T791" s="9"/>
      <c r="U791" s="9"/>
      <c r="V791" s="9"/>
      <c r="W791" s="9"/>
      <c r="X791" s="9"/>
      <c r="Y791" s="9"/>
      <c r="Z791" s="5"/>
      <c r="AA791" s="5"/>
      <c r="AB791" s="5"/>
      <c r="AC791" s="5"/>
      <c r="AD791" s="5"/>
      <c r="AE791" s="5"/>
    </row>
    <row r="792" ht="12.75" customHeight="1">
      <c r="A792" s="5"/>
      <c r="B792" s="6"/>
      <c r="C792" s="5"/>
      <c r="D792" s="5"/>
      <c r="E792" s="5"/>
      <c r="F792" s="5"/>
      <c r="G792" s="5"/>
      <c r="H792" s="8"/>
      <c r="I792" s="5"/>
      <c r="J792" s="9"/>
      <c r="K792" s="9"/>
      <c r="L792" s="9"/>
      <c r="M792" s="9"/>
      <c r="N792" s="9"/>
      <c r="O792" s="9"/>
      <c r="P792" s="9"/>
      <c r="Q792" s="9"/>
      <c r="R792" s="9"/>
      <c r="S792" s="9"/>
      <c r="T792" s="9"/>
      <c r="U792" s="9"/>
      <c r="V792" s="9"/>
      <c r="W792" s="9"/>
      <c r="X792" s="9"/>
      <c r="Y792" s="9"/>
      <c r="Z792" s="5"/>
      <c r="AA792" s="5"/>
      <c r="AB792" s="5"/>
      <c r="AC792" s="5"/>
      <c r="AD792" s="5"/>
      <c r="AE792" s="5"/>
    </row>
    <row r="793" ht="12.75" customHeight="1">
      <c r="A793" s="5"/>
      <c r="B793" s="6"/>
      <c r="C793" s="5"/>
      <c r="D793" s="5"/>
      <c r="E793" s="5"/>
      <c r="F793" s="5"/>
      <c r="G793" s="5"/>
      <c r="H793" s="8"/>
      <c r="I793" s="5"/>
      <c r="J793" s="9"/>
      <c r="K793" s="9"/>
      <c r="L793" s="9"/>
      <c r="M793" s="9"/>
      <c r="N793" s="9"/>
      <c r="O793" s="9"/>
      <c r="P793" s="9"/>
      <c r="Q793" s="9"/>
      <c r="R793" s="9"/>
      <c r="S793" s="9"/>
      <c r="T793" s="9"/>
      <c r="U793" s="9"/>
      <c r="V793" s="9"/>
      <c r="W793" s="9"/>
      <c r="X793" s="9"/>
      <c r="Y793" s="9"/>
      <c r="Z793" s="5"/>
      <c r="AA793" s="5"/>
      <c r="AB793" s="5"/>
      <c r="AC793" s="5"/>
      <c r="AD793" s="5"/>
      <c r="AE793" s="5"/>
    </row>
    <row r="794" ht="12.75" customHeight="1">
      <c r="A794" s="5"/>
      <c r="B794" s="6"/>
      <c r="C794" s="5"/>
      <c r="D794" s="5"/>
      <c r="E794" s="5"/>
      <c r="F794" s="5"/>
      <c r="G794" s="5"/>
      <c r="H794" s="8"/>
      <c r="I794" s="5"/>
      <c r="J794" s="9"/>
      <c r="K794" s="9"/>
      <c r="L794" s="9"/>
      <c r="M794" s="9"/>
      <c r="N794" s="9"/>
      <c r="O794" s="9"/>
      <c r="P794" s="9"/>
      <c r="Q794" s="9"/>
      <c r="R794" s="9"/>
      <c r="S794" s="9"/>
      <c r="T794" s="9"/>
      <c r="U794" s="9"/>
      <c r="V794" s="9"/>
      <c r="W794" s="9"/>
      <c r="X794" s="9"/>
      <c r="Y794" s="9"/>
      <c r="Z794" s="5"/>
      <c r="AA794" s="5"/>
      <c r="AB794" s="5"/>
      <c r="AC794" s="5"/>
      <c r="AD794" s="5"/>
      <c r="AE794" s="5"/>
    </row>
    <row r="795" ht="12.75" customHeight="1">
      <c r="A795" s="5"/>
      <c r="B795" s="6"/>
      <c r="C795" s="5"/>
      <c r="D795" s="5"/>
      <c r="E795" s="5"/>
      <c r="F795" s="5"/>
      <c r="G795" s="5"/>
      <c r="H795" s="8"/>
      <c r="I795" s="5"/>
      <c r="J795" s="9"/>
      <c r="K795" s="9"/>
      <c r="L795" s="9"/>
      <c r="M795" s="9"/>
      <c r="N795" s="9"/>
      <c r="O795" s="9"/>
      <c r="P795" s="9"/>
      <c r="Q795" s="9"/>
      <c r="R795" s="9"/>
      <c r="S795" s="9"/>
      <c r="T795" s="9"/>
      <c r="U795" s="9"/>
      <c r="V795" s="9"/>
      <c r="W795" s="9"/>
      <c r="X795" s="9"/>
      <c r="Y795" s="9"/>
      <c r="Z795" s="5"/>
      <c r="AA795" s="5"/>
      <c r="AB795" s="5"/>
      <c r="AC795" s="5"/>
      <c r="AD795" s="5"/>
      <c r="AE795" s="5"/>
    </row>
    <row r="796" ht="12.75" customHeight="1">
      <c r="A796" s="5"/>
      <c r="B796" s="6"/>
      <c r="C796" s="5"/>
      <c r="D796" s="5"/>
      <c r="E796" s="5"/>
      <c r="F796" s="5"/>
      <c r="G796" s="5"/>
      <c r="H796" s="8"/>
      <c r="I796" s="5"/>
      <c r="J796" s="9"/>
      <c r="K796" s="9"/>
      <c r="L796" s="9"/>
      <c r="M796" s="9"/>
      <c r="N796" s="9"/>
      <c r="O796" s="9"/>
      <c r="P796" s="9"/>
      <c r="Q796" s="9"/>
      <c r="R796" s="9"/>
      <c r="S796" s="9"/>
      <c r="T796" s="9"/>
      <c r="U796" s="9"/>
      <c r="V796" s="9"/>
      <c r="W796" s="9"/>
      <c r="X796" s="9"/>
      <c r="Y796" s="9"/>
      <c r="Z796" s="5"/>
      <c r="AA796" s="5"/>
      <c r="AB796" s="5"/>
      <c r="AC796" s="5"/>
      <c r="AD796" s="5"/>
      <c r="AE796" s="5"/>
    </row>
    <row r="797" ht="12.75" customHeight="1">
      <c r="A797" s="5"/>
      <c r="B797" s="6"/>
      <c r="C797" s="5"/>
      <c r="D797" s="5"/>
      <c r="E797" s="5"/>
      <c r="F797" s="5"/>
      <c r="G797" s="5"/>
      <c r="H797" s="8"/>
      <c r="I797" s="5"/>
      <c r="J797" s="9"/>
      <c r="K797" s="9"/>
      <c r="L797" s="9"/>
      <c r="M797" s="9"/>
      <c r="N797" s="9"/>
      <c r="O797" s="9"/>
      <c r="P797" s="9"/>
      <c r="Q797" s="9"/>
      <c r="R797" s="9"/>
      <c r="S797" s="9"/>
      <c r="T797" s="9"/>
      <c r="U797" s="9"/>
      <c r="V797" s="9"/>
      <c r="W797" s="9"/>
      <c r="X797" s="9"/>
      <c r="Y797" s="9"/>
      <c r="Z797" s="5"/>
      <c r="AA797" s="5"/>
      <c r="AB797" s="5"/>
      <c r="AC797" s="5"/>
      <c r="AD797" s="5"/>
      <c r="AE797" s="5"/>
    </row>
    <row r="798" ht="12.75" customHeight="1">
      <c r="A798" s="5"/>
      <c r="B798" s="6"/>
      <c r="C798" s="5"/>
      <c r="D798" s="5"/>
      <c r="E798" s="5"/>
      <c r="F798" s="5"/>
      <c r="G798" s="5"/>
      <c r="H798" s="8"/>
      <c r="I798" s="5"/>
      <c r="J798" s="9"/>
      <c r="K798" s="9"/>
      <c r="L798" s="9"/>
      <c r="M798" s="9"/>
      <c r="N798" s="9"/>
      <c r="O798" s="9"/>
      <c r="P798" s="9"/>
      <c r="Q798" s="9"/>
      <c r="R798" s="9"/>
      <c r="S798" s="9"/>
      <c r="T798" s="9"/>
      <c r="U798" s="9"/>
      <c r="V798" s="9"/>
      <c r="W798" s="9"/>
      <c r="X798" s="9"/>
      <c r="Y798" s="9"/>
      <c r="Z798" s="5"/>
      <c r="AA798" s="5"/>
      <c r="AB798" s="5"/>
      <c r="AC798" s="5"/>
      <c r="AD798" s="5"/>
      <c r="AE798" s="5"/>
    </row>
    <row r="799" ht="12.75" customHeight="1">
      <c r="A799" s="5"/>
      <c r="B799" s="6"/>
      <c r="C799" s="5"/>
      <c r="D799" s="5"/>
      <c r="E799" s="5"/>
      <c r="F799" s="5"/>
      <c r="G799" s="5"/>
      <c r="H799" s="8"/>
      <c r="I799" s="5"/>
      <c r="J799" s="9"/>
      <c r="K799" s="9"/>
      <c r="L799" s="9"/>
      <c r="M799" s="9"/>
      <c r="N799" s="9"/>
      <c r="O799" s="9"/>
      <c r="P799" s="9"/>
      <c r="Q799" s="9"/>
      <c r="R799" s="9"/>
      <c r="S799" s="9"/>
      <c r="T799" s="9"/>
      <c r="U799" s="9"/>
      <c r="V799" s="9"/>
      <c r="W799" s="9"/>
      <c r="X799" s="9"/>
      <c r="Y799" s="9"/>
      <c r="Z799" s="5"/>
      <c r="AA799" s="5"/>
      <c r="AB799" s="5"/>
      <c r="AC799" s="5"/>
      <c r="AD799" s="5"/>
      <c r="AE799" s="5"/>
    </row>
    <row r="800" ht="12.75" customHeight="1">
      <c r="A800" s="5"/>
      <c r="B800" s="6"/>
      <c r="C800" s="5"/>
      <c r="D800" s="5"/>
      <c r="E800" s="5"/>
      <c r="F800" s="5"/>
      <c r="G800" s="5"/>
      <c r="H800" s="8"/>
      <c r="I800" s="5"/>
      <c r="J800" s="9"/>
      <c r="K800" s="9"/>
      <c r="L800" s="9"/>
      <c r="M800" s="9"/>
      <c r="N800" s="9"/>
      <c r="O800" s="9"/>
      <c r="P800" s="9"/>
      <c r="Q800" s="9"/>
      <c r="R800" s="9"/>
      <c r="S800" s="9"/>
      <c r="T800" s="9"/>
      <c r="U800" s="9"/>
      <c r="V800" s="9"/>
      <c r="W800" s="9"/>
      <c r="X800" s="9"/>
      <c r="Y800" s="9"/>
      <c r="Z800" s="5"/>
      <c r="AA800" s="5"/>
      <c r="AB800" s="5"/>
      <c r="AC800" s="5"/>
      <c r="AD800" s="5"/>
      <c r="AE800" s="5"/>
    </row>
    <row r="801" ht="12.75" customHeight="1">
      <c r="A801" s="5"/>
      <c r="B801" s="6"/>
      <c r="C801" s="5"/>
      <c r="D801" s="5"/>
      <c r="E801" s="5"/>
      <c r="F801" s="5"/>
      <c r="G801" s="5"/>
      <c r="H801" s="8"/>
      <c r="I801" s="5"/>
      <c r="J801" s="9"/>
      <c r="K801" s="9"/>
      <c r="L801" s="9"/>
      <c r="M801" s="9"/>
      <c r="N801" s="9"/>
      <c r="O801" s="9"/>
      <c r="P801" s="9"/>
      <c r="Q801" s="9"/>
      <c r="R801" s="9"/>
      <c r="S801" s="9"/>
      <c r="T801" s="9"/>
      <c r="U801" s="9"/>
      <c r="V801" s="9"/>
      <c r="W801" s="9"/>
      <c r="X801" s="9"/>
      <c r="Y801" s="9"/>
      <c r="Z801" s="5"/>
      <c r="AA801" s="5"/>
      <c r="AB801" s="5"/>
      <c r="AC801" s="5"/>
      <c r="AD801" s="5"/>
      <c r="AE801" s="5"/>
    </row>
    <row r="802" ht="12.75" customHeight="1">
      <c r="A802" s="5"/>
      <c r="B802" s="6"/>
      <c r="C802" s="5"/>
      <c r="D802" s="5"/>
      <c r="E802" s="5"/>
      <c r="F802" s="5"/>
      <c r="G802" s="5"/>
      <c r="H802" s="8"/>
      <c r="I802" s="5"/>
      <c r="J802" s="9"/>
      <c r="K802" s="9"/>
      <c r="L802" s="9"/>
      <c r="M802" s="9"/>
      <c r="N802" s="9"/>
      <c r="O802" s="9"/>
      <c r="P802" s="9"/>
      <c r="Q802" s="9"/>
      <c r="R802" s="9"/>
      <c r="S802" s="9"/>
      <c r="T802" s="9"/>
      <c r="U802" s="9"/>
      <c r="V802" s="9"/>
      <c r="W802" s="9"/>
      <c r="X802" s="9"/>
      <c r="Y802" s="9"/>
      <c r="Z802" s="5"/>
      <c r="AA802" s="5"/>
      <c r="AB802" s="5"/>
      <c r="AC802" s="5"/>
      <c r="AD802" s="5"/>
      <c r="AE802" s="5"/>
    </row>
    <row r="803" ht="12.75" customHeight="1">
      <c r="A803" s="5"/>
      <c r="B803" s="6"/>
      <c r="C803" s="5"/>
      <c r="D803" s="5"/>
      <c r="E803" s="5"/>
      <c r="F803" s="5"/>
      <c r="G803" s="5"/>
      <c r="H803" s="8"/>
      <c r="I803" s="5"/>
      <c r="J803" s="9"/>
      <c r="K803" s="9"/>
      <c r="L803" s="9"/>
      <c r="M803" s="9"/>
      <c r="N803" s="9"/>
      <c r="O803" s="9"/>
      <c r="P803" s="9"/>
      <c r="Q803" s="9"/>
      <c r="R803" s="9"/>
      <c r="S803" s="9"/>
      <c r="T803" s="9"/>
      <c r="U803" s="9"/>
      <c r="V803" s="9"/>
      <c r="W803" s="9"/>
      <c r="X803" s="9"/>
      <c r="Y803" s="9"/>
      <c r="Z803" s="5"/>
      <c r="AA803" s="5"/>
      <c r="AB803" s="5"/>
      <c r="AC803" s="5"/>
      <c r="AD803" s="5"/>
      <c r="AE803" s="5"/>
    </row>
    <row r="804" ht="12.75" customHeight="1">
      <c r="A804" s="5"/>
      <c r="B804" s="6"/>
      <c r="C804" s="5"/>
      <c r="D804" s="5"/>
      <c r="E804" s="5"/>
      <c r="F804" s="5"/>
      <c r="G804" s="5"/>
      <c r="H804" s="8"/>
      <c r="I804" s="5"/>
      <c r="J804" s="9"/>
      <c r="K804" s="9"/>
      <c r="L804" s="9"/>
      <c r="M804" s="9"/>
      <c r="N804" s="9"/>
      <c r="O804" s="9"/>
      <c r="P804" s="9"/>
      <c r="Q804" s="9"/>
      <c r="R804" s="9"/>
      <c r="S804" s="9"/>
      <c r="T804" s="9"/>
      <c r="U804" s="9"/>
      <c r="V804" s="9"/>
      <c r="W804" s="9"/>
      <c r="X804" s="9"/>
      <c r="Y804" s="9"/>
      <c r="Z804" s="5"/>
      <c r="AA804" s="5"/>
      <c r="AB804" s="5"/>
      <c r="AC804" s="5"/>
      <c r="AD804" s="5"/>
      <c r="AE804" s="5"/>
    </row>
    <row r="805" ht="12.75" customHeight="1">
      <c r="A805" s="5"/>
      <c r="B805" s="6"/>
      <c r="C805" s="5"/>
      <c r="D805" s="5"/>
      <c r="E805" s="5"/>
      <c r="F805" s="5"/>
      <c r="G805" s="5"/>
      <c r="H805" s="8"/>
      <c r="I805" s="5"/>
      <c r="J805" s="9"/>
      <c r="K805" s="9"/>
      <c r="L805" s="9"/>
      <c r="M805" s="9"/>
      <c r="N805" s="9"/>
      <c r="O805" s="9"/>
      <c r="P805" s="9"/>
      <c r="Q805" s="9"/>
      <c r="R805" s="9"/>
      <c r="S805" s="9"/>
      <c r="T805" s="9"/>
      <c r="U805" s="9"/>
      <c r="V805" s="9"/>
      <c r="W805" s="9"/>
      <c r="X805" s="9"/>
      <c r="Y805" s="9"/>
      <c r="Z805" s="5"/>
      <c r="AA805" s="5"/>
      <c r="AB805" s="5"/>
      <c r="AC805" s="5"/>
      <c r="AD805" s="5"/>
      <c r="AE805" s="5"/>
    </row>
    <row r="806" ht="12.75" customHeight="1">
      <c r="A806" s="5"/>
      <c r="B806" s="6"/>
      <c r="C806" s="5"/>
      <c r="D806" s="5"/>
      <c r="E806" s="5"/>
      <c r="F806" s="5"/>
      <c r="G806" s="5"/>
      <c r="H806" s="8"/>
      <c r="I806" s="5"/>
      <c r="J806" s="9"/>
      <c r="K806" s="9"/>
      <c r="L806" s="9"/>
      <c r="M806" s="9"/>
      <c r="N806" s="9"/>
      <c r="O806" s="9"/>
      <c r="P806" s="9"/>
      <c r="Q806" s="9"/>
      <c r="R806" s="9"/>
      <c r="S806" s="9"/>
      <c r="T806" s="9"/>
      <c r="U806" s="9"/>
      <c r="V806" s="9"/>
      <c r="W806" s="9"/>
      <c r="X806" s="9"/>
      <c r="Y806" s="9"/>
      <c r="Z806" s="5"/>
      <c r="AA806" s="5"/>
      <c r="AB806" s="5"/>
      <c r="AC806" s="5"/>
      <c r="AD806" s="5"/>
      <c r="AE806" s="5"/>
    </row>
    <row r="807" ht="12.75" customHeight="1">
      <c r="A807" s="5"/>
      <c r="B807" s="6"/>
      <c r="C807" s="5"/>
      <c r="D807" s="5"/>
      <c r="E807" s="5"/>
      <c r="F807" s="5"/>
      <c r="G807" s="5"/>
      <c r="H807" s="8"/>
      <c r="I807" s="5"/>
      <c r="J807" s="9"/>
      <c r="K807" s="9"/>
      <c r="L807" s="9"/>
      <c r="M807" s="9"/>
      <c r="N807" s="9"/>
      <c r="O807" s="9"/>
      <c r="P807" s="9"/>
      <c r="Q807" s="9"/>
      <c r="R807" s="9"/>
      <c r="S807" s="9"/>
      <c r="T807" s="9"/>
      <c r="U807" s="9"/>
      <c r="V807" s="9"/>
      <c r="W807" s="9"/>
      <c r="X807" s="9"/>
      <c r="Y807" s="9"/>
      <c r="Z807" s="5"/>
      <c r="AA807" s="5"/>
      <c r="AB807" s="5"/>
      <c r="AC807" s="5"/>
      <c r="AD807" s="5"/>
      <c r="AE807" s="5"/>
    </row>
    <row r="808" ht="12.75" customHeight="1">
      <c r="A808" s="5"/>
      <c r="B808" s="6"/>
      <c r="C808" s="5"/>
      <c r="D808" s="5"/>
      <c r="E808" s="5"/>
      <c r="F808" s="5"/>
      <c r="G808" s="5"/>
      <c r="H808" s="8"/>
      <c r="I808" s="5"/>
      <c r="J808" s="9"/>
      <c r="K808" s="9"/>
      <c r="L808" s="9"/>
      <c r="M808" s="9"/>
      <c r="N808" s="9"/>
      <c r="O808" s="9"/>
      <c r="P808" s="9"/>
      <c r="Q808" s="9"/>
      <c r="R808" s="9"/>
      <c r="S808" s="9"/>
      <c r="T808" s="9"/>
      <c r="U808" s="9"/>
      <c r="V808" s="9"/>
      <c r="W808" s="9"/>
      <c r="X808" s="9"/>
      <c r="Y808" s="9"/>
      <c r="Z808" s="5"/>
      <c r="AA808" s="5"/>
      <c r="AB808" s="5"/>
      <c r="AC808" s="5"/>
      <c r="AD808" s="5"/>
      <c r="AE808" s="5"/>
    </row>
    <row r="809" ht="12.75" customHeight="1">
      <c r="A809" s="5"/>
      <c r="B809" s="6"/>
      <c r="C809" s="5"/>
      <c r="D809" s="5"/>
      <c r="E809" s="5"/>
      <c r="F809" s="5"/>
      <c r="G809" s="5"/>
      <c r="H809" s="8"/>
      <c r="I809" s="5"/>
      <c r="J809" s="9"/>
      <c r="K809" s="9"/>
      <c r="L809" s="9"/>
      <c r="M809" s="9"/>
      <c r="N809" s="9"/>
      <c r="O809" s="9"/>
      <c r="P809" s="9"/>
      <c r="Q809" s="9"/>
      <c r="R809" s="9"/>
      <c r="S809" s="9"/>
      <c r="T809" s="9"/>
      <c r="U809" s="9"/>
      <c r="V809" s="9"/>
      <c r="W809" s="9"/>
      <c r="X809" s="9"/>
      <c r="Y809" s="9"/>
      <c r="Z809" s="5"/>
      <c r="AA809" s="5"/>
      <c r="AB809" s="5"/>
      <c r="AC809" s="5"/>
      <c r="AD809" s="5"/>
      <c r="AE809" s="5"/>
    </row>
    <row r="810" ht="12.75" customHeight="1">
      <c r="A810" s="5"/>
      <c r="B810" s="6"/>
      <c r="C810" s="5"/>
      <c r="D810" s="5"/>
      <c r="E810" s="5"/>
      <c r="F810" s="5"/>
      <c r="G810" s="5"/>
      <c r="H810" s="8"/>
      <c r="I810" s="5"/>
      <c r="J810" s="9"/>
      <c r="K810" s="9"/>
      <c r="L810" s="9"/>
      <c r="M810" s="9"/>
      <c r="N810" s="9"/>
      <c r="O810" s="9"/>
      <c r="P810" s="9"/>
      <c r="Q810" s="9"/>
      <c r="R810" s="9"/>
      <c r="S810" s="9"/>
      <c r="T810" s="9"/>
      <c r="U810" s="9"/>
      <c r="V810" s="9"/>
      <c r="W810" s="9"/>
      <c r="X810" s="9"/>
      <c r="Y810" s="9"/>
      <c r="Z810" s="5"/>
      <c r="AA810" s="5"/>
      <c r="AB810" s="5"/>
      <c r="AC810" s="5"/>
      <c r="AD810" s="5"/>
      <c r="AE810" s="5"/>
    </row>
    <row r="811" ht="12.75" customHeight="1">
      <c r="A811" s="5"/>
      <c r="B811" s="6"/>
      <c r="C811" s="5"/>
      <c r="D811" s="5"/>
      <c r="E811" s="5"/>
      <c r="F811" s="5"/>
      <c r="G811" s="5"/>
      <c r="H811" s="8"/>
      <c r="I811" s="5"/>
      <c r="J811" s="9"/>
      <c r="K811" s="9"/>
      <c r="L811" s="9"/>
      <c r="M811" s="9"/>
      <c r="N811" s="9"/>
      <c r="O811" s="9"/>
      <c r="P811" s="9"/>
      <c r="Q811" s="9"/>
      <c r="R811" s="9"/>
      <c r="S811" s="9"/>
      <c r="T811" s="9"/>
      <c r="U811" s="9"/>
      <c r="V811" s="9"/>
      <c r="W811" s="9"/>
      <c r="X811" s="9"/>
      <c r="Y811" s="9"/>
      <c r="Z811" s="5"/>
      <c r="AA811" s="5"/>
      <c r="AB811" s="5"/>
      <c r="AC811" s="5"/>
      <c r="AD811" s="5"/>
      <c r="AE811" s="5"/>
    </row>
    <row r="812" ht="12.75" customHeight="1">
      <c r="A812" s="5"/>
      <c r="B812" s="6"/>
      <c r="C812" s="5"/>
      <c r="D812" s="5"/>
      <c r="E812" s="5"/>
      <c r="F812" s="5"/>
      <c r="G812" s="5"/>
      <c r="H812" s="8"/>
      <c r="I812" s="5"/>
      <c r="J812" s="9"/>
      <c r="K812" s="9"/>
      <c r="L812" s="9"/>
      <c r="M812" s="9"/>
      <c r="N812" s="9"/>
      <c r="O812" s="9"/>
      <c r="P812" s="9"/>
      <c r="Q812" s="9"/>
      <c r="R812" s="9"/>
      <c r="S812" s="9"/>
      <c r="T812" s="9"/>
      <c r="U812" s="9"/>
      <c r="V812" s="9"/>
      <c r="W812" s="9"/>
      <c r="X812" s="9"/>
      <c r="Y812" s="9"/>
      <c r="Z812" s="5"/>
      <c r="AA812" s="5"/>
      <c r="AB812" s="5"/>
      <c r="AC812" s="5"/>
      <c r="AD812" s="5"/>
      <c r="AE812" s="5"/>
    </row>
    <row r="813" ht="12.75" customHeight="1">
      <c r="A813" s="5"/>
      <c r="B813" s="6"/>
      <c r="C813" s="5"/>
      <c r="D813" s="5"/>
      <c r="E813" s="5"/>
      <c r="F813" s="5"/>
      <c r="G813" s="5"/>
      <c r="H813" s="8"/>
      <c r="I813" s="5"/>
      <c r="J813" s="9"/>
      <c r="K813" s="9"/>
      <c r="L813" s="9"/>
      <c r="M813" s="9"/>
      <c r="N813" s="9"/>
      <c r="O813" s="9"/>
      <c r="P813" s="9"/>
      <c r="Q813" s="9"/>
      <c r="R813" s="9"/>
      <c r="S813" s="9"/>
      <c r="T813" s="9"/>
      <c r="U813" s="9"/>
      <c r="V813" s="9"/>
      <c r="W813" s="9"/>
      <c r="X813" s="9"/>
      <c r="Y813" s="9"/>
      <c r="Z813" s="5"/>
      <c r="AA813" s="5"/>
      <c r="AB813" s="5"/>
      <c r="AC813" s="5"/>
      <c r="AD813" s="5"/>
      <c r="AE813" s="5"/>
    </row>
    <row r="814" ht="12.75" customHeight="1">
      <c r="A814" s="5"/>
      <c r="B814" s="6"/>
      <c r="C814" s="5"/>
      <c r="D814" s="5"/>
      <c r="E814" s="5"/>
      <c r="F814" s="5"/>
      <c r="G814" s="5"/>
      <c r="H814" s="8"/>
      <c r="I814" s="5"/>
      <c r="J814" s="9"/>
      <c r="K814" s="9"/>
      <c r="L814" s="9"/>
      <c r="M814" s="9"/>
      <c r="N814" s="9"/>
      <c r="O814" s="9"/>
      <c r="P814" s="9"/>
      <c r="Q814" s="9"/>
      <c r="R814" s="9"/>
      <c r="S814" s="9"/>
      <c r="T814" s="9"/>
      <c r="U814" s="9"/>
      <c r="V814" s="9"/>
      <c r="W814" s="9"/>
      <c r="X814" s="9"/>
      <c r="Y814" s="9"/>
      <c r="Z814" s="5"/>
      <c r="AA814" s="5"/>
      <c r="AB814" s="5"/>
      <c r="AC814" s="5"/>
      <c r="AD814" s="5"/>
      <c r="AE814" s="5"/>
    </row>
    <row r="815" ht="12.75" customHeight="1">
      <c r="A815" s="5"/>
      <c r="B815" s="6"/>
      <c r="C815" s="5"/>
      <c r="D815" s="5"/>
      <c r="E815" s="5"/>
      <c r="F815" s="5"/>
      <c r="G815" s="5"/>
      <c r="H815" s="8"/>
      <c r="I815" s="5"/>
      <c r="J815" s="9"/>
      <c r="K815" s="9"/>
      <c r="L815" s="9"/>
      <c r="M815" s="9"/>
      <c r="N815" s="9"/>
      <c r="O815" s="9"/>
      <c r="P815" s="9"/>
      <c r="Q815" s="9"/>
      <c r="R815" s="9"/>
      <c r="S815" s="9"/>
      <c r="T815" s="9"/>
      <c r="U815" s="9"/>
      <c r="V815" s="9"/>
      <c r="W815" s="9"/>
      <c r="X815" s="9"/>
      <c r="Y815" s="9"/>
      <c r="Z815" s="5"/>
      <c r="AA815" s="5"/>
      <c r="AB815" s="5"/>
      <c r="AC815" s="5"/>
      <c r="AD815" s="5"/>
      <c r="AE815" s="5"/>
    </row>
    <row r="816" ht="12.75" customHeight="1">
      <c r="A816" s="5"/>
      <c r="B816" s="6"/>
      <c r="C816" s="5"/>
      <c r="D816" s="5"/>
      <c r="E816" s="5"/>
      <c r="F816" s="5"/>
      <c r="G816" s="5"/>
      <c r="H816" s="8"/>
      <c r="I816" s="5"/>
      <c r="J816" s="9"/>
      <c r="K816" s="9"/>
      <c r="L816" s="9"/>
      <c r="M816" s="9"/>
      <c r="N816" s="9"/>
      <c r="O816" s="9"/>
      <c r="P816" s="9"/>
      <c r="Q816" s="9"/>
      <c r="R816" s="9"/>
      <c r="S816" s="9"/>
      <c r="T816" s="9"/>
      <c r="U816" s="9"/>
      <c r="V816" s="9"/>
      <c r="W816" s="9"/>
      <c r="X816" s="9"/>
      <c r="Y816" s="9"/>
      <c r="Z816" s="5"/>
      <c r="AA816" s="5"/>
      <c r="AB816" s="5"/>
      <c r="AC816" s="5"/>
      <c r="AD816" s="5"/>
      <c r="AE816" s="5"/>
    </row>
    <row r="817" ht="12.75" customHeight="1">
      <c r="A817" s="5"/>
      <c r="B817" s="6"/>
      <c r="C817" s="5"/>
      <c r="D817" s="5"/>
      <c r="E817" s="5"/>
      <c r="F817" s="5"/>
      <c r="G817" s="5"/>
      <c r="H817" s="8"/>
      <c r="I817" s="5"/>
      <c r="J817" s="9"/>
      <c r="K817" s="9"/>
      <c r="L817" s="9"/>
      <c r="M817" s="9"/>
      <c r="N817" s="9"/>
      <c r="O817" s="9"/>
      <c r="P817" s="9"/>
      <c r="Q817" s="9"/>
      <c r="R817" s="9"/>
      <c r="S817" s="9"/>
      <c r="T817" s="9"/>
      <c r="U817" s="9"/>
      <c r="V817" s="9"/>
      <c r="W817" s="9"/>
      <c r="X817" s="9"/>
      <c r="Y817" s="9"/>
      <c r="Z817" s="5"/>
      <c r="AA817" s="5"/>
      <c r="AB817" s="5"/>
      <c r="AC817" s="5"/>
      <c r="AD817" s="5"/>
      <c r="AE817" s="5"/>
    </row>
    <row r="818" ht="12.75" customHeight="1">
      <c r="A818" s="5"/>
      <c r="B818" s="6"/>
      <c r="C818" s="5"/>
      <c r="D818" s="5"/>
      <c r="E818" s="5"/>
      <c r="F818" s="5"/>
      <c r="G818" s="5"/>
      <c r="H818" s="8"/>
      <c r="I818" s="5"/>
      <c r="J818" s="9"/>
      <c r="K818" s="9"/>
      <c r="L818" s="9"/>
      <c r="M818" s="9"/>
      <c r="N818" s="9"/>
      <c r="O818" s="9"/>
      <c r="P818" s="9"/>
      <c r="Q818" s="9"/>
      <c r="R818" s="9"/>
      <c r="S818" s="9"/>
      <c r="T818" s="9"/>
      <c r="U818" s="9"/>
      <c r="V818" s="9"/>
      <c r="W818" s="9"/>
      <c r="X818" s="9"/>
      <c r="Y818" s="9"/>
      <c r="Z818" s="5"/>
      <c r="AA818" s="5"/>
      <c r="AB818" s="5"/>
      <c r="AC818" s="5"/>
      <c r="AD818" s="5"/>
      <c r="AE818" s="5"/>
    </row>
    <row r="819" ht="12.75" customHeight="1">
      <c r="A819" s="5"/>
      <c r="B819" s="6"/>
      <c r="C819" s="5"/>
      <c r="D819" s="5"/>
      <c r="E819" s="5"/>
      <c r="F819" s="5"/>
      <c r="G819" s="5"/>
      <c r="H819" s="8"/>
      <c r="I819" s="5"/>
      <c r="J819" s="9"/>
      <c r="K819" s="9"/>
      <c r="L819" s="9"/>
      <c r="M819" s="9"/>
      <c r="N819" s="9"/>
      <c r="O819" s="9"/>
      <c r="P819" s="9"/>
      <c r="Q819" s="9"/>
      <c r="R819" s="9"/>
      <c r="S819" s="9"/>
      <c r="T819" s="9"/>
      <c r="U819" s="9"/>
      <c r="V819" s="9"/>
      <c r="W819" s="9"/>
      <c r="X819" s="9"/>
      <c r="Y819" s="9"/>
      <c r="Z819" s="5"/>
      <c r="AA819" s="5"/>
      <c r="AB819" s="5"/>
      <c r="AC819" s="5"/>
      <c r="AD819" s="5"/>
      <c r="AE819" s="5"/>
    </row>
    <row r="820" ht="12.75" customHeight="1">
      <c r="A820" s="5"/>
      <c r="B820" s="6"/>
      <c r="C820" s="5"/>
      <c r="D820" s="5"/>
      <c r="E820" s="5"/>
      <c r="F820" s="5"/>
      <c r="G820" s="5"/>
      <c r="H820" s="8"/>
      <c r="I820" s="5"/>
      <c r="J820" s="9"/>
      <c r="K820" s="9"/>
      <c r="L820" s="9"/>
      <c r="M820" s="9"/>
      <c r="N820" s="9"/>
      <c r="O820" s="9"/>
      <c r="P820" s="9"/>
      <c r="Q820" s="9"/>
      <c r="R820" s="9"/>
      <c r="S820" s="9"/>
      <c r="T820" s="9"/>
      <c r="U820" s="9"/>
      <c r="V820" s="9"/>
      <c r="W820" s="9"/>
      <c r="X820" s="9"/>
      <c r="Y820" s="9"/>
      <c r="Z820" s="5"/>
      <c r="AA820" s="5"/>
      <c r="AB820" s="5"/>
      <c r="AC820" s="5"/>
      <c r="AD820" s="5"/>
      <c r="AE820" s="5"/>
    </row>
    <row r="821" ht="12.75" customHeight="1">
      <c r="A821" s="5"/>
      <c r="B821" s="6"/>
      <c r="C821" s="5"/>
      <c r="D821" s="5"/>
      <c r="E821" s="5"/>
      <c r="F821" s="5"/>
      <c r="G821" s="5"/>
      <c r="H821" s="8"/>
      <c r="I821" s="5"/>
      <c r="J821" s="9"/>
      <c r="K821" s="9"/>
      <c r="L821" s="9"/>
      <c r="M821" s="9"/>
      <c r="N821" s="9"/>
      <c r="O821" s="9"/>
      <c r="P821" s="9"/>
      <c r="Q821" s="9"/>
      <c r="R821" s="9"/>
      <c r="S821" s="9"/>
      <c r="T821" s="9"/>
      <c r="U821" s="9"/>
      <c r="V821" s="9"/>
      <c r="W821" s="9"/>
      <c r="X821" s="9"/>
      <c r="Y821" s="9"/>
      <c r="Z821" s="5"/>
      <c r="AA821" s="5"/>
      <c r="AB821" s="5"/>
      <c r="AC821" s="5"/>
      <c r="AD821" s="5"/>
      <c r="AE821" s="5"/>
    </row>
    <row r="822" ht="12.75" customHeight="1">
      <c r="A822" s="5"/>
      <c r="B822" s="6"/>
      <c r="C822" s="5"/>
      <c r="D822" s="5"/>
      <c r="E822" s="5"/>
      <c r="F822" s="5"/>
      <c r="G822" s="5"/>
      <c r="H822" s="8"/>
      <c r="I822" s="5"/>
      <c r="J822" s="9"/>
      <c r="K822" s="9"/>
      <c r="L822" s="9"/>
      <c r="M822" s="9"/>
      <c r="N822" s="9"/>
      <c r="O822" s="9"/>
      <c r="P822" s="9"/>
      <c r="Q822" s="9"/>
      <c r="R822" s="9"/>
      <c r="S822" s="9"/>
      <c r="T822" s="9"/>
      <c r="U822" s="9"/>
      <c r="V822" s="9"/>
      <c r="W822" s="9"/>
      <c r="X822" s="9"/>
      <c r="Y822" s="9"/>
      <c r="Z822" s="5"/>
      <c r="AA822" s="5"/>
      <c r="AB822" s="5"/>
      <c r="AC822" s="5"/>
      <c r="AD822" s="5"/>
      <c r="AE822" s="5"/>
    </row>
    <row r="823" ht="12.75" customHeight="1">
      <c r="A823" s="5"/>
      <c r="B823" s="6"/>
      <c r="C823" s="5"/>
      <c r="D823" s="5"/>
      <c r="E823" s="5"/>
      <c r="F823" s="5"/>
      <c r="G823" s="5"/>
      <c r="H823" s="8"/>
      <c r="I823" s="5"/>
      <c r="J823" s="9"/>
      <c r="K823" s="9"/>
      <c r="L823" s="9"/>
      <c r="M823" s="9"/>
      <c r="N823" s="9"/>
      <c r="O823" s="9"/>
      <c r="P823" s="9"/>
      <c r="Q823" s="9"/>
      <c r="R823" s="9"/>
      <c r="S823" s="9"/>
      <c r="T823" s="9"/>
      <c r="U823" s="9"/>
      <c r="V823" s="9"/>
      <c r="W823" s="9"/>
      <c r="X823" s="9"/>
      <c r="Y823" s="9"/>
      <c r="Z823" s="5"/>
      <c r="AA823" s="5"/>
      <c r="AB823" s="5"/>
      <c r="AC823" s="5"/>
      <c r="AD823" s="5"/>
      <c r="AE823" s="5"/>
    </row>
    <row r="824" ht="12.75" customHeight="1">
      <c r="A824" s="5"/>
      <c r="B824" s="6"/>
      <c r="C824" s="5"/>
      <c r="D824" s="5"/>
      <c r="E824" s="5"/>
      <c r="F824" s="5"/>
      <c r="G824" s="5"/>
      <c r="H824" s="8"/>
      <c r="I824" s="5"/>
      <c r="J824" s="9"/>
      <c r="K824" s="9"/>
      <c r="L824" s="9"/>
      <c r="M824" s="9"/>
      <c r="N824" s="9"/>
      <c r="O824" s="9"/>
      <c r="P824" s="9"/>
      <c r="Q824" s="9"/>
      <c r="R824" s="9"/>
      <c r="S824" s="9"/>
      <c r="T824" s="9"/>
      <c r="U824" s="9"/>
      <c r="V824" s="9"/>
      <c r="W824" s="9"/>
      <c r="X824" s="9"/>
      <c r="Y824" s="9"/>
      <c r="Z824" s="5"/>
      <c r="AA824" s="5"/>
      <c r="AB824" s="5"/>
      <c r="AC824" s="5"/>
      <c r="AD824" s="5"/>
      <c r="AE824" s="5"/>
    </row>
    <row r="825" ht="12.75" customHeight="1">
      <c r="A825" s="5"/>
      <c r="B825" s="6"/>
      <c r="C825" s="5"/>
      <c r="D825" s="5"/>
      <c r="E825" s="5"/>
      <c r="F825" s="5"/>
      <c r="G825" s="5"/>
      <c r="H825" s="8"/>
      <c r="I825" s="5"/>
      <c r="J825" s="9"/>
      <c r="K825" s="9"/>
      <c r="L825" s="9"/>
      <c r="M825" s="9"/>
      <c r="N825" s="9"/>
      <c r="O825" s="9"/>
      <c r="P825" s="9"/>
      <c r="Q825" s="9"/>
      <c r="R825" s="9"/>
      <c r="S825" s="9"/>
      <c r="T825" s="9"/>
      <c r="U825" s="9"/>
      <c r="V825" s="9"/>
      <c r="W825" s="9"/>
      <c r="X825" s="9"/>
      <c r="Y825" s="9"/>
      <c r="Z825" s="5"/>
      <c r="AA825" s="5"/>
      <c r="AB825" s="5"/>
      <c r="AC825" s="5"/>
      <c r="AD825" s="5"/>
      <c r="AE825" s="5"/>
    </row>
    <row r="826" ht="12.75" customHeight="1">
      <c r="A826" s="5"/>
      <c r="B826" s="6"/>
      <c r="C826" s="5"/>
      <c r="D826" s="5"/>
      <c r="E826" s="5"/>
      <c r="F826" s="5"/>
      <c r="G826" s="5"/>
      <c r="H826" s="8"/>
      <c r="I826" s="5"/>
      <c r="J826" s="9"/>
      <c r="K826" s="9"/>
      <c r="L826" s="9"/>
      <c r="M826" s="9"/>
      <c r="N826" s="9"/>
      <c r="O826" s="9"/>
      <c r="P826" s="9"/>
      <c r="Q826" s="9"/>
      <c r="R826" s="9"/>
      <c r="S826" s="9"/>
      <c r="T826" s="9"/>
      <c r="U826" s="9"/>
      <c r="V826" s="9"/>
      <c r="W826" s="9"/>
      <c r="X826" s="9"/>
      <c r="Y826" s="9"/>
      <c r="Z826" s="5"/>
      <c r="AA826" s="5"/>
      <c r="AB826" s="5"/>
      <c r="AC826" s="5"/>
      <c r="AD826" s="5"/>
      <c r="AE826" s="5"/>
    </row>
    <row r="827" ht="12.75" customHeight="1">
      <c r="A827" s="5"/>
      <c r="B827" s="6"/>
      <c r="C827" s="5"/>
      <c r="D827" s="5"/>
      <c r="E827" s="5"/>
      <c r="F827" s="5"/>
      <c r="G827" s="5"/>
      <c r="H827" s="8"/>
      <c r="I827" s="5"/>
      <c r="J827" s="9"/>
      <c r="K827" s="9"/>
      <c r="L827" s="9"/>
      <c r="M827" s="9"/>
      <c r="N827" s="9"/>
      <c r="O827" s="9"/>
      <c r="P827" s="9"/>
      <c r="Q827" s="9"/>
      <c r="R827" s="9"/>
      <c r="S827" s="9"/>
      <c r="T827" s="9"/>
      <c r="U827" s="9"/>
      <c r="V827" s="9"/>
      <c r="W827" s="9"/>
      <c r="X827" s="9"/>
      <c r="Y827" s="9"/>
      <c r="Z827" s="5"/>
      <c r="AA827" s="5"/>
      <c r="AB827" s="5"/>
      <c r="AC827" s="5"/>
      <c r="AD827" s="5"/>
      <c r="AE827" s="5"/>
    </row>
    <row r="828" ht="12.75" customHeight="1">
      <c r="A828" s="5"/>
      <c r="B828" s="6"/>
      <c r="C828" s="5"/>
      <c r="D828" s="5"/>
      <c r="E828" s="5"/>
      <c r="F828" s="5"/>
      <c r="G828" s="5"/>
      <c r="H828" s="8"/>
      <c r="I828" s="5"/>
      <c r="J828" s="9"/>
      <c r="K828" s="9"/>
      <c r="L828" s="9"/>
      <c r="M828" s="9"/>
      <c r="N828" s="9"/>
      <c r="O828" s="9"/>
      <c r="P828" s="9"/>
      <c r="Q828" s="9"/>
      <c r="R828" s="9"/>
      <c r="S828" s="9"/>
      <c r="T828" s="9"/>
      <c r="U828" s="9"/>
      <c r="V828" s="9"/>
      <c r="W828" s="9"/>
      <c r="X828" s="9"/>
      <c r="Y828" s="9"/>
      <c r="Z828" s="5"/>
      <c r="AA828" s="5"/>
      <c r="AB828" s="5"/>
      <c r="AC828" s="5"/>
      <c r="AD828" s="5"/>
      <c r="AE828" s="5"/>
    </row>
    <row r="829" ht="12.75" customHeight="1">
      <c r="A829" s="5"/>
      <c r="B829" s="6"/>
      <c r="C829" s="5"/>
      <c r="D829" s="5"/>
      <c r="E829" s="5"/>
      <c r="F829" s="5"/>
      <c r="G829" s="5"/>
      <c r="H829" s="8"/>
      <c r="I829" s="5"/>
      <c r="J829" s="9"/>
      <c r="K829" s="9"/>
      <c r="L829" s="9"/>
      <c r="M829" s="9"/>
      <c r="N829" s="9"/>
      <c r="O829" s="9"/>
      <c r="P829" s="9"/>
      <c r="Q829" s="9"/>
      <c r="R829" s="9"/>
      <c r="S829" s="9"/>
      <c r="T829" s="9"/>
      <c r="U829" s="9"/>
      <c r="V829" s="9"/>
      <c r="W829" s="9"/>
      <c r="X829" s="9"/>
      <c r="Y829" s="9"/>
      <c r="Z829" s="5"/>
      <c r="AA829" s="5"/>
      <c r="AB829" s="5"/>
      <c r="AC829" s="5"/>
      <c r="AD829" s="5"/>
      <c r="AE829" s="5"/>
    </row>
    <row r="830" ht="12.75" customHeight="1">
      <c r="A830" s="5"/>
      <c r="B830" s="6"/>
      <c r="C830" s="5"/>
      <c r="D830" s="5"/>
      <c r="E830" s="5"/>
      <c r="F830" s="5"/>
      <c r="G830" s="5"/>
      <c r="H830" s="8"/>
      <c r="I830" s="5"/>
      <c r="J830" s="9"/>
      <c r="K830" s="9"/>
      <c r="L830" s="9"/>
      <c r="M830" s="9"/>
      <c r="N830" s="9"/>
      <c r="O830" s="9"/>
      <c r="P830" s="9"/>
      <c r="Q830" s="9"/>
      <c r="R830" s="9"/>
      <c r="S830" s="9"/>
      <c r="T830" s="9"/>
      <c r="U830" s="9"/>
      <c r="V830" s="9"/>
      <c r="W830" s="9"/>
      <c r="X830" s="9"/>
      <c r="Y830" s="9"/>
      <c r="Z830" s="5"/>
      <c r="AA830" s="5"/>
      <c r="AB830" s="5"/>
      <c r="AC830" s="5"/>
      <c r="AD830" s="5"/>
      <c r="AE830" s="5"/>
    </row>
    <row r="831" ht="12.75" customHeight="1">
      <c r="A831" s="5"/>
      <c r="B831" s="6"/>
      <c r="C831" s="5"/>
      <c r="D831" s="5"/>
      <c r="E831" s="5"/>
      <c r="F831" s="5"/>
      <c r="G831" s="5"/>
      <c r="H831" s="8"/>
      <c r="I831" s="5"/>
      <c r="J831" s="9"/>
      <c r="K831" s="9"/>
      <c r="L831" s="9"/>
      <c r="M831" s="9"/>
      <c r="N831" s="9"/>
      <c r="O831" s="9"/>
      <c r="P831" s="9"/>
      <c r="Q831" s="9"/>
      <c r="R831" s="9"/>
      <c r="S831" s="9"/>
      <c r="T831" s="9"/>
      <c r="U831" s="9"/>
      <c r="V831" s="9"/>
      <c r="W831" s="9"/>
      <c r="X831" s="9"/>
      <c r="Y831" s="9"/>
      <c r="Z831" s="5"/>
      <c r="AA831" s="5"/>
      <c r="AB831" s="5"/>
      <c r="AC831" s="5"/>
      <c r="AD831" s="5"/>
      <c r="AE831" s="5"/>
    </row>
    <row r="832" ht="12.75" customHeight="1">
      <c r="A832" s="5"/>
      <c r="B832" s="6"/>
      <c r="C832" s="5"/>
      <c r="D832" s="5"/>
      <c r="E832" s="5"/>
      <c r="F832" s="5"/>
      <c r="G832" s="5"/>
      <c r="H832" s="8"/>
      <c r="I832" s="5"/>
      <c r="J832" s="9"/>
      <c r="K832" s="9"/>
      <c r="L832" s="9"/>
      <c r="M832" s="9"/>
      <c r="N832" s="9"/>
      <c r="O832" s="9"/>
      <c r="P832" s="9"/>
      <c r="Q832" s="9"/>
      <c r="R832" s="9"/>
      <c r="S832" s="9"/>
      <c r="T832" s="9"/>
      <c r="U832" s="9"/>
      <c r="V832" s="9"/>
      <c r="W832" s="9"/>
      <c r="X832" s="9"/>
      <c r="Y832" s="9"/>
      <c r="Z832" s="5"/>
      <c r="AA832" s="5"/>
      <c r="AB832" s="5"/>
      <c r="AC832" s="5"/>
      <c r="AD832" s="5"/>
      <c r="AE832" s="5"/>
    </row>
    <row r="833" ht="12.75" customHeight="1">
      <c r="A833" s="5"/>
      <c r="B833" s="6"/>
      <c r="C833" s="5"/>
      <c r="D833" s="5"/>
      <c r="E833" s="5"/>
      <c r="F833" s="5"/>
      <c r="G833" s="5"/>
      <c r="H833" s="8"/>
      <c r="I833" s="5"/>
      <c r="J833" s="9"/>
      <c r="K833" s="9"/>
      <c r="L833" s="9"/>
      <c r="M833" s="9"/>
      <c r="N833" s="9"/>
      <c r="O833" s="9"/>
      <c r="P833" s="9"/>
      <c r="Q833" s="9"/>
      <c r="R833" s="9"/>
      <c r="S833" s="9"/>
      <c r="T833" s="9"/>
      <c r="U833" s="9"/>
      <c r="V833" s="9"/>
      <c r="W833" s="9"/>
      <c r="X833" s="9"/>
      <c r="Y833" s="9"/>
      <c r="Z833" s="5"/>
      <c r="AA833" s="5"/>
      <c r="AB833" s="5"/>
      <c r="AC833" s="5"/>
      <c r="AD833" s="5"/>
      <c r="AE833" s="5"/>
    </row>
    <row r="834" ht="12.75" customHeight="1">
      <c r="A834" s="5"/>
      <c r="B834" s="6"/>
      <c r="C834" s="5"/>
      <c r="D834" s="5"/>
      <c r="E834" s="5"/>
      <c r="F834" s="5"/>
      <c r="G834" s="5"/>
      <c r="H834" s="8"/>
      <c r="I834" s="5"/>
      <c r="J834" s="9"/>
      <c r="K834" s="9"/>
      <c r="L834" s="9"/>
      <c r="M834" s="9"/>
      <c r="N834" s="9"/>
      <c r="O834" s="9"/>
      <c r="P834" s="9"/>
      <c r="Q834" s="9"/>
      <c r="R834" s="9"/>
      <c r="S834" s="9"/>
      <c r="T834" s="9"/>
      <c r="U834" s="9"/>
      <c r="V834" s="9"/>
      <c r="W834" s="9"/>
      <c r="X834" s="9"/>
      <c r="Y834" s="9"/>
      <c r="Z834" s="5"/>
      <c r="AA834" s="5"/>
      <c r="AB834" s="5"/>
      <c r="AC834" s="5"/>
      <c r="AD834" s="5"/>
      <c r="AE834" s="5"/>
    </row>
    <row r="835" ht="12.75" customHeight="1">
      <c r="A835" s="5"/>
      <c r="B835" s="6"/>
      <c r="C835" s="5"/>
      <c r="D835" s="5"/>
      <c r="E835" s="5"/>
      <c r="F835" s="5"/>
      <c r="G835" s="5"/>
      <c r="H835" s="8"/>
      <c r="I835" s="5"/>
      <c r="J835" s="9"/>
      <c r="K835" s="9"/>
      <c r="L835" s="9"/>
      <c r="M835" s="9"/>
      <c r="N835" s="9"/>
      <c r="O835" s="9"/>
      <c r="P835" s="9"/>
      <c r="Q835" s="9"/>
      <c r="R835" s="9"/>
      <c r="S835" s="9"/>
      <c r="T835" s="9"/>
      <c r="U835" s="9"/>
      <c r="V835" s="9"/>
      <c r="W835" s="9"/>
      <c r="X835" s="9"/>
      <c r="Y835" s="9"/>
      <c r="Z835" s="5"/>
      <c r="AA835" s="5"/>
      <c r="AB835" s="5"/>
      <c r="AC835" s="5"/>
      <c r="AD835" s="5"/>
      <c r="AE835" s="5"/>
    </row>
    <row r="836" ht="12.75" customHeight="1">
      <c r="A836" s="5"/>
      <c r="B836" s="6"/>
      <c r="C836" s="5"/>
      <c r="D836" s="5"/>
      <c r="E836" s="5"/>
      <c r="F836" s="5"/>
      <c r="G836" s="5"/>
      <c r="H836" s="8"/>
      <c r="I836" s="5"/>
      <c r="J836" s="9"/>
      <c r="K836" s="9"/>
      <c r="L836" s="9"/>
      <c r="M836" s="9"/>
      <c r="N836" s="9"/>
      <c r="O836" s="9"/>
      <c r="P836" s="9"/>
      <c r="Q836" s="9"/>
      <c r="R836" s="9"/>
      <c r="S836" s="9"/>
      <c r="T836" s="9"/>
      <c r="U836" s="9"/>
      <c r="V836" s="9"/>
      <c r="W836" s="9"/>
      <c r="X836" s="9"/>
      <c r="Y836" s="9"/>
      <c r="Z836" s="5"/>
      <c r="AA836" s="5"/>
      <c r="AB836" s="5"/>
      <c r="AC836" s="5"/>
      <c r="AD836" s="5"/>
      <c r="AE836" s="5"/>
    </row>
    <row r="837" ht="12.75" customHeight="1">
      <c r="A837" s="5"/>
      <c r="B837" s="6"/>
      <c r="C837" s="5"/>
      <c r="D837" s="5"/>
      <c r="E837" s="5"/>
      <c r="F837" s="5"/>
      <c r="G837" s="5"/>
      <c r="H837" s="8"/>
      <c r="I837" s="5"/>
      <c r="J837" s="9"/>
      <c r="K837" s="9"/>
      <c r="L837" s="9"/>
      <c r="M837" s="9"/>
      <c r="N837" s="9"/>
      <c r="O837" s="9"/>
      <c r="P837" s="9"/>
      <c r="Q837" s="9"/>
      <c r="R837" s="9"/>
      <c r="S837" s="9"/>
      <c r="T837" s="9"/>
      <c r="U837" s="9"/>
      <c r="V837" s="9"/>
      <c r="W837" s="9"/>
      <c r="X837" s="9"/>
      <c r="Y837" s="9"/>
      <c r="Z837" s="5"/>
      <c r="AA837" s="5"/>
      <c r="AB837" s="5"/>
      <c r="AC837" s="5"/>
      <c r="AD837" s="5"/>
      <c r="AE837" s="5"/>
    </row>
    <row r="838" ht="12.75" customHeight="1">
      <c r="A838" s="5"/>
      <c r="B838" s="6"/>
      <c r="C838" s="5"/>
      <c r="D838" s="5"/>
      <c r="E838" s="5"/>
      <c r="F838" s="5"/>
      <c r="G838" s="5"/>
      <c r="H838" s="8"/>
      <c r="I838" s="5"/>
      <c r="J838" s="9"/>
      <c r="K838" s="9"/>
      <c r="L838" s="9"/>
      <c r="M838" s="9"/>
      <c r="N838" s="9"/>
      <c r="O838" s="9"/>
      <c r="P838" s="9"/>
      <c r="Q838" s="9"/>
      <c r="R838" s="9"/>
      <c r="S838" s="9"/>
      <c r="T838" s="9"/>
      <c r="U838" s="9"/>
      <c r="V838" s="9"/>
      <c r="W838" s="9"/>
      <c r="X838" s="9"/>
      <c r="Y838" s="9"/>
      <c r="Z838" s="5"/>
      <c r="AA838" s="5"/>
      <c r="AB838" s="5"/>
      <c r="AC838" s="5"/>
      <c r="AD838" s="5"/>
      <c r="AE838" s="5"/>
    </row>
    <row r="839" ht="12.75" customHeight="1">
      <c r="A839" s="5"/>
      <c r="B839" s="6"/>
      <c r="C839" s="5"/>
      <c r="D839" s="5"/>
      <c r="E839" s="5"/>
      <c r="F839" s="5"/>
      <c r="G839" s="5"/>
      <c r="H839" s="8"/>
      <c r="I839" s="5"/>
      <c r="J839" s="9"/>
      <c r="K839" s="9"/>
      <c r="L839" s="9"/>
      <c r="M839" s="9"/>
      <c r="N839" s="9"/>
      <c r="O839" s="9"/>
      <c r="P839" s="9"/>
      <c r="Q839" s="9"/>
      <c r="R839" s="9"/>
      <c r="S839" s="9"/>
      <c r="T839" s="9"/>
      <c r="U839" s="9"/>
      <c r="V839" s="9"/>
      <c r="W839" s="9"/>
      <c r="X839" s="9"/>
      <c r="Y839" s="9"/>
      <c r="Z839" s="5"/>
      <c r="AA839" s="5"/>
      <c r="AB839" s="5"/>
      <c r="AC839" s="5"/>
      <c r="AD839" s="5"/>
      <c r="AE839" s="5"/>
    </row>
    <row r="840" ht="12.75" customHeight="1">
      <c r="A840" s="5"/>
      <c r="B840" s="6"/>
      <c r="C840" s="5"/>
      <c r="D840" s="5"/>
      <c r="E840" s="5"/>
      <c r="F840" s="5"/>
      <c r="G840" s="5"/>
      <c r="H840" s="8"/>
      <c r="I840" s="5"/>
      <c r="J840" s="9"/>
      <c r="K840" s="9"/>
      <c r="L840" s="9"/>
      <c r="M840" s="9"/>
      <c r="N840" s="9"/>
      <c r="O840" s="9"/>
      <c r="P840" s="9"/>
      <c r="Q840" s="9"/>
      <c r="R840" s="9"/>
      <c r="S840" s="9"/>
      <c r="T840" s="9"/>
      <c r="U840" s="9"/>
      <c r="V840" s="9"/>
      <c r="W840" s="9"/>
      <c r="X840" s="9"/>
      <c r="Y840" s="9"/>
      <c r="Z840" s="5"/>
      <c r="AA840" s="5"/>
      <c r="AB840" s="5"/>
      <c r="AC840" s="5"/>
      <c r="AD840" s="5"/>
      <c r="AE840" s="5"/>
    </row>
    <row r="841" ht="12.75" customHeight="1">
      <c r="A841" s="5"/>
      <c r="B841" s="6"/>
      <c r="C841" s="5"/>
      <c r="D841" s="5"/>
      <c r="E841" s="5"/>
      <c r="F841" s="5"/>
      <c r="G841" s="5"/>
      <c r="H841" s="8"/>
      <c r="I841" s="5"/>
      <c r="J841" s="9"/>
      <c r="K841" s="9"/>
      <c r="L841" s="9"/>
      <c r="M841" s="9"/>
      <c r="N841" s="9"/>
      <c r="O841" s="9"/>
      <c r="P841" s="9"/>
      <c r="Q841" s="9"/>
      <c r="R841" s="9"/>
      <c r="S841" s="9"/>
      <c r="T841" s="9"/>
      <c r="U841" s="9"/>
      <c r="V841" s="9"/>
      <c r="W841" s="9"/>
      <c r="X841" s="9"/>
      <c r="Y841" s="9"/>
      <c r="Z841" s="5"/>
      <c r="AA841" s="5"/>
      <c r="AB841" s="5"/>
      <c r="AC841" s="5"/>
      <c r="AD841" s="5"/>
      <c r="AE841" s="5"/>
    </row>
    <row r="842" ht="12.75" customHeight="1">
      <c r="A842" s="5"/>
      <c r="B842" s="6"/>
      <c r="C842" s="5"/>
      <c r="D842" s="5"/>
      <c r="E842" s="5"/>
      <c r="F842" s="5"/>
      <c r="G842" s="5"/>
      <c r="H842" s="8"/>
      <c r="I842" s="5"/>
      <c r="J842" s="9"/>
      <c r="K842" s="9"/>
      <c r="L842" s="9"/>
      <c r="M842" s="9"/>
      <c r="N842" s="9"/>
      <c r="O842" s="9"/>
      <c r="P842" s="9"/>
      <c r="Q842" s="9"/>
      <c r="R842" s="9"/>
      <c r="S842" s="9"/>
      <c r="T842" s="9"/>
      <c r="U842" s="9"/>
      <c r="V842" s="9"/>
      <c r="W842" s="9"/>
      <c r="X842" s="9"/>
      <c r="Y842" s="9"/>
      <c r="Z842" s="5"/>
      <c r="AA842" s="5"/>
      <c r="AB842" s="5"/>
      <c r="AC842" s="5"/>
      <c r="AD842" s="5"/>
      <c r="AE842" s="5"/>
    </row>
    <row r="843" ht="12.75" customHeight="1">
      <c r="A843" s="5"/>
      <c r="B843" s="6"/>
      <c r="C843" s="5"/>
      <c r="D843" s="5"/>
      <c r="E843" s="5"/>
      <c r="F843" s="5"/>
      <c r="G843" s="5"/>
      <c r="H843" s="8"/>
      <c r="I843" s="5"/>
      <c r="J843" s="9"/>
      <c r="K843" s="9"/>
      <c r="L843" s="9"/>
      <c r="M843" s="9"/>
      <c r="N843" s="9"/>
      <c r="O843" s="9"/>
      <c r="P843" s="9"/>
      <c r="Q843" s="9"/>
      <c r="R843" s="9"/>
      <c r="S843" s="9"/>
      <c r="T843" s="9"/>
      <c r="U843" s="9"/>
      <c r="V843" s="9"/>
      <c r="W843" s="9"/>
      <c r="X843" s="9"/>
      <c r="Y843" s="9"/>
      <c r="Z843" s="5"/>
      <c r="AA843" s="5"/>
      <c r="AB843" s="5"/>
      <c r="AC843" s="5"/>
      <c r="AD843" s="5"/>
      <c r="AE843" s="5"/>
    </row>
    <row r="844" ht="12.75" customHeight="1">
      <c r="A844" s="5"/>
      <c r="B844" s="6"/>
      <c r="C844" s="5"/>
      <c r="D844" s="5"/>
      <c r="E844" s="5"/>
      <c r="F844" s="5"/>
      <c r="G844" s="5"/>
      <c r="H844" s="8"/>
      <c r="I844" s="5"/>
      <c r="J844" s="9"/>
      <c r="K844" s="9"/>
      <c r="L844" s="9"/>
      <c r="M844" s="9"/>
      <c r="N844" s="9"/>
      <c r="O844" s="9"/>
      <c r="P844" s="9"/>
      <c r="Q844" s="9"/>
      <c r="R844" s="9"/>
      <c r="S844" s="9"/>
      <c r="T844" s="9"/>
      <c r="U844" s="9"/>
      <c r="V844" s="9"/>
      <c r="W844" s="9"/>
      <c r="X844" s="9"/>
      <c r="Y844" s="9"/>
      <c r="Z844" s="5"/>
      <c r="AA844" s="5"/>
      <c r="AB844" s="5"/>
      <c r="AC844" s="5"/>
      <c r="AD844" s="5"/>
      <c r="AE844" s="5"/>
    </row>
    <row r="845" ht="12.75" customHeight="1">
      <c r="A845" s="5"/>
      <c r="B845" s="6"/>
      <c r="C845" s="5"/>
      <c r="D845" s="5"/>
      <c r="E845" s="5"/>
      <c r="F845" s="5"/>
      <c r="G845" s="5"/>
      <c r="H845" s="8"/>
      <c r="I845" s="5"/>
      <c r="J845" s="9"/>
      <c r="K845" s="9"/>
      <c r="L845" s="9"/>
      <c r="M845" s="9"/>
      <c r="N845" s="9"/>
      <c r="O845" s="9"/>
      <c r="P845" s="9"/>
      <c r="Q845" s="9"/>
      <c r="R845" s="9"/>
      <c r="S845" s="9"/>
      <c r="T845" s="9"/>
      <c r="U845" s="9"/>
      <c r="V845" s="9"/>
      <c r="W845" s="9"/>
      <c r="X845" s="9"/>
      <c r="Y845" s="9"/>
      <c r="Z845" s="5"/>
      <c r="AA845" s="5"/>
      <c r="AB845" s="5"/>
      <c r="AC845" s="5"/>
      <c r="AD845" s="5"/>
      <c r="AE845" s="5"/>
    </row>
    <row r="846" ht="12.75" customHeight="1">
      <c r="A846" s="5"/>
      <c r="B846" s="6"/>
      <c r="C846" s="5"/>
      <c r="D846" s="5"/>
      <c r="E846" s="5"/>
      <c r="F846" s="5"/>
      <c r="G846" s="5"/>
      <c r="H846" s="8"/>
      <c r="I846" s="5"/>
      <c r="J846" s="9"/>
      <c r="K846" s="9"/>
      <c r="L846" s="9"/>
      <c r="M846" s="9"/>
      <c r="N846" s="9"/>
      <c r="O846" s="9"/>
      <c r="P846" s="9"/>
      <c r="Q846" s="9"/>
      <c r="R846" s="9"/>
      <c r="S846" s="9"/>
      <c r="T846" s="9"/>
      <c r="U846" s="9"/>
      <c r="V846" s="9"/>
      <c r="W846" s="9"/>
      <c r="X846" s="9"/>
      <c r="Y846" s="9"/>
      <c r="Z846" s="5"/>
      <c r="AA846" s="5"/>
      <c r="AB846" s="5"/>
      <c r="AC846" s="5"/>
      <c r="AD846" s="5"/>
      <c r="AE846" s="5"/>
    </row>
    <row r="847" ht="12.75" customHeight="1">
      <c r="A847" s="5"/>
      <c r="B847" s="6"/>
      <c r="C847" s="5"/>
      <c r="D847" s="5"/>
      <c r="E847" s="5"/>
      <c r="F847" s="5"/>
      <c r="G847" s="5"/>
      <c r="H847" s="8"/>
      <c r="I847" s="5"/>
      <c r="J847" s="9"/>
      <c r="K847" s="9"/>
      <c r="L847" s="9"/>
      <c r="M847" s="9"/>
      <c r="N847" s="9"/>
      <c r="O847" s="9"/>
      <c r="P847" s="9"/>
      <c r="Q847" s="9"/>
      <c r="R847" s="9"/>
      <c r="S847" s="9"/>
      <c r="T847" s="9"/>
      <c r="U847" s="9"/>
      <c r="V847" s="9"/>
      <c r="W847" s="9"/>
      <c r="X847" s="9"/>
      <c r="Y847" s="9"/>
      <c r="Z847" s="5"/>
      <c r="AA847" s="5"/>
      <c r="AB847" s="5"/>
      <c r="AC847" s="5"/>
      <c r="AD847" s="5"/>
      <c r="AE847" s="5"/>
    </row>
    <row r="848" ht="12.75" customHeight="1">
      <c r="A848" s="5"/>
      <c r="B848" s="6"/>
      <c r="C848" s="5"/>
      <c r="D848" s="5"/>
      <c r="E848" s="5"/>
      <c r="F848" s="5"/>
      <c r="G848" s="5"/>
      <c r="H848" s="8"/>
      <c r="I848" s="5"/>
      <c r="J848" s="9"/>
      <c r="K848" s="9"/>
      <c r="L848" s="9"/>
      <c r="M848" s="9"/>
      <c r="N848" s="9"/>
      <c r="O848" s="9"/>
      <c r="P848" s="9"/>
      <c r="Q848" s="9"/>
      <c r="R848" s="9"/>
      <c r="S848" s="9"/>
      <c r="T848" s="9"/>
      <c r="U848" s="9"/>
      <c r="V848" s="9"/>
      <c r="W848" s="9"/>
      <c r="X848" s="9"/>
      <c r="Y848" s="9"/>
      <c r="Z848" s="5"/>
      <c r="AA848" s="5"/>
      <c r="AB848" s="5"/>
      <c r="AC848" s="5"/>
      <c r="AD848" s="5"/>
      <c r="AE848" s="5"/>
    </row>
    <row r="849" ht="12.75" customHeight="1">
      <c r="A849" s="5"/>
      <c r="B849" s="6"/>
      <c r="C849" s="5"/>
      <c r="D849" s="5"/>
      <c r="E849" s="5"/>
      <c r="F849" s="5"/>
      <c r="G849" s="5"/>
      <c r="H849" s="8"/>
      <c r="I849" s="5"/>
      <c r="J849" s="9"/>
      <c r="K849" s="9"/>
      <c r="L849" s="9"/>
      <c r="M849" s="9"/>
      <c r="N849" s="9"/>
      <c r="O849" s="9"/>
      <c r="P849" s="9"/>
      <c r="Q849" s="9"/>
      <c r="R849" s="9"/>
      <c r="S849" s="9"/>
      <c r="T849" s="9"/>
      <c r="U849" s="9"/>
      <c r="V849" s="9"/>
      <c r="W849" s="9"/>
      <c r="X849" s="9"/>
      <c r="Y849" s="9"/>
      <c r="Z849" s="5"/>
      <c r="AA849" s="5"/>
      <c r="AB849" s="5"/>
      <c r="AC849" s="5"/>
      <c r="AD849" s="5"/>
      <c r="AE849" s="5"/>
    </row>
    <row r="850" ht="12.75" customHeight="1">
      <c r="A850" s="5"/>
      <c r="B850" s="6"/>
      <c r="C850" s="5"/>
      <c r="D850" s="5"/>
      <c r="E850" s="5"/>
      <c r="F850" s="5"/>
      <c r="G850" s="5"/>
      <c r="H850" s="8"/>
      <c r="I850" s="5"/>
      <c r="J850" s="9"/>
      <c r="K850" s="9"/>
      <c r="L850" s="9"/>
      <c r="M850" s="9"/>
      <c r="N850" s="9"/>
      <c r="O850" s="9"/>
      <c r="P850" s="9"/>
      <c r="Q850" s="9"/>
      <c r="R850" s="9"/>
      <c r="S850" s="9"/>
      <c r="T850" s="9"/>
      <c r="U850" s="9"/>
      <c r="V850" s="9"/>
      <c r="W850" s="9"/>
      <c r="X850" s="9"/>
      <c r="Y850" s="9"/>
      <c r="Z850" s="5"/>
      <c r="AA850" s="5"/>
      <c r="AB850" s="5"/>
      <c r="AC850" s="5"/>
      <c r="AD850" s="5"/>
      <c r="AE850" s="5"/>
    </row>
    <row r="851" ht="12.75" customHeight="1">
      <c r="A851" s="5"/>
      <c r="B851" s="6"/>
      <c r="C851" s="5"/>
      <c r="D851" s="5"/>
      <c r="E851" s="5"/>
      <c r="F851" s="5"/>
      <c r="G851" s="5"/>
      <c r="H851" s="8"/>
      <c r="I851" s="5"/>
      <c r="J851" s="9"/>
      <c r="K851" s="9"/>
      <c r="L851" s="9"/>
      <c r="M851" s="9"/>
      <c r="N851" s="9"/>
      <c r="O851" s="9"/>
      <c r="P851" s="9"/>
      <c r="Q851" s="9"/>
      <c r="R851" s="9"/>
      <c r="S851" s="9"/>
      <c r="T851" s="9"/>
      <c r="U851" s="9"/>
      <c r="V851" s="9"/>
      <c r="W851" s="9"/>
      <c r="X851" s="9"/>
      <c r="Y851" s="9"/>
      <c r="Z851" s="5"/>
      <c r="AA851" s="5"/>
      <c r="AB851" s="5"/>
      <c r="AC851" s="5"/>
      <c r="AD851" s="5"/>
      <c r="AE851" s="5"/>
    </row>
    <row r="852" ht="12.75" customHeight="1">
      <c r="A852" s="5"/>
      <c r="B852" s="6"/>
      <c r="C852" s="5"/>
      <c r="D852" s="5"/>
      <c r="E852" s="5"/>
      <c r="F852" s="5"/>
      <c r="G852" s="5"/>
      <c r="H852" s="8"/>
      <c r="I852" s="5"/>
      <c r="J852" s="9"/>
      <c r="K852" s="9"/>
      <c r="L852" s="9"/>
      <c r="M852" s="9"/>
      <c r="N852" s="9"/>
      <c r="O852" s="9"/>
      <c r="P852" s="9"/>
      <c r="Q852" s="9"/>
      <c r="R852" s="9"/>
      <c r="S852" s="9"/>
      <c r="T852" s="9"/>
      <c r="U852" s="9"/>
      <c r="V852" s="9"/>
      <c r="W852" s="9"/>
      <c r="X852" s="9"/>
      <c r="Y852" s="9"/>
      <c r="Z852" s="5"/>
      <c r="AA852" s="5"/>
      <c r="AB852" s="5"/>
      <c r="AC852" s="5"/>
      <c r="AD852" s="5"/>
      <c r="AE852" s="5"/>
    </row>
    <row r="853" ht="12.75" customHeight="1">
      <c r="A853" s="5"/>
      <c r="B853" s="6"/>
      <c r="C853" s="5"/>
      <c r="D853" s="5"/>
      <c r="E853" s="5"/>
      <c r="F853" s="5"/>
      <c r="G853" s="5"/>
      <c r="H853" s="8"/>
      <c r="I853" s="5"/>
      <c r="J853" s="9"/>
      <c r="K853" s="9"/>
      <c r="L853" s="9"/>
      <c r="M853" s="9"/>
      <c r="N853" s="9"/>
      <c r="O853" s="9"/>
      <c r="P853" s="9"/>
      <c r="Q853" s="9"/>
      <c r="R853" s="9"/>
      <c r="S853" s="9"/>
      <c r="T853" s="9"/>
      <c r="U853" s="9"/>
      <c r="V853" s="9"/>
      <c r="W853" s="9"/>
      <c r="X853" s="9"/>
      <c r="Y853" s="9"/>
      <c r="Z853" s="5"/>
      <c r="AA853" s="5"/>
      <c r="AB853" s="5"/>
      <c r="AC853" s="5"/>
      <c r="AD853" s="5"/>
      <c r="AE853" s="5"/>
    </row>
    <row r="854" ht="12.75" customHeight="1">
      <c r="A854" s="5"/>
      <c r="B854" s="6"/>
      <c r="C854" s="5"/>
      <c r="D854" s="5"/>
      <c r="E854" s="5"/>
      <c r="F854" s="5"/>
      <c r="G854" s="5"/>
      <c r="H854" s="8"/>
      <c r="I854" s="5"/>
      <c r="J854" s="9"/>
      <c r="K854" s="9"/>
      <c r="L854" s="9"/>
      <c r="M854" s="9"/>
      <c r="N854" s="9"/>
      <c r="O854" s="9"/>
      <c r="P854" s="9"/>
      <c r="Q854" s="9"/>
      <c r="R854" s="9"/>
      <c r="S854" s="9"/>
      <c r="T854" s="9"/>
      <c r="U854" s="9"/>
      <c r="V854" s="9"/>
      <c r="W854" s="9"/>
      <c r="X854" s="9"/>
      <c r="Y854" s="9"/>
      <c r="Z854" s="5"/>
      <c r="AA854" s="5"/>
      <c r="AB854" s="5"/>
      <c r="AC854" s="5"/>
      <c r="AD854" s="5"/>
      <c r="AE854" s="5"/>
    </row>
    <row r="855" ht="12.75" customHeight="1">
      <c r="A855" s="5"/>
      <c r="B855" s="6"/>
      <c r="C855" s="5"/>
      <c r="D855" s="5"/>
      <c r="E855" s="5"/>
      <c r="F855" s="5"/>
      <c r="G855" s="5"/>
      <c r="H855" s="8"/>
      <c r="I855" s="5"/>
      <c r="J855" s="9"/>
      <c r="K855" s="9"/>
      <c r="L855" s="9"/>
      <c r="M855" s="9"/>
      <c r="N855" s="9"/>
      <c r="O855" s="9"/>
      <c r="P855" s="9"/>
      <c r="Q855" s="9"/>
      <c r="R855" s="9"/>
      <c r="S855" s="9"/>
      <c r="T855" s="9"/>
      <c r="U855" s="9"/>
      <c r="V855" s="9"/>
      <c r="W855" s="9"/>
      <c r="X855" s="9"/>
      <c r="Y855" s="9"/>
      <c r="Z855" s="5"/>
      <c r="AA855" s="5"/>
      <c r="AB855" s="5"/>
      <c r="AC855" s="5"/>
      <c r="AD855" s="5"/>
      <c r="AE855" s="5"/>
    </row>
    <row r="856" ht="12.75" customHeight="1">
      <c r="A856" s="5"/>
      <c r="B856" s="6"/>
      <c r="C856" s="5"/>
      <c r="D856" s="5"/>
      <c r="E856" s="5"/>
      <c r="F856" s="5"/>
      <c r="G856" s="5"/>
      <c r="H856" s="8"/>
      <c r="I856" s="5"/>
      <c r="J856" s="9"/>
      <c r="K856" s="9"/>
      <c r="L856" s="9"/>
      <c r="M856" s="9"/>
      <c r="N856" s="9"/>
      <c r="O856" s="9"/>
      <c r="P856" s="9"/>
      <c r="Q856" s="9"/>
      <c r="R856" s="9"/>
      <c r="S856" s="9"/>
      <c r="T856" s="9"/>
      <c r="U856" s="9"/>
      <c r="V856" s="9"/>
      <c r="W856" s="9"/>
      <c r="X856" s="9"/>
      <c r="Y856" s="9"/>
      <c r="Z856" s="5"/>
      <c r="AA856" s="5"/>
      <c r="AB856" s="5"/>
      <c r="AC856" s="5"/>
      <c r="AD856" s="5"/>
      <c r="AE856" s="5"/>
    </row>
    <row r="857" ht="12.75" customHeight="1">
      <c r="A857" s="5"/>
      <c r="B857" s="6"/>
      <c r="C857" s="5"/>
      <c r="D857" s="5"/>
      <c r="E857" s="5"/>
      <c r="F857" s="5"/>
      <c r="G857" s="5"/>
      <c r="H857" s="8"/>
      <c r="I857" s="5"/>
      <c r="J857" s="9"/>
      <c r="K857" s="9"/>
      <c r="L857" s="9"/>
      <c r="M857" s="9"/>
      <c r="N857" s="9"/>
      <c r="O857" s="9"/>
      <c r="P857" s="9"/>
      <c r="Q857" s="9"/>
      <c r="R857" s="9"/>
      <c r="S857" s="9"/>
      <c r="T857" s="9"/>
      <c r="U857" s="9"/>
      <c r="V857" s="9"/>
      <c r="W857" s="9"/>
      <c r="X857" s="9"/>
      <c r="Y857" s="9"/>
      <c r="Z857" s="5"/>
      <c r="AA857" s="5"/>
      <c r="AB857" s="5"/>
      <c r="AC857" s="5"/>
      <c r="AD857" s="5"/>
      <c r="AE857" s="5"/>
    </row>
    <row r="858" ht="12.75" customHeight="1">
      <c r="A858" s="5"/>
      <c r="B858" s="6"/>
      <c r="C858" s="5"/>
      <c r="D858" s="5"/>
      <c r="E858" s="5"/>
      <c r="F858" s="5"/>
      <c r="G858" s="5"/>
      <c r="H858" s="8"/>
      <c r="I858" s="5"/>
      <c r="J858" s="9"/>
      <c r="K858" s="9"/>
      <c r="L858" s="9"/>
      <c r="M858" s="9"/>
      <c r="N858" s="9"/>
      <c r="O858" s="9"/>
      <c r="P858" s="9"/>
      <c r="Q858" s="9"/>
      <c r="R858" s="9"/>
      <c r="S858" s="9"/>
      <c r="T858" s="9"/>
      <c r="U858" s="9"/>
      <c r="V858" s="9"/>
      <c r="W858" s="9"/>
      <c r="X858" s="9"/>
      <c r="Y858" s="9"/>
      <c r="Z858" s="5"/>
      <c r="AA858" s="5"/>
      <c r="AB858" s="5"/>
      <c r="AC858" s="5"/>
      <c r="AD858" s="5"/>
      <c r="AE858" s="5"/>
    </row>
    <row r="859" ht="12.75" customHeight="1">
      <c r="A859" s="5"/>
      <c r="B859" s="6"/>
      <c r="C859" s="5"/>
      <c r="D859" s="5"/>
      <c r="E859" s="5"/>
      <c r="F859" s="5"/>
      <c r="G859" s="5"/>
      <c r="H859" s="8"/>
      <c r="I859" s="5"/>
      <c r="J859" s="9"/>
      <c r="K859" s="9"/>
      <c r="L859" s="9"/>
      <c r="M859" s="9"/>
      <c r="N859" s="9"/>
      <c r="O859" s="9"/>
      <c r="P859" s="9"/>
      <c r="Q859" s="9"/>
      <c r="R859" s="9"/>
      <c r="S859" s="9"/>
      <c r="T859" s="9"/>
      <c r="U859" s="9"/>
      <c r="V859" s="9"/>
      <c r="W859" s="9"/>
      <c r="X859" s="9"/>
      <c r="Y859" s="9"/>
      <c r="Z859" s="5"/>
      <c r="AA859" s="5"/>
      <c r="AB859" s="5"/>
      <c r="AC859" s="5"/>
      <c r="AD859" s="5"/>
      <c r="AE859" s="5"/>
    </row>
    <row r="860" ht="12.75" customHeight="1">
      <c r="A860" s="5"/>
      <c r="B860" s="6"/>
      <c r="C860" s="5"/>
      <c r="D860" s="5"/>
      <c r="E860" s="5"/>
      <c r="F860" s="5"/>
      <c r="G860" s="5"/>
      <c r="H860" s="8"/>
      <c r="I860" s="5"/>
      <c r="J860" s="9"/>
      <c r="K860" s="9"/>
      <c r="L860" s="9"/>
      <c r="M860" s="9"/>
      <c r="N860" s="9"/>
      <c r="O860" s="9"/>
      <c r="P860" s="9"/>
      <c r="Q860" s="9"/>
      <c r="R860" s="9"/>
      <c r="S860" s="9"/>
      <c r="T860" s="9"/>
      <c r="U860" s="9"/>
      <c r="V860" s="9"/>
      <c r="W860" s="9"/>
      <c r="X860" s="9"/>
      <c r="Y860" s="9"/>
      <c r="Z860" s="5"/>
      <c r="AA860" s="5"/>
      <c r="AB860" s="5"/>
      <c r="AC860" s="5"/>
      <c r="AD860" s="5"/>
      <c r="AE860" s="5"/>
    </row>
    <row r="861" ht="12.75" customHeight="1">
      <c r="A861" s="5"/>
      <c r="B861" s="6"/>
      <c r="C861" s="5"/>
      <c r="D861" s="5"/>
      <c r="E861" s="5"/>
      <c r="F861" s="5"/>
      <c r="G861" s="5"/>
      <c r="H861" s="8"/>
      <c r="I861" s="5"/>
      <c r="J861" s="9"/>
      <c r="K861" s="9"/>
      <c r="L861" s="9"/>
      <c r="M861" s="9"/>
      <c r="N861" s="9"/>
      <c r="O861" s="9"/>
      <c r="P861" s="9"/>
      <c r="Q861" s="9"/>
      <c r="R861" s="9"/>
      <c r="S861" s="9"/>
      <c r="T861" s="9"/>
      <c r="U861" s="9"/>
      <c r="V861" s="9"/>
      <c r="W861" s="9"/>
      <c r="X861" s="9"/>
      <c r="Y861" s="9"/>
      <c r="Z861" s="5"/>
      <c r="AA861" s="5"/>
      <c r="AB861" s="5"/>
      <c r="AC861" s="5"/>
      <c r="AD861" s="5"/>
      <c r="AE861" s="5"/>
    </row>
    <row r="862" ht="12.75" customHeight="1">
      <c r="A862" s="5"/>
      <c r="B862" s="6"/>
      <c r="C862" s="5"/>
      <c r="D862" s="5"/>
      <c r="E862" s="5"/>
      <c r="F862" s="5"/>
      <c r="G862" s="5"/>
      <c r="H862" s="8"/>
      <c r="I862" s="5"/>
      <c r="J862" s="9"/>
      <c r="K862" s="9"/>
      <c r="L862" s="9"/>
      <c r="M862" s="9"/>
      <c r="N862" s="9"/>
      <c r="O862" s="9"/>
      <c r="P862" s="9"/>
      <c r="Q862" s="9"/>
      <c r="R862" s="9"/>
      <c r="S862" s="9"/>
      <c r="T862" s="9"/>
      <c r="U862" s="9"/>
      <c r="V862" s="9"/>
      <c r="W862" s="9"/>
      <c r="X862" s="9"/>
      <c r="Y862" s="9"/>
      <c r="Z862" s="5"/>
      <c r="AA862" s="5"/>
      <c r="AB862" s="5"/>
      <c r="AC862" s="5"/>
      <c r="AD862" s="5"/>
      <c r="AE862" s="5"/>
    </row>
    <row r="863" ht="12.75" customHeight="1">
      <c r="A863" s="5"/>
      <c r="B863" s="6"/>
      <c r="C863" s="5"/>
      <c r="D863" s="5"/>
      <c r="E863" s="5"/>
      <c r="F863" s="5"/>
      <c r="G863" s="5"/>
      <c r="H863" s="8"/>
      <c r="I863" s="5"/>
      <c r="J863" s="9"/>
      <c r="K863" s="9"/>
      <c r="L863" s="9"/>
      <c r="M863" s="9"/>
      <c r="N863" s="9"/>
      <c r="O863" s="9"/>
      <c r="P863" s="9"/>
      <c r="Q863" s="9"/>
      <c r="R863" s="9"/>
      <c r="S863" s="9"/>
      <c r="T863" s="9"/>
      <c r="U863" s="9"/>
      <c r="V863" s="9"/>
      <c r="W863" s="9"/>
      <c r="X863" s="9"/>
      <c r="Y863" s="9"/>
      <c r="Z863" s="5"/>
      <c r="AA863" s="5"/>
      <c r="AB863" s="5"/>
      <c r="AC863" s="5"/>
      <c r="AD863" s="5"/>
      <c r="AE863" s="5"/>
    </row>
    <row r="864" ht="12.75" customHeight="1">
      <c r="A864" s="5"/>
      <c r="B864" s="6"/>
      <c r="C864" s="5"/>
      <c r="D864" s="5"/>
      <c r="E864" s="5"/>
      <c r="F864" s="5"/>
      <c r="G864" s="5"/>
      <c r="H864" s="8"/>
      <c r="I864" s="5"/>
      <c r="J864" s="9"/>
      <c r="K864" s="9"/>
      <c r="L864" s="9"/>
      <c r="M864" s="9"/>
      <c r="N864" s="9"/>
      <c r="O864" s="9"/>
      <c r="P864" s="9"/>
      <c r="Q864" s="9"/>
      <c r="R864" s="9"/>
      <c r="S864" s="9"/>
      <c r="T864" s="9"/>
      <c r="U864" s="9"/>
      <c r="V864" s="9"/>
      <c r="W864" s="9"/>
      <c r="X864" s="9"/>
      <c r="Y864" s="9"/>
      <c r="Z864" s="5"/>
      <c r="AA864" s="5"/>
      <c r="AB864" s="5"/>
      <c r="AC864" s="5"/>
      <c r="AD864" s="5"/>
      <c r="AE864" s="5"/>
    </row>
    <row r="865" ht="12.75" customHeight="1">
      <c r="A865" s="5"/>
      <c r="B865" s="6"/>
      <c r="C865" s="5"/>
      <c r="D865" s="5"/>
      <c r="E865" s="5"/>
      <c r="F865" s="5"/>
      <c r="G865" s="5"/>
      <c r="H865" s="8"/>
      <c r="I865" s="5"/>
      <c r="J865" s="9"/>
      <c r="K865" s="9"/>
      <c r="L865" s="9"/>
      <c r="M865" s="9"/>
      <c r="N865" s="9"/>
      <c r="O865" s="9"/>
      <c r="P865" s="9"/>
      <c r="Q865" s="9"/>
      <c r="R865" s="9"/>
      <c r="S865" s="9"/>
      <c r="T865" s="9"/>
      <c r="U865" s="9"/>
      <c r="V865" s="9"/>
      <c r="W865" s="9"/>
      <c r="X865" s="9"/>
      <c r="Y865" s="9"/>
      <c r="Z865" s="5"/>
      <c r="AA865" s="5"/>
      <c r="AB865" s="5"/>
      <c r="AC865" s="5"/>
      <c r="AD865" s="5"/>
      <c r="AE865" s="5"/>
    </row>
    <row r="866" ht="12.75" customHeight="1">
      <c r="A866" s="5"/>
      <c r="B866" s="6"/>
      <c r="C866" s="5"/>
      <c r="D866" s="5"/>
      <c r="E866" s="5"/>
      <c r="F866" s="5"/>
      <c r="G866" s="5"/>
      <c r="H866" s="8"/>
      <c r="I866" s="5"/>
      <c r="J866" s="9"/>
      <c r="K866" s="9"/>
      <c r="L866" s="9"/>
      <c r="M866" s="9"/>
      <c r="N866" s="9"/>
      <c r="O866" s="9"/>
      <c r="P866" s="9"/>
      <c r="Q866" s="9"/>
      <c r="R866" s="9"/>
      <c r="S866" s="9"/>
      <c r="T866" s="9"/>
      <c r="U866" s="9"/>
      <c r="V866" s="9"/>
      <c r="W866" s="9"/>
      <c r="X866" s="9"/>
      <c r="Y866" s="9"/>
      <c r="Z866" s="5"/>
      <c r="AA866" s="5"/>
      <c r="AB866" s="5"/>
      <c r="AC866" s="5"/>
      <c r="AD866" s="5"/>
      <c r="AE866" s="5"/>
    </row>
    <row r="867" ht="12.75" customHeight="1">
      <c r="A867" s="5"/>
      <c r="B867" s="6"/>
      <c r="C867" s="5"/>
      <c r="D867" s="5"/>
      <c r="E867" s="5"/>
      <c r="F867" s="5"/>
      <c r="G867" s="5"/>
      <c r="H867" s="8"/>
      <c r="I867" s="5"/>
      <c r="J867" s="9"/>
      <c r="K867" s="9"/>
      <c r="L867" s="9"/>
      <c r="M867" s="9"/>
      <c r="N867" s="9"/>
      <c r="O867" s="9"/>
      <c r="P867" s="9"/>
      <c r="Q867" s="9"/>
      <c r="R867" s="9"/>
      <c r="S867" s="9"/>
      <c r="T867" s="9"/>
      <c r="U867" s="9"/>
      <c r="V867" s="9"/>
      <c r="W867" s="9"/>
      <c r="X867" s="9"/>
      <c r="Y867" s="9"/>
      <c r="Z867" s="5"/>
      <c r="AA867" s="5"/>
      <c r="AB867" s="5"/>
      <c r="AC867" s="5"/>
      <c r="AD867" s="5"/>
      <c r="AE867" s="5"/>
    </row>
    <row r="868" ht="12.75" customHeight="1">
      <c r="A868" s="5"/>
      <c r="B868" s="6"/>
      <c r="C868" s="5"/>
      <c r="D868" s="5"/>
      <c r="E868" s="5"/>
      <c r="F868" s="5"/>
      <c r="G868" s="5"/>
      <c r="H868" s="8"/>
      <c r="I868" s="5"/>
      <c r="J868" s="9"/>
      <c r="K868" s="9"/>
      <c r="L868" s="9"/>
      <c r="M868" s="9"/>
      <c r="N868" s="9"/>
      <c r="O868" s="9"/>
      <c r="P868" s="9"/>
      <c r="Q868" s="9"/>
      <c r="R868" s="9"/>
      <c r="S868" s="9"/>
      <c r="T868" s="9"/>
      <c r="U868" s="9"/>
      <c r="V868" s="9"/>
      <c r="W868" s="9"/>
      <c r="X868" s="9"/>
      <c r="Y868" s="9"/>
      <c r="Z868" s="5"/>
      <c r="AA868" s="5"/>
      <c r="AB868" s="5"/>
      <c r="AC868" s="5"/>
      <c r="AD868" s="5"/>
      <c r="AE868" s="5"/>
    </row>
    <row r="869" ht="12.75" customHeight="1">
      <c r="A869" s="5"/>
      <c r="B869" s="6"/>
      <c r="C869" s="5"/>
      <c r="D869" s="5"/>
      <c r="E869" s="5"/>
      <c r="F869" s="5"/>
      <c r="G869" s="5"/>
      <c r="H869" s="8"/>
      <c r="I869" s="5"/>
      <c r="J869" s="9"/>
      <c r="K869" s="9"/>
      <c r="L869" s="9"/>
      <c r="M869" s="9"/>
      <c r="N869" s="9"/>
      <c r="O869" s="9"/>
      <c r="P869" s="9"/>
      <c r="Q869" s="9"/>
      <c r="R869" s="9"/>
      <c r="S869" s="9"/>
      <c r="T869" s="9"/>
      <c r="U869" s="9"/>
      <c r="V869" s="9"/>
      <c r="W869" s="9"/>
      <c r="X869" s="9"/>
      <c r="Y869" s="9"/>
      <c r="Z869" s="5"/>
      <c r="AA869" s="5"/>
      <c r="AB869" s="5"/>
      <c r="AC869" s="5"/>
      <c r="AD869" s="5"/>
      <c r="AE869" s="5"/>
    </row>
    <row r="870" ht="12.75" customHeight="1">
      <c r="A870" s="5"/>
      <c r="B870" s="6"/>
      <c r="C870" s="5"/>
      <c r="D870" s="5"/>
      <c r="E870" s="5"/>
      <c r="F870" s="5"/>
      <c r="G870" s="5"/>
      <c r="H870" s="8"/>
      <c r="I870" s="5"/>
      <c r="J870" s="9"/>
      <c r="K870" s="9"/>
      <c r="L870" s="9"/>
      <c r="M870" s="9"/>
      <c r="N870" s="9"/>
      <c r="O870" s="9"/>
      <c r="P870" s="9"/>
      <c r="Q870" s="9"/>
      <c r="R870" s="9"/>
      <c r="S870" s="9"/>
      <c r="T870" s="9"/>
      <c r="U870" s="9"/>
      <c r="V870" s="9"/>
      <c r="W870" s="9"/>
      <c r="X870" s="9"/>
      <c r="Y870" s="9"/>
      <c r="Z870" s="5"/>
      <c r="AA870" s="5"/>
      <c r="AB870" s="5"/>
      <c r="AC870" s="5"/>
      <c r="AD870" s="5"/>
      <c r="AE870" s="5"/>
    </row>
    <row r="871" ht="12.75" customHeight="1">
      <c r="A871" s="5"/>
      <c r="B871" s="6"/>
      <c r="C871" s="5"/>
      <c r="D871" s="5"/>
      <c r="E871" s="5"/>
      <c r="F871" s="5"/>
      <c r="G871" s="5"/>
      <c r="H871" s="8"/>
      <c r="I871" s="5"/>
      <c r="J871" s="9"/>
      <c r="K871" s="9"/>
      <c r="L871" s="9"/>
      <c r="M871" s="9"/>
      <c r="N871" s="9"/>
      <c r="O871" s="9"/>
      <c r="P871" s="9"/>
      <c r="Q871" s="9"/>
      <c r="R871" s="9"/>
      <c r="S871" s="9"/>
      <c r="T871" s="9"/>
      <c r="U871" s="9"/>
      <c r="V871" s="9"/>
      <c r="W871" s="9"/>
      <c r="X871" s="9"/>
      <c r="Y871" s="9"/>
      <c r="Z871" s="5"/>
      <c r="AA871" s="5"/>
      <c r="AB871" s="5"/>
      <c r="AC871" s="5"/>
      <c r="AD871" s="5"/>
      <c r="AE871" s="5"/>
    </row>
    <row r="872" ht="12.75" customHeight="1">
      <c r="A872" s="5"/>
      <c r="B872" s="6"/>
      <c r="C872" s="5"/>
      <c r="D872" s="5"/>
      <c r="E872" s="5"/>
      <c r="F872" s="5"/>
      <c r="G872" s="5"/>
      <c r="H872" s="8"/>
      <c r="I872" s="5"/>
      <c r="J872" s="9"/>
      <c r="K872" s="9"/>
      <c r="L872" s="9"/>
      <c r="M872" s="9"/>
      <c r="N872" s="9"/>
      <c r="O872" s="9"/>
      <c r="P872" s="9"/>
      <c r="Q872" s="9"/>
      <c r="R872" s="9"/>
      <c r="S872" s="9"/>
      <c r="T872" s="9"/>
      <c r="U872" s="9"/>
      <c r="V872" s="9"/>
      <c r="W872" s="9"/>
      <c r="X872" s="9"/>
      <c r="Y872" s="9"/>
      <c r="Z872" s="5"/>
      <c r="AA872" s="5"/>
      <c r="AB872" s="5"/>
      <c r="AC872" s="5"/>
      <c r="AD872" s="5"/>
      <c r="AE872" s="5"/>
    </row>
    <row r="873" ht="12.75" customHeight="1">
      <c r="A873" s="5"/>
      <c r="B873" s="6"/>
      <c r="C873" s="5"/>
      <c r="D873" s="5"/>
      <c r="E873" s="5"/>
      <c r="F873" s="5"/>
      <c r="G873" s="5"/>
      <c r="H873" s="8"/>
      <c r="I873" s="5"/>
      <c r="J873" s="9"/>
      <c r="K873" s="9"/>
      <c r="L873" s="9"/>
      <c r="M873" s="9"/>
      <c r="N873" s="9"/>
      <c r="O873" s="9"/>
      <c r="P873" s="9"/>
      <c r="Q873" s="9"/>
      <c r="R873" s="9"/>
      <c r="S873" s="9"/>
      <c r="T873" s="9"/>
      <c r="U873" s="9"/>
      <c r="V873" s="9"/>
      <c r="W873" s="9"/>
      <c r="X873" s="9"/>
      <c r="Y873" s="9"/>
      <c r="Z873" s="5"/>
      <c r="AA873" s="5"/>
      <c r="AB873" s="5"/>
      <c r="AC873" s="5"/>
      <c r="AD873" s="5"/>
      <c r="AE873" s="5"/>
    </row>
    <row r="874" ht="12.75" customHeight="1">
      <c r="A874" s="5"/>
      <c r="B874" s="6"/>
      <c r="C874" s="5"/>
      <c r="D874" s="5"/>
      <c r="E874" s="5"/>
      <c r="F874" s="5"/>
      <c r="G874" s="5"/>
      <c r="H874" s="8"/>
      <c r="I874" s="5"/>
      <c r="J874" s="9"/>
      <c r="K874" s="9"/>
      <c r="L874" s="9"/>
      <c r="M874" s="9"/>
      <c r="N874" s="9"/>
      <c r="O874" s="9"/>
      <c r="P874" s="9"/>
      <c r="Q874" s="9"/>
      <c r="R874" s="9"/>
      <c r="S874" s="9"/>
      <c r="T874" s="9"/>
      <c r="U874" s="9"/>
      <c r="V874" s="9"/>
      <c r="W874" s="9"/>
      <c r="X874" s="9"/>
      <c r="Y874" s="9"/>
      <c r="Z874" s="5"/>
      <c r="AA874" s="5"/>
      <c r="AB874" s="5"/>
      <c r="AC874" s="5"/>
      <c r="AD874" s="5"/>
      <c r="AE874" s="5"/>
    </row>
    <row r="875" ht="12.75" customHeight="1">
      <c r="A875" s="5"/>
      <c r="B875" s="6"/>
      <c r="C875" s="5"/>
      <c r="D875" s="5"/>
      <c r="E875" s="5"/>
      <c r="F875" s="5"/>
      <c r="G875" s="5"/>
      <c r="H875" s="8"/>
      <c r="I875" s="5"/>
      <c r="J875" s="9"/>
      <c r="K875" s="9"/>
      <c r="L875" s="9"/>
      <c r="M875" s="9"/>
      <c r="N875" s="9"/>
      <c r="O875" s="9"/>
      <c r="P875" s="9"/>
      <c r="Q875" s="9"/>
      <c r="R875" s="9"/>
      <c r="S875" s="9"/>
      <c r="T875" s="9"/>
      <c r="U875" s="9"/>
      <c r="V875" s="9"/>
      <c r="W875" s="9"/>
      <c r="X875" s="9"/>
      <c r="Y875" s="9"/>
      <c r="Z875" s="5"/>
      <c r="AA875" s="5"/>
      <c r="AB875" s="5"/>
      <c r="AC875" s="5"/>
      <c r="AD875" s="5"/>
      <c r="AE875" s="5"/>
    </row>
    <row r="876" ht="12.75" customHeight="1">
      <c r="A876" s="5"/>
      <c r="B876" s="6"/>
      <c r="C876" s="5"/>
      <c r="D876" s="5"/>
      <c r="E876" s="5"/>
      <c r="F876" s="5"/>
      <c r="G876" s="5"/>
      <c r="H876" s="8"/>
      <c r="I876" s="5"/>
      <c r="J876" s="9"/>
      <c r="K876" s="9"/>
      <c r="L876" s="9"/>
      <c r="M876" s="9"/>
      <c r="N876" s="9"/>
      <c r="O876" s="9"/>
      <c r="P876" s="9"/>
      <c r="Q876" s="9"/>
      <c r="R876" s="9"/>
      <c r="S876" s="9"/>
      <c r="T876" s="9"/>
      <c r="U876" s="9"/>
      <c r="V876" s="9"/>
      <c r="W876" s="9"/>
      <c r="X876" s="9"/>
      <c r="Y876" s="9"/>
      <c r="Z876" s="5"/>
      <c r="AA876" s="5"/>
      <c r="AB876" s="5"/>
      <c r="AC876" s="5"/>
      <c r="AD876" s="5"/>
      <c r="AE876" s="5"/>
    </row>
    <row r="877" ht="12.75" customHeight="1">
      <c r="A877" s="5"/>
      <c r="B877" s="6"/>
      <c r="C877" s="5"/>
      <c r="D877" s="5"/>
      <c r="E877" s="5"/>
      <c r="F877" s="5"/>
      <c r="G877" s="5"/>
      <c r="H877" s="8"/>
      <c r="I877" s="5"/>
      <c r="J877" s="9"/>
      <c r="K877" s="9"/>
      <c r="L877" s="9"/>
      <c r="M877" s="9"/>
      <c r="N877" s="9"/>
      <c r="O877" s="9"/>
      <c r="P877" s="9"/>
      <c r="Q877" s="9"/>
      <c r="R877" s="9"/>
      <c r="S877" s="9"/>
      <c r="T877" s="9"/>
      <c r="U877" s="9"/>
      <c r="V877" s="9"/>
      <c r="W877" s="9"/>
      <c r="X877" s="9"/>
      <c r="Y877" s="9"/>
      <c r="Z877" s="5"/>
      <c r="AA877" s="5"/>
      <c r="AB877" s="5"/>
      <c r="AC877" s="5"/>
      <c r="AD877" s="5"/>
      <c r="AE877" s="5"/>
    </row>
    <row r="878" ht="12.75" customHeight="1">
      <c r="A878" s="5"/>
      <c r="B878" s="6"/>
      <c r="C878" s="5"/>
      <c r="D878" s="5"/>
      <c r="E878" s="5"/>
      <c r="F878" s="5"/>
      <c r="G878" s="5"/>
      <c r="H878" s="8"/>
      <c r="I878" s="5"/>
      <c r="J878" s="9"/>
      <c r="K878" s="9"/>
      <c r="L878" s="9"/>
      <c r="M878" s="9"/>
      <c r="N878" s="9"/>
      <c r="O878" s="9"/>
      <c r="P878" s="9"/>
      <c r="Q878" s="9"/>
      <c r="R878" s="9"/>
      <c r="S878" s="9"/>
      <c r="T878" s="9"/>
      <c r="U878" s="9"/>
      <c r="V878" s="9"/>
      <c r="W878" s="9"/>
      <c r="X878" s="9"/>
      <c r="Y878" s="9"/>
      <c r="Z878" s="5"/>
      <c r="AA878" s="5"/>
      <c r="AB878" s="5"/>
      <c r="AC878" s="5"/>
      <c r="AD878" s="5"/>
      <c r="AE878" s="5"/>
    </row>
    <row r="879" ht="12.75" customHeight="1">
      <c r="A879" s="5"/>
      <c r="B879" s="6"/>
      <c r="C879" s="5"/>
      <c r="D879" s="5"/>
      <c r="E879" s="5"/>
      <c r="F879" s="5"/>
      <c r="G879" s="5"/>
      <c r="H879" s="8"/>
      <c r="I879" s="5"/>
      <c r="J879" s="9"/>
      <c r="K879" s="9"/>
      <c r="L879" s="9"/>
      <c r="M879" s="9"/>
      <c r="N879" s="9"/>
      <c r="O879" s="9"/>
      <c r="P879" s="9"/>
      <c r="Q879" s="9"/>
      <c r="R879" s="9"/>
      <c r="S879" s="9"/>
      <c r="T879" s="9"/>
      <c r="U879" s="9"/>
      <c r="V879" s="9"/>
      <c r="W879" s="9"/>
      <c r="X879" s="9"/>
      <c r="Y879" s="9"/>
      <c r="Z879" s="5"/>
      <c r="AA879" s="5"/>
      <c r="AB879" s="5"/>
      <c r="AC879" s="5"/>
      <c r="AD879" s="5"/>
      <c r="AE879" s="5"/>
    </row>
    <row r="880" ht="12.75" customHeight="1">
      <c r="A880" s="5"/>
      <c r="B880" s="6"/>
      <c r="C880" s="5"/>
      <c r="D880" s="5"/>
      <c r="E880" s="5"/>
      <c r="F880" s="5"/>
      <c r="G880" s="5"/>
      <c r="H880" s="8"/>
      <c r="I880" s="5"/>
      <c r="J880" s="9"/>
      <c r="K880" s="9"/>
      <c r="L880" s="9"/>
      <c r="M880" s="9"/>
      <c r="N880" s="9"/>
      <c r="O880" s="9"/>
      <c r="P880" s="9"/>
      <c r="Q880" s="9"/>
      <c r="R880" s="9"/>
      <c r="S880" s="9"/>
      <c r="T880" s="9"/>
      <c r="U880" s="9"/>
      <c r="V880" s="9"/>
      <c r="W880" s="9"/>
      <c r="X880" s="9"/>
      <c r="Y880" s="9"/>
      <c r="Z880" s="5"/>
      <c r="AA880" s="5"/>
      <c r="AB880" s="5"/>
      <c r="AC880" s="5"/>
      <c r="AD880" s="5"/>
      <c r="AE880" s="5"/>
    </row>
    <row r="881" ht="12.75" customHeight="1">
      <c r="A881" s="5"/>
      <c r="B881" s="6"/>
      <c r="C881" s="5"/>
      <c r="D881" s="5"/>
      <c r="E881" s="5"/>
      <c r="F881" s="5"/>
      <c r="G881" s="5"/>
      <c r="H881" s="8"/>
      <c r="I881" s="5"/>
      <c r="J881" s="9"/>
      <c r="K881" s="9"/>
      <c r="L881" s="9"/>
      <c r="M881" s="9"/>
      <c r="N881" s="9"/>
      <c r="O881" s="9"/>
      <c r="P881" s="9"/>
      <c r="Q881" s="9"/>
      <c r="R881" s="9"/>
      <c r="S881" s="9"/>
      <c r="T881" s="9"/>
      <c r="U881" s="9"/>
      <c r="V881" s="9"/>
      <c r="W881" s="9"/>
      <c r="X881" s="9"/>
      <c r="Y881" s="9"/>
      <c r="Z881" s="5"/>
      <c r="AA881" s="5"/>
      <c r="AB881" s="5"/>
      <c r="AC881" s="5"/>
      <c r="AD881" s="5"/>
      <c r="AE881" s="5"/>
    </row>
    <row r="882" ht="12.75" customHeight="1">
      <c r="A882" s="5"/>
      <c r="B882" s="6"/>
      <c r="C882" s="5"/>
      <c r="D882" s="5"/>
      <c r="E882" s="5"/>
      <c r="F882" s="5"/>
      <c r="G882" s="5"/>
      <c r="H882" s="8"/>
      <c r="I882" s="5"/>
      <c r="J882" s="9"/>
      <c r="K882" s="9"/>
      <c r="L882" s="9"/>
      <c r="M882" s="9"/>
      <c r="N882" s="9"/>
      <c r="O882" s="9"/>
      <c r="P882" s="9"/>
      <c r="Q882" s="9"/>
      <c r="R882" s="9"/>
      <c r="S882" s="9"/>
      <c r="T882" s="9"/>
      <c r="U882" s="9"/>
      <c r="V882" s="9"/>
      <c r="W882" s="9"/>
      <c r="X882" s="9"/>
      <c r="Y882" s="9"/>
      <c r="Z882" s="5"/>
      <c r="AA882" s="5"/>
      <c r="AB882" s="5"/>
      <c r="AC882" s="5"/>
      <c r="AD882" s="5"/>
      <c r="AE882" s="5"/>
    </row>
    <row r="883" ht="12.75" customHeight="1">
      <c r="A883" s="5"/>
      <c r="B883" s="6"/>
      <c r="C883" s="5"/>
      <c r="D883" s="5"/>
      <c r="E883" s="5"/>
      <c r="F883" s="5"/>
      <c r="G883" s="5"/>
      <c r="H883" s="8"/>
      <c r="I883" s="5"/>
      <c r="J883" s="9"/>
      <c r="K883" s="9"/>
      <c r="L883" s="9"/>
      <c r="M883" s="9"/>
      <c r="N883" s="9"/>
      <c r="O883" s="9"/>
      <c r="P883" s="9"/>
      <c r="Q883" s="9"/>
      <c r="R883" s="9"/>
      <c r="S883" s="9"/>
      <c r="T883" s="9"/>
      <c r="U883" s="9"/>
      <c r="V883" s="9"/>
      <c r="W883" s="9"/>
      <c r="X883" s="9"/>
      <c r="Y883" s="9"/>
      <c r="Z883" s="5"/>
      <c r="AA883" s="5"/>
      <c r="AB883" s="5"/>
      <c r="AC883" s="5"/>
      <c r="AD883" s="5"/>
      <c r="AE883" s="5"/>
    </row>
    <row r="884" ht="12.75" customHeight="1">
      <c r="A884" s="5"/>
      <c r="B884" s="6"/>
      <c r="C884" s="5"/>
      <c r="D884" s="5"/>
      <c r="E884" s="5"/>
      <c r="F884" s="5"/>
      <c r="G884" s="5"/>
      <c r="H884" s="8"/>
      <c r="I884" s="5"/>
      <c r="J884" s="9"/>
      <c r="K884" s="9"/>
      <c r="L884" s="9"/>
      <c r="M884" s="9"/>
      <c r="N884" s="9"/>
      <c r="O884" s="9"/>
      <c r="P884" s="9"/>
      <c r="Q884" s="9"/>
      <c r="R884" s="9"/>
      <c r="S884" s="9"/>
      <c r="T884" s="9"/>
      <c r="U884" s="9"/>
      <c r="V884" s="9"/>
      <c r="W884" s="9"/>
      <c r="X884" s="9"/>
      <c r="Y884" s="9"/>
      <c r="Z884" s="5"/>
      <c r="AA884" s="5"/>
      <c r="AB884" s="5"/>
      <c r="AC884" s="5"/>
      <c r="AD884" s="5"/>
      <c r="AE884" s="5"/>
    </row>
    <row r="885" ht="12.75" customHeight="1">
      <c r="A885" s="5"/>
      <c r="B885" s="6"/>
      <c r="C885" s="5"/>
      <c r="D885" s="5"/>
      <c r="E885" s="5"/>
      <c r="F885" s="5"/>
      <c r="G885" s="5"/>
      <c r="H885" s="8"/>
      <c r="I885" s="5"/>
      <c r="J885" s="9"/>
      <c r="K885" s="9"/>
      <c r="L885" s="9"/>
      <c r="M885" s="9"/>
      <c r="N885" s="9"/>
      <c r="O885" s="9"/>
      <c r="P885" s="9"/>
      <c r="Q885" s="9"/>
      <c r="R885" s="9"/>
      <c r="S885" s="9"/>
      <c r="T885" s="9"/>
      <c r="U885" s="9"/>
      <c r="V885" s="9"/>
      <c r="W885" s="9"/>
      <c r="X885" s="9"/>
      <c r="Y885" s="9"/>
      <c r="Z885" s="5"/>
      <c r="AA885" s="5"/>
      <c r="AB885" s="5"/>
      <c r="AC885" s="5"/>
      <c r="AD885" s="5"/>
      <c r="AE885" s="5"/>
    </row>
    <row r="886" ht="12.75" customHeight="1">
      <c r="A886" s="5"/>
      <c r="B886" s="6"/>
      <c r="C886" s="5"/>
      <c r="D886" s="5"/>
      <c r="E886" s="5"/>
      <c r="F886" s="5"/>
      <c r="G886" s="5"/>
      <c r="H886" s="8"/>
      <c r="I886" s="5"/>
      <c r="J886" s="9"/>
      <c r="K886" s="9"/>
      <c r="L886" s="9"/>
      <c r="M886" s="9"/>
      <c r="N886" s="9"/>
      <c r="O886" s="9"/>
      <c r="P886" s="9"/>
      <c r="Q886" s="9"/>
      <c r="R886" s="9"/>
      <c r="S886" s="9"/>
      <c r="T886" s="9"/>
      <c r="U886" s="9"/>
      <c r="V886" s="9"/>
      <c r="W886" s="9"/>
      <c r="X886" s="9"/>
      <c r="Y886" s="9"/>
      <c r="Z886" s="5"/>
      <c r="AA886" s="5"/>
      <c r="AB886" s="5"/>
      <c r="AC886" s="5"/>
      <c r="AD886" s="5"/>
      <c r="AE886" s="5"/>
    </row>
    <row r="887" ht="12.75" customHeight="1">
      <c r="A887" s="5"/>
      <c r="B887" s="6"/>
      <c r="C887" s="5"/>
      <c r="D887" s="5"/>
      <c r="E887" s="5"/>
      <c r="F887" s="5"/>
      <c r="G887" s="5"/>
      <c r="H887" s="8"/>
      <c r="I887" s="5"/>
      <c r="J887" s="9"/>
      <c r="K887" s="9"/>
      <c r="L887" s="9"/>
      <c r="M887" s="9"/>
      <c r="N887" s="9"/>
      <c r="O887" s="9"/>
      <c r="P887" s="9"/>
      <c r="Q887" s="9"/>
      <c r="R887" s="9"/>
      <c r="S887" s="9"/>
      <c r="T887" s="9"/>
      <c r="U887" s="9"/>
      <c r="V887" s="9"/>
      <c r="W887" s="9"/>
      <c r="X887" s="9"/>
      <c r="Y887" s="9"/>
      <c r="Z887" s="5"/>
      <c r="AA887" s="5"/>
      <c r="AB887" s="5"/>
      <c r="AC887" s="5"/>
      <c r="AD887" s="5"/>
      <c r="AE887" s="5"/>
    </row>
    <row r="888" ht="12.75" customHeight="1">
      <c r="A888" s="5"/>
      <c r="B888" s="6"/>
      <c r="C888" s="5"/>
      <c r="D888" s="5"/>
      <c r="E888" s="5"/>
      <c r="F888" s="5"/>
      <c r="G888" s="5"/>
      <c r="H888" s="8"/>
      <c r="I888" s="5"/>
      <c r="J888" s="9"/>
      <c r="K888" s="9"/>
      <c r="L888" s="9"/>
      <c r="M888" s="9"/>
      <c r="N888" s="9"/>
      <c r="O888" s="9"/>
      <c r="P888" s="9"/>
      <c r="Q888" s="9"/>
      <c r="R888" s="9"/>
      <c r="S888" s="9"/>
      <c r="T888" s="9"/>
      <c r="U888" s="9"/>
      <c r="V888" s="9"/>
      <c r="W888" s="9"/>
      <c r="X888" s="9"/>
      <c r="Y888" s="9"/>
      <c r="Z888" s="5"/>
      <c r="AA888" s="5"/>
      <c r="AB888" s="5"/>
      <c r="AC888" s="5"/>
      <c r="AD888" s="5"/>
      <c r="AE888" s="5"/>
    </row>
    <row r="889" ht="12.75" customHeight="1">
      <c r="A889" s="5"/>
      <c r="B889" s="6"/>
      <c r="C889" s="5"/>
      <c r="D889" s="5"/>
      <c r="E889" s="5"/>
      <c r="F889" s="5"/>
      <c r="G889" s="5"/>
      <c r="H889" s="8"/>
      <c r="I889" s="5"/>
      <c r="J889" s="9"/>
      <c r="K889" s="9"/>
      <c r="L889" s="9"/>
      <c r="M889" s="9"/>
      <c r="N889" s="9"/>
      <c r="O889" s="9"/>
      <c r="P889" s="9"/>
      <c r="Q889" s="9"/>
      <c r="R889" s="9"/>
      <c r="S889" s="9"/>
      <c r="T889" s="9"/>
      <c r="U889" s="9"/>
      <c r="V889" s="9"/>
      <c r="W889" s="9"/>
      <c r="X889" s="9"/>
      <c r="Y889" s="9"/>
      <c r="Z889" s="5"/>
      <c r="AA889" s="5"/>
      <c r="AB889" s="5"/>
      <c r="AC889" s="5"/>
      <c r="AD889" s="5"/>
      <c r="AE889" s="5"/>
    </row>
    <row r="890" ht="12.75" customHeight="1">
      <c r="A890" s="5"/>
      <c r="B890" s="6"/>
      <c r="C890" s="5"/>
      <c r="D890" s="5"/>
      <c r="E890" s="5"/>
      <c r="F890" s="5"/>
      <c r="G890" s="5"/>
      <c r="H890" s="8"/>
      <c r="I890" s="5"/>
      <c r="J890" s="9"/>
      <c r="K890" s="9"/>
      <c r="L890" s="9"/>
      <c r="M890" s="9"/>
      <c r="N890" s="9"/>
      <c r="O890" s="9"/>
      <c r="P890" s="9"/>
      <c r="Q890" s="9"/>
      <c r="R890" s="9"/>
      <c r="S890" s="9"/>
      <c r="T890" s="9"/>
      <c r="U890" s="9"/>
      <c r="V890" s="9"/>
      <c r="W890" s="9"/>
      <c r="X890" s="9"/>
      <c r="Y890" s="9"/>
      <c r="Z890" s="5"/>
      <c r="AA890" s="5"/>
      <c r="AB890" s="5"/>
      <c r="AC890" s="5"/>
      <c r="AD890" s="5"/>
      <c r="AE890" s="5"/>
    </row>
    <row r="891" ht="12.75" customHeight="1">
      <c r="A891" s="5"/>
      <c r="B891" s="6"/>
      <c r="C891" s="5"/>
      <c r="D891" s="5"/>
      <c r="E891" s="5"/>
      <c r="F891" s="5"/>
      <c r="G891" s="5"/>
      <c r="H891" s="8"/>
      <c r="I891" s="5"/>
      <c r="J891" s="9"/>
      <c r="K891" s="9"/>
      <c r="L891" s="9"/>
      <c r="M891" s="9"/>
      <c r="N891" s="9"/>
      <c r="O891" s="9"/>
      <c r="P891" s="9"/>
      <c r="Q891" s="9"/>
      <c r="R891" s="9"/>
      <c r="S891" s="9"/>
      <c r="T891" s="9"/>
      <c r="U891" s="9"/>
      <c r="V891" s="9"/>
      <c r="W891" s="9"/>
      <c r="X891" s="9"/>
      <c r="Y891" s="9"/>
      <c r="Z891" s="5"/>
      <c r="AA891" s="5"/>
      <c r="AB891" s="5"/>
      <c r="AC891" s="5"/>
      <c r="AD891" s="5"/>
      <c r="AE891" s="5"/>
    </row>
    <row r="892" ht="12.75" customHeight="1">
      <c r="A892" s="5"/>
      <c r="B892" s="6"/>
      <c r="C892" s="5"/>
      <c r="D892" s="5"/>
      <c r="E892" s="5"/>
      <c r="F892" s="5"/>
      <c r="G892" s="5"/>
      <c r="H892" s="8"/>
      <c r="I892" s="5"/>
      <c r="J892" s="9"/>
      <c r="K892" s="9"/>
      <c r="L892" s="9"/>
      <c r="M892" s="9"/>
      <c r="N892" s="9"/>
      <c r="O892" s="9"/>
      <c r="P892" s="9"/>
      <c r="Q892" s="9"/>
      <c r="R892" s="9"/>
      <c r="S892" s="9"/>
      <c r="T892" s="9"/>
      <c r="U892" s="9"/>
      <c r="V892" s="9"/>
      <c r="W892" s="9"/>
      <c r="X892" s="9"/>
      <c r="Y892" s="9"/>
      <c r="Z892" s="5"/>
      <c r="AA892" s="5"/>
      <c r="AB892" s="5"/>
      <c r="AC892" s="5"/>
      <c r="AD892" s="5"/>
      <c r="AE892" s="5"/>
    </row>
    <row r="893" ht="12.75" customHeight="1">
      <c r="A893" s="5"/>
      <c r="B893" s="6"/>
      <c r="C893" s="5"/>
      <c r="D893" s="5"/>
      <c r="E893" s="5"/>
      <c r="F893" s="5"/>
      <c r="G893" s="5"/>
      <c r="H893" s="8"/>
      <c r="I893" s="5"/>
      <c r="J893" s="9"/>
      <c r="K893" s="9"/>
      <c r="L893" s="9"/>
      <c r="M893" s="9"/>
      <c r="N893" s="9"/>
      <c r="O893" s="9"/>
      <c r="P893" s="9"/>
      <c r="Q893" s="9"/>
      <c r="R893" s="9"/>
      <c r="S893" s="9"/>
      <c r="T893" s="9"/>
      <c r="U893" s="9"/>
      <c r="V893" s="9"/>
      <c r="W893" s="9"/>
      <c r="X893" s="9"/>
      <c r="Y893" s="9"/>
      <c r="Z893" s="5"/>
      <c r="AA893" s="5"/>
      <c r="AB893" s="5"/>
      <c r="AC893" s="5"/>
      <c r="AD893" s="5"/>
      <c r="AE893" s="5"/>
    </row>
    <row r="894" ht="12.75" customHeight="1">
      <c r="A894" s="5"/>
      <c r="B894" s="6"/>
      <c r="C894" s="5"/>
      <c r="D894" s="5"/>
      <c r="E894" s="5"/>
      <c r="F894" s="5"/>
      <c r="G894" s="5"/>
      <c r="H894" s="8"/>
      <c r="I894" s="5"/>
      <c r="J894" s="9"/>
      <c r="K894" s="9"/>
      <c r="L894" s="9"/>
      <c r="M894" s="9"/>
      <c r="N894" s="9"/>
      <c r="O894" s="9"/>
      <c r="P894" s="9"/>
      <c r="Q894" s="9"/>
      <c r="R894" s="9"/>
      <c r="S894" s="9"/>
      <c r="T894" s="9"/>
      <c r="U894" s="9"/>
      <c r="V894" s="9"/>
      <c r="W894" s="9"/>
      <c r="X894" s="9"/>
      <c r="Y894" s="9"/>
      <c r="Z894" s="5"/>
      <c r="AA894" s="5"/>
      <c r="AB894" s="5"/>
      <c r="AC894" s="5"/>
      <c r="AD894" s="5"/>
      <c r="AE894" s="5"/>
    </row>
    <row r="895" ht="12.75" customHeight="1">
      <c r="A895" s="5"/>
      <c r="B895" s="6"/>
      <c r="C895" s="5"/>
      <c r="D895" s="5"/>
      <c r="E895" s="5"/>
      <c r="F895" s="5"/>
      <c r="G895" s="5"/>
      <c r="H895" s="8"/>
      <c r="I895" s="5"/>
      <c r="J895" s="9"/>
      <c r="K895" s="9"/>
      <c r="L895" s="9"/>
      <c r="M895" s="9"/>
      <c r="N895" s="9"/>
      <c r="O895" s="9"/>
      <c r="P895" s="9"/>
      <c r="Q895" s="9"/>
      <c r="R895" s="9"/>
      <c r="S895" s="9"/>
      <c r="T895" s="9"/>
      <c r="U895" s="9"/>
      <c r="V895" s="9"/>
      <c r="W895" s="9"/>
      <c r="X895" s="9"/>
      <c r="Y895" s="9"/>
      <c r="Z895" s="5"/>
      <c r="AA895" s="5"/>
      <c r="AB895" s="5"/>
      <c r="AC895" s="5"/>
      <c r="AD895" s="5"/>
      <c r="AE895" s="5"/>
    </row>
    <row r="896" ht="12.75" customHeight="1">
      <c r="A896" s="5"/>
      <c r="B896" s="6"/>
      <c r="C896" s="5"/>
      <c r="D896" s="5"/>
      <c r="E896" s="5"/>
      <c r="F896" s="5"/>
      <c r="G896" s="5"/>
      <c r="H896" s="8"/>
      <c r="I896" s="5"/>
      <c r="J896" s="9"/>
      <c r="K896" s="9"/>
      <c r="L896" s="9"/>
      <c r="M896" s="9"/>
      <c r="N896" s="9"/>
      <c r="O896" s="9"/>
      <c r="P896" s="9"/>
      <c r="Q896" s="9"/>
      <c r="R896" s="9"/>
      <c r="S896" s="9"/>
      <c r="T896" s="9"/>
      <c r="U896" s="9"/>
      <c r="V896" s="9"/>
      <c r="W896" s="9"/>
      <c r="X896" s="9"/>
      <c r="Y896" s="9"/>
      <c r="Z896" s="5"/>
      <c r="AA896" s="5"/>
      <c r="AB896" s="5"/>
      <c r="AC896" s="5"/>
      <c r="AD896" s="5"/>
      <c r="AE896" s="5"/>
    </row>
    <row r="897" ht="12.75" customHeight="1">
      <c r="A897" s="5"/>
      <c r="B897" s="6"/>
      <c r="C897" s="5"/>
      <c r="D897" s="5"/>
      <c r="E897" s="5"/>
      <c r="F897" s="5"/>
      <c r="G897" s="5"/>
      <c r="H897" s="8"/>
      <c r="I897" s="5"/>
      <c r="J897" s="9"/>
      <c r="K897" s="9"/>
      <c r="L897" s="9"/>
      <c r="M897" s="9"/>
      <c r="N897" s="9"/>
      <c r="O897" s="9"/>
      <c r="P897" s="9"/>
      <c r="Q897" s="9"/>
      <c r="R897" s="9"/>
      <c r="S897" s="9"/>
      <c r="T897" s="9"/>
      <c r="U897" s="9"/>
      <c r="V897" s="9"/>
      <c r="W897" s="9"/>
      <c r="X897" s="9"/>
      <c r="Y897" s="9"/>
      <c r="Z897" s="5"/>
      <c r="AA897" s="5"/>
      <c r="AB897" s="5"/>
      <c r="AC897" s="5"/>
      <c r="AD897" s="5"/>
      <c r="AE897" s="5"/>
    </row>
    <row r="898" ht="12.75" customHeight="1">
      <c r="A898" s="5"/>
      <c r="B898" s="6"/>
      <c r="C898" s="5"/>
      <c r="D898" s="5"/>
      <c r="E898" s="5"/>
      <c r="F898" s="5"/>
      <c r="G898" s="5"/>
      <c r="H898" s="8"/>
      <c r="I898" s="5"/>
      <c r="J898" s="9"/>
      <c r="K898" s="9"/>
      <c r="L898" s="9"/>
      <c r="M898" s="9"/>
      <c r="N898" s="9"/>
      <c r="O898" s="9"/>
      <c r="P898" s="9"/>
      <c r="Q898" s="9"/>
      <c r="R898" s="9"/>
      <c r="S898" s="9"/>
      <c r="T898" s="9"/>
      <c r="U898" s="9"/>
      <c r="V898" s="9"/>
      <c r="W898" s="9"/>
      <c r="X898" s="9"/>
      <c r="Y898" s="9"/>
      <c r="Z898" s="5"/>
      <c r="AA898" s="5"/>
      <c r="AB898" s="5"/>
      <c r="AC898" s="5"/>
      <c r="AD898" s="5"/>
      <c r="AE898" s="5"/>
    </row>
    <row r="899" ht="12.75" customHeight="1">
      <c r="A899" s="5"/>
      <c r="B899" s="6"/>
      <c r="C899" s="5"/>
      <c r="D899" s="5"/>
      <c r="E899" s="5"/>
      <c r="F899" s="5"/>
      <c r="G899" s="5"/>
      <c r="H899" s="8"/>
      <c r="I899" s="5"/>
      <c r="J899" s="9"/>
      <c r="K899" s="9"/>
      <c r="L899" s="9"/>
      <c r="M899" s="9"/>
      <c r="N899" s="9"/>
      <c r="O899" s="9"/>
      <c r="P899" s="9"/>
      <c r="Q899" s="9"/>
      <c r="R899" s="9"/>
      <c r="S899" s="9"/>
      <c r="T899" s="9"/>
      <c r="U899" s="9"/>
      <c r="V899" s="9"/>
      <c r="W899" s="9"/>
      <c r="X899" s="9"/>
      <c r="Y899" s="9"/>
      <c r="Z899" s="5"/>
      <c r="AA899" s="5"/>
      <c r="AB899" s="5"/>
      <c r="AC899" s="5"/>
      <c r="AD899" s="5"/>
      <c r="AE899" s="5"/>
    </row>
    <row r="900" ht="12.75" customHeight="1">
      <c r="A900" s="5"/>
      <c r="B900" s="6"/>
      <c r="C900" s="5"/>
      <c r="D900" s="5"/>
      <c r="E900" s="5"/>
      <c r="F900" s="5"/>
      <c r="G900" s="5"/>
      <c r="H900" s="8"/>
      <c r="I900" s="5"/>
      <c r="J900" s="9"/>
      <c r="K900" s="9"/>
      <c r="L900" s="9"/>
      <c r="M900" s="9"/>
      <c r="N900" s="9"/>
      <c r="O900" s="9"/>
      <c r="P900" s="9"/>
      <c r="Q900" s="9"/>
      <c r="R900" s="9"/>
      <c r="S900" s="9"/>
      <c r="T900" s="9"/>
      <c r="U900" s="9"/>
      <c r="V900" s="9"/>
      <c r="W900" s="9"/>
      <c r="X900" s="9"/>
      <c r="Y900" s="9"/>
      <c r="Z900" s="5"/>
      <c r="AA900" s="5"/>
      <c r="AB900" s="5"/>
      <c r="AC900" s="5"/>
      <c r="AD900" s="5"/>
      <c r="AE900" s="5"/>
    </row>
    <row r="901" ht="12.75" customHeight="1">
      <c r="A901" s="5"/>
      <c r="B901" s="6"/>
      <c r="C901" s="5"/>
      <c r="D901" s="5"/>
      <c r="E901" s="5"/>
      <c r="F901" s="5"/>
      <c r="G901" s="5"/>
      <c r="H901" s="8"/>
      <c r="I901" s="5"/>
      <c r="J901" s="9"/>
      <c r="K901" s="9"/>
      <c r="L901" s="9"/>
      <c r="M901" s="9"/>
      <c r="N901" s="9"/>
      <c r="O901" s="9"/>
      <c r="P901" s="9"/>
      <c r="Q901" s="9"/>
      <c r="R901" s="9"/>
      <c r="S901" s="9"/>
      <c r="T901" s="9"/>
      <c r="U901" s="9"/>
      <c r="V901" s="9"/>
      <c r="W901" s="9"/>
      <c r="X901" s="9"/>
      <c r="Y901" s="9"/>
      <c r="Z901" s="5"/>
      <c r="AA901" s="5"/>
      <c r="AB901" s="5"/>
      <c r="AC901" s="5"/>
      <c r="AD901" s="5"/>
      <c r="AE901" s="5"/>
    </row>
    <row r="902" ht="12.75" customHeight="1">
      <c r="A902" s="5"/>
      <c r="B902" s="6"/>
      <c r="C902" s="5"/>
      <c r="D902" s="5"/>
      <c r="E902" s="5"/>
      <c r="F902" s="5"/>
      <c r="G902" s="5"/>
      <c r="H902" s="8"/>
      <c r="I902" s="5"/>
      <c r="J902" s="9"/>
      <c r="K902" s="9"/>
      <c r="L902" s="9"/>
      <c r="M902" s="9"/>
      <c r="N902" s="9"/>
      <c r="O902" s="9"/>
      <c r="P902" s="9"/>
      <c r="Q902" s="9"/>
      <c r="R902" s="9"/>
      <c r="S902" s="9"/>
      <c r="T902" s="9"/>
      <c r="U902" s="9"/>
      <c r="V902" s="9"/>
      <c r="W902" s="9"/>
      <c r="X902" s="9"/>
      <c r="Y902" s="9"/>
      <c r="Z902" s="5"/>
      <c r="AA902" s="5"/>
      <c r="AB902" s="5"/>
      <c r="AC902" s="5"/>
      <c r="AD902" s="5"/>
      <c r="AE902" s="5"/>
    </row>
    <row r="903" ht="12.75" customHeight="1">
      <c r="A903" s="5"/>
      <c r="B903" s="6"/>
      <c r="C903" s="5"/>
      <c r="D903" s="5"/>
      <c r="E903" s="5"/>
      <c r="F903" s="5"/>
      <c r="G903" s="5"/>
      <c r="H903" s="8"/>
      <c r="I903" s="5"/>
      <c r="J903" s="9"/>
      <c r="K903" s="9"/>
      <c r="L903" s="9"/>
      <c r="M903" s="9"/>
      <c r="N903" s="9"/>
      <c r="O903" s="9"/>
      <c r="P903" s="9"/>
      <c r="Q903" s="9"/>
      <c r="R903" s="9"/>
      <c r="S903" s="9"/>
      <c r="T903" s="9"/>
      <c r="U903" s="9"/>
      <c r="V903" s="9"/>
      <c r="W903" s="9"/>
      <c r="X903" s="9"/>
      <c r="Y903" s="9"/>
      <c r="Z903" s="5"/>
      <c r="AA903" s="5"/>
      <c r="AB903" s="5"/>
      <c r="AC903" s="5"/>
      <c r="AD903" s="5"/>
      <c r="AE903" s="5"/>
    </row>
    <row r="904" ht="12.75" customHeight="1">
      <c r="A904" s="5"/>
      <c r="B904" s="6"/>
      <c r="C904" s="5"/>
      <c r="D904" s="5"/>
      <c r="E904" s="5"/>
      <c r="F904" s="5"/>
      <c r="G904" s="5"/>
      <c r="H904" s="8"/>
      <c r="I904" s="5"/>
      <c r="J904" s="9"/>
      <c r="K904" s="9"/>
      <c r="L904" s="9"/>
      <c r="M904" s="9"/>
      <c r="N904" s="9"/>
      <c r="O904" s="9"/>
      <c r="P904" s="9"/>
      <c r="Q904" s="9"/>
      <c r="R904" s="9"/>
      <c r="S904" s="9"/>
      <c r="T904" s="9"/>
      <c r="U904" s="9"/>
      <c r="V904" s="9"/>
      <c r="W904" s="9"/>
      <c r="X904" s="9"/>
      <c r="Y904" s="9"/>
      <c r="Z904" s="5"/>
      <c r="AA904" s="5"/>
      <c r="AB904" s="5"/>
      <c r="AC904" s="5"/>
      <c r="AD904" s="5"/>
      <c r="AE904" s="5"/>
    </row>
    <row r="905" ht="12.75" customHeight="1">
      <c r="A905" s="5"/>
      <c r="B905" s="6"/>
      <c r="C905" s="5"/>
      <c r="D905" s="5"/>
      <c r="E905" s="5"/>
      <c r="F905" s="5"/>
      <c r="G905" s="5"/>
      <c r="H905" s="8"/>
      <c r="I905" s="5"/>
      <c r="J905" s="9"/>
      <c r="K905" s="9"/>
      <c r="L905" s="9"/>
      <c r="M905" s="9"/>
      <c r="N905" s="9"/>
      <c r="O905" s="9"/>
      <c r="P905" s="9"/>
      <c r="Q905" s="9"/>
      <c r="R905" s="9"/>
      <c r="S905" s="9"/>
      <c r="T905" s="9"/>
      <c r="U905" s="9"/>
      <c r="V905" s="9"/>
      <c r="W905" s="9"/>
      <c r="X905" s="9"/>
      <c r="Y905" s="9"/>
      <c r="Z905" s="5"/>
      <c r="AA905" s="5"/>
      <c r="AB905" s="5"/>
      <c r="AC905" s="5"/>
      <c r="AD905" s="5"/>
      <c r="AE905" s="5"/>
    </row>
    <row r="906" ht="12.75" customHeight="1">
      <c r="A906" s="5"/>
      <c r="B906" s="6"/>
      <c r="C906" s="5"/>
      <c r="D906" s="5"/>
      <c r="E906" s="5"/>
      <c r="F906" s="5"/>
      <c r="G906" s="5"/>
      <c r="H906" s="8"/>
      <c r="I906" s="5"/>
      <c r="J906" s="9"/>
      <c r="K906" s="9"/>
      <c r="L906" s="9"/>
      <c r="M906" s="9"/>
      <c r="N906" s="9"/>
      <c r="O906" s="9"/>
      <c r="P906" s="9"/>
      <c r="Q906" s="9"/>
      <c r="R906" s="9"/>
      <c r="S906" s="9"/>
      <c r="T906" s="9"/>
      <c r="U906" s="9"/>
      <c r="V906" s="9"/>
      <c r="W906" s="9"/>
      <c r="X906" s="9"/>
      <c r="Y906" s="9"/>
      <c r="Z906" s="5"/>
      <c r="AA906" s="5"/>
      <c r="AB906" s="5"/>
      <c r="AC906" s="5"/>
      <c r="AD906" s="5"/>
      <c r="AE906" s="5"/>
    </row>
    <row r="907" ht="12.75" customHeight="1">
      <c r="A907" s="5"/>
      <c r="B907" s="6"/>
      <c r="C907" s="5"/>
      <c r="D907" s="5"/>
      <c r="E907" s="5"/>
      <c r="F907" s="5"/>
      <c r="G907" s="5"/>
      <c r="H907" s="8"/>
      <c r="I907" s="5"/>
      <c r="J907" s="9"/>
      <c r="K907" s="9"/>
      <c r="L907" s="9"/>
      <c r="M907" s="9"/>
      <c r="N907" s="9"/>
      <c r="O907" s="9"/>
      <c r="P907" s="9"/>
      <c r="Q907" s="9"/>
      <c r="R907" s="9"/>
      <c r="S907" s="9"/>
      <c r="T907" s="9"/>
      <c r="U907" s="9"/>
      <c r="V907" s="9"/>
      <c r="W907" s="9"/>
      <c r="X907" s="9"/>
      <c r="Y907" s="9"/>
      <c r="Z907" s="5"/>
      <c r="AA907" s="5"/>
      <c r="AB907" s="5"/>
      <c r="AC907" s="5"/>
      <c r="AD907" s="5"/>
      <c r="AE907" s="5"/>
    </row>
    <row r="908" ht="12.75" customHeight="1">
      <c r="A908" s="5"/>
      <c r="B908" s="6"/>
      <c r="C908" s="5"/>
      <c r="D908" s="5"/>
      <c r="E908" s="5"/>
      <c r="F908" s="5"/>
      <c r="G908" s="5"/>
      <c r="H908" s="8"/>
      <c r="I908" s="5"/>
      <c r="J908" s="9"/>
      <c r="K908" s="9"/>
      <c r="L908" s="9"/>
      <c r="M908" s="9"/>
      <c r="N908" s="9"/>
      <c r="O908" s="9"/>
      <c r="P908" s="9"/>
      <c r="Q908" s="9"/>
      <c r="R908" s="9"/>
      <c r="S908" s="9"/>
      <c r="T908" s="9"/>
      <c r="U908" s="9"/>
      <c r="V908" s="9"/>
      <c r="W908" s="9"/>
      <c r="X908" s="9"/>
      <c r="Y908" s="9"/>
      <c r="Z908" s="5"/>
      <c r="AA908" s="5"/>
      <c r="AB908" s="5"/>
      <c r="AC908" s="5"/>
      <c r="AD908" s="5"/>
      <c r="AE908" s="5"/>
    </row>
    <row r="909" ht="12.75" customHeight="1">
      <c r="A909" s="5"/>
      <c r="B909" s="6"/>
      <c r="C909" s="5"/>
      <c r="D909" s="5"/>
      <c r="E909" s="5"/>
      <c r="F909" s="5"/>
      <c r="G909" s="5"/>
      <c r="H909" s="8"/>
      <c r="I909" s="5"/>
      <c r="J909" s="9"/>
      <c r="K909" s="9"/>
      <c r="L909" s="9"/>
      <c r="M909" s="9"/>
      <c r="N909" s="9"/>
      <c r="O909" s="9"/>
      <c r="P909" s="9"/>
      <c r="Q909" s="9"/>
      <c r="R909" s="9"/>
      <c r="S909" s="9"/>
      <c r="T909" s="9"/>
      <c r="U909" s="9"/>
      <c r="V909" s="9"/>
      <c r="W909" s="9"/>
      <c r="X909" s="9"/>
      <c r="Y909" s="9"/>
      <c r="Z909" s="5"/>
      <c r="AA909" s="5"/>
      <c r="AB909" s="5"/>
      <c r="AC909" s="5"/>
      <c r="AD909" s="5"/>
      <c r="AE909" s="5"/>
    </row>
    <row r="910" ht="12.75" customHeight="1">
      <c r="A910" s="5"/>
      <c r="B910" s="6"/>
      <c r="C910" s="5"/>
      <c r="D910" s="5"/>
      <c r="E910" s="5"/>
      <c r="F910" s="5"/>
      <c r="G910" s="5"/>
      <c r="H910" s="8"/>
      <c r="I910" s="5"/>
      <c r="J910" s="9"/>
      <c r="K910" s="9"/>
      <c r="L910" s="9"/>
      <c r="M910" s="9"/>
      <c r="N910" s="9"/>
      <c r="O910" s="9"/>
      <c r="P910" s="9"/>
      <c r="Q910" s="9"/>
      <c r="R910" s="9"/>
      <c r="S910" s="9"/>
      <c r="T910" s="9"/>
      <c r="U910" s="9"/>
      <c r="V910" s="9"/>
      <c r="W910" s="9"/>
      <c r="X910" s="9"/>
      <c r="Y910" s="9"/>
      <c r="Z910" s="5"/>
      <c r="AA910" s="5"/>
      <c r="AB910" s="5"/>
      <c r="AC910" s="5"/>
      <c r="AD910" s="5"/>
      <c r="AE910" s="5"/>
    </row>
    <row r="911" ht="12.75" customHeight="1">
      <c r="A911" s="5"/>
      <c r="B911" s="6"/>
      <c r="C911" s="5"/>
      <c r="D911" s="5"/>
      <c r="E911" s="5"/>
      <c r="F911" s="5"/>
      <c r="G911" s="5"/>
      <c r="H911" s="8"/>
      <c r="I911" s="5"/>
      <c r="J911" s="9"/>
      <c r="K911" s="9"/>
      <c r="L911" s="9"/>
      <c r="M911" s="9"/>
      <c r="N911" s="9"/>
      <c r="O911" s="9"/>
      <c r="P911" s="9"/>
      <c r="Q911" s="9"/>
      <c r="R911" s="9"/>
      <c r="S911" s="9"/>
      <c r="T911" s="9"/>
      <c r="U911" s="9"/>
      <c r="V911" s="9"/>
      <c r="W911" s="9"/>
      <c r="X911" s="9"/>
      <c r="Y911" s="9"/>
      <c r="Z911" s="5"/>
      <c r="AA911" s="5"/>
      <c r="AB911" s="5"/>
      <c r="AC911" s="5"/>
      <c r="AD911" s="5"/>
      <c r="AE911" s="5"/>
    </row>
    <row r="912" ht="12.75" customHeight="1">
      <c r="A912" s="5"/>
      <c r="B912" s="6"/>
      <c r="C912" s="5"/>
      <c r="D912" s="5"/>
      <c r="E912" s="5"/>
      <c r="F912" s="5"/>
      <c r="G912" s="5"/>
      <c r="H912" s="8"/>
      <c r="I912" s="5"/>
      <c r="J912" s="9"/>
      <c r="K912" s="9"/>
      <c r="L912" s="9"/>
      <c r="M912" s="9"/>
      <c r="N912" s="9"/>
      <c r="O912" s="9"/>
      <c r="P912" s="9"/>
      <c r="Q912" s="9"/>
      <c r="R912" s="9"/>
      <c r="S912" s="9"/>
      <c r="T912" s="9"/>
      <c r="U912" s="9"/>
      <c r="V912" s="9"/>
      <c r="W912" s="9"/>
      <c r="X912" s="9"/>
      <c r="Y912" s="9"/>
      <c r="Z912" s="5"/>
      <c r="AA912" s="5"/>
      <c r="AB912" s="5"/>
      <c r="AC912" s="5"/>
      <c r="AD912" s="5"/>
      <c r="AE912" s="5"/>
    </row>
    <row r="913" ht="12.75" customHeight="1">
      <c r="A913" s="5"/>
      <c r="B913" s="6"/>
      <c r="C913" s="5"/>
      <c r="D913" s="5"/>
      <c r="E913" s="5"/>
      <c r="F913" s="5"/>
      <c r="G913" s="5"/>
      <c r="H913" s="8"/>
      <c r="I913" s="5"/>
      <c r="J913" s="9"/>
      <c r="K913" s="9"/>
      <c r="L913" s="9"/>
      <c r="M913" s="9"/>
      <c r="N913" s="9"/>
      <c r="O913" s="9"/>
      <c r="P913" s="9"/>
      <c r="Q913" s="9"/>
      <c r="R913" s="9"/>
      <c r="S913" s="9"/>
      <c r="T913" s="9"/>
      <c r="U913" s="9"/>
      <c r="V913" s="9"/>
      <c r="W913" s="9"/>
      <c r="X913" s="9"/>
      <c r="Y913" s="9"/>
      <c r="Z913" s="5"/>
      <c r="AA913" s="5"/>
      <c r="AB913" s="5"/>
      <c r="AC913" s="5"/>
      <c r="AD913" s="5"/>
      <c r="AE913" s="5"/>
    </row>
    <row r="914" ht="12.75" customHeight="1">
      <c r="A914" s="5"/>
      <c r="B914" s="6"/>
      <c r="C914" s="5"/>
      <c r="D914" s="5"/>
      <c r="E914" s="5"/>
      <c r="F914" s="5"/>
      <c r="G914" s="5"/>
      <c r="H914" s="8"/>
      <c r="I914" s="5"/>
      <c r="J914" s="9"/>
      <c r="K914" s="9"/>
      <c r="L914" s="9"/>
      <c r="M914" s="9"/>
      <c r="N914" s="9"/>
      <c r="O914" s="9"/>
      <c r="P914" s="9"/>
      <c r="Q914" s="9"/>
      <c r="R914" s="9"/>
      <c r="S914" s="9"/>
      <c r="T914" s="9"/>
      <c r="U914" s="9"/>
      <c r="V914" s="9"/>
      <c r="W914" s="9"/>
      <c r="X914" s="9"/>
      <c r="Y914" s="9"/>
      <c r="Z914" s="5"/>
      <c r="AA914" s="5"/>
      <c r="AB914" s="5"/>
      <c r="AC914" s="5"/>
      <c r="AD914" s="5"/>
      <c r="AE914" s="5"/>
    </row>
    <row r="915" ht="12.75" customHeight="1">
      <c r="A915" s="5"/>
      <c r="B915" s="6"/>
      <c r="C915" s="5"/>
      <c r="D915" s="5"/>
      <c r="E915" s="5"/>
      <c r="F915" s="5"/>
      <c r="G915" s="5"/>
      <c r="H915" s="8"/>
      <c r="I915" s="5"/>
      <c r="J915" s="9"/>
      <c r="K915" s="9"/>
      <c r="L915" s="9"/>
      <c r="M915" s="9"/>
      <c r="N915" s="9"/>
      <c r="O915" s="9"/>
      <c r="P915" s="9"/>
      <c r="Q915" s="9"/>
      <c r="R915" s="9"/>
      <c r="S915" s="9"/>
      <c r="T915" s="9"/>
      <c r="U915" s="9"/>
      <c r="V915" s="9"/>
      <c r="W915" s="9"/>
      <c r="X915" s="9"/>
      <c r="Y915" s="9"/>
      <c r="Z915" s="5"/>
      <c r="AA915" s="5"/>
      <c r="AB915" s="5"/>
      <c r="AC915" s="5"/>
      <c r="AD915" s="5"/>
      <c r="AE915" s="5"/>
    </row>
    <row r="916" ht="12.75" customHeight="1">
      <c r="A916" s="5"/>
      <c r="B916" s="6"/>
      <c r="C916" s="5"/>
      <c r="D916" s="5"/>
      <c r="E916" s="5"/>
      <c r="F916" s="5"/>
      <c r="G916" s="5"/>
      <c r="H916" s="8"/>
      <c r="I916" s="5"/>
      <c r="J916" s="9"/>
      <c r="K916" s="9"/>
      <c r="L916" s="9"/>
      <c r="M916" s="9"/>
      <c r="N916" s="9"/>
      <c r="O916" s="9"/>
      <c r="P916" s="9"/>
      <c r="Q916" s="9"/>
      <c r="R916" s="9"/>
      <c r="S916" s="9"/>
      <c r="T916" s="9"/>
      <c r="U916" s="9"/>
      <c r="V916" s="9"/>
      <c r="W916" s="9"/>
      <c r="X916" s="9"/>
      <c r="Y916" s="9"/>
      <c r="Z916" s="5"/>
      <c r="AA916" s="5"/>
      <c r="AB916" s="5"/>
      <c r="AC916" s="5"/>
      <c r="AD916" s="5"/>
      <c r="AE916" s="5"/>
    </row>
    <row r="917" ht="12.75" customHeight="1">
      <c r="A917" s="5"/>
      <c r="B917" s="6"/>
      <c r="C917" s="5"/>
      <c r="D917" s="5"/>
      <c r="E917" s="5"/>
      <c r="F917" s="5"/>
      <c r="G917" s="5"/>
      <c r="H917" s="8"/>
      <c r="I917" s="5"/>
      <c r="J917" s="9"/>
      <c r="K917" s="9"/>
      <c r="L917" s="9"/>
      <c r="M917" s="9"/>
      <c r="N917" s="9"/>
      <c r="O917" s="9"/>
      <c r="P917" s="9"/>
      <c r="Q917" s="9"/>
      <c r="R917" s="9"/>
      <c r="S917" s="9"/>
      <c r="T917" s="9"/>
      <c r="U917" s="9"/>
      <c r="V917" s="9"/>
      <c r="W917" s="9"/>
      <c r="X917" s="9"/>
      <c r="Y917" s="9"/>
      <c r="Z917" s="5"/>
      <c r="AA917" s="5"/>
      <c r="AB917" s="5"/>
      <c r="AC917" s="5"/>
      <c r="AD917" s="5"/>
      <c r="AE917" s="5"/>
    </row>
    <row r="918" ht="12.75" customHeight="1">
      <c r="A918" s="5"/>
      <c r="B918" s="6"/>
      <c r="C918" s="5"/>
      <c r="D918" s="5"/>
      <c r="E918" s="5"/>
      <c r="F918" s="5"/>
      <c r="G918" s="5"/>
      <c r="H918" s="8"/>
      <c r="I918" s="5"/>
      <c r="J918" s="9"/>
      <c r="K918" s="9"/>
      <c r="L918" s="9"/>
      <c r="M918" s="9"/>
      <c r="N918" s="9"/>
      <c r="O918" s="9"/>
      <c r="P918" s="9"/>
      <c r="Q918" s="9"/>
      <c r="R918" s="9"/>
      <c r="S918" s="9"/>
      <c r="T918" s="9"/>
      <c r="U918" s="9"/>
      <c r="V918" s="9"/>
      <c r="W918" s="9"/>
      <c r="X918" s="9"/>
      <c r="Y918" s="9"/>
      <c r="Z918" s="5"/>
      <c r="AA918" s="5"/>
      <c r="AB918" s="5"/>
      <c r="AC918" s="5"/>
      <c r="AD918" s="5"/>
      <c r="AE918" s="5"/>
    </row>
    <row r="919" ht="12.75" customHeight="1">
      <c r="A919" s="5"/>
      <c r="B919" s="6"/>
      <c r="C919" s="5"/>
      <c r="D919" s="5"/>
      <c r="E919" s="5"/>
      <c r="F919" s="5"/>
      <c r="G919" s="5"/>
      <c r="H919" s="8"/>
      <c r="I919" s="5"/>
      <c r="J919" s="9"/>
      <c r="K919" s="9"/>
      <c r="L919" s="9"/>
      <c r="M919" s="9"/>
      <c r="N919" s="9"/>
      <c r="O919" s="9"/>
      <c r="P919" s="9"/>
      <c r="Q919" s="9"/>
      <c r="R919" s="9"/>
      <c r="S919" s="9"/>
      <c r="T919" s="9"/>
      <c r="U919" s="9"/>
      <c r="V919" s="9"/>
      <c r="W919" s="9"/>
      <c r="X919" s="9"/>
      <c r="Y919" s="9"/>
      <c r="Z919" s="5"/>
      <c r="AA919" s="5"/>
      <c r="AB919" s="5"/>
      <c r="AC919" s="5"/>
      <c r="AD919" s="5"/>
      <c r="AE919" s="5"/>
    </row>
    <row r="920" ht="12.75" customHeight="1">
      <c r="A920" s="5"/>
      <c r="B920" s="6"/>
      <c r="C920" s="5"/>
      <c r="D920" s="5"/>
      <c r="E920" s="5"/>
      <c r="F920" s="5"/>
      <c r="G920" s="5"/>
      <c r="H920" s="8"/>
      <c r="I920" s="5"/>
      <c r="J920" s="9"/>
      <c r="K920" s="9"/>
      <c r="L920" s="9"/>
      <c r="M920" s="9"/>
      <c r="N920" s="9"/>
      <c r="O920" s="9"/>
      <c r="P920" s="9"/>
      <c r="Q920" s="9"/>
      <c r="R920" s="9"/>
      <c r="S920" s="9"/>
      <c r="T920" s="9"/>
      <c r="U920" s="9"/>
      <c r="V920" s="9"/>
      <c r="W920" s="9"/>
      <c r="X920" s="9"/>
      <c r="Y920" s="9"/>
      <c r="Z920" s="5"/>
      <c r="AA920" s="5"/>
      <c r="AB920" s="5"/>
      <c r="AC920" s="5"/>
      <c r="AD920" s="5"/>
      <c r="AE920" s="5"/>
    </row>
    <row r="921" ht="12.75" customHeight="1">
      <c r="A921" s="5"/>
      <c r="B921" s="6"/>
      <c r="C921" s="5"/>
      <c r="D921" s="5"/>
      <c r="E921" s="5"/>
      <c r="F921" s="5"/>
      <c r="G921" s="5"/>
      <c r="H921" s="8"/>
      <c r="I921" s="5"/>
      <c r="J921" s="9"/>
      <c r="K921" s="9"/>
      <c r="L921" s="9"/>
      <c r="M921" s="9"/>
      <c r="N921" s="9"/>
      <c r="O921" s="9"/>
      <c r="P921" s="9"/>
      <c r="Q921" s="9"/>
      <c r="R921" s="9"/>
      <c r="S921" s="9"/>
      <c r="T921" s="9"/>
      <c r="U921" s="9"/>
      <c r="V921" s="9"/>
      <c r="W921" s="9"/>
      <c r="X921" s="9"/>
      <c r="Y921" s="9"/>
      <c r="Z921" s="5"/>
      <c r="AA921" s="5"/>
      <c r="AB921" s="5"/>
      <c r="AC921" s="5"/>
      <c r="AD921" s="5"/>
      <c r="AE921" s="5"/>
    </row>
    <row r="922" ht="12.75" customHeight="1">
      <c r="A922" s="5"/>
      <c r="B922" s="6"/>
      <c r="C922" s="5"/>
      <c r="D922" s="5"/>
      <c r="E922" s="5"/>
      <c r="F922" s="5"/>
      <c r="G922" s="5"/>
      <c r="H922" s="8"/>
      <c r="I922" s="5"/>
      <c r="J922" s="9"/>
      <c r="K922" s="9"/>
      <c r="L922" s="9"/>
      <c r="M922" s="9"/>
      <c r="N922" s="9"/>
      <c r="O922" s="9"/>
      <c r="P922" s="9"/>
      <c r="Q922" s="9"/>
      <c r="R922" s="9"/>
      <c r="S922" s="9"/>
      <c r="T922" s="9"/>
      <c r="U922" s="9"/>
      <c r="V922" s="9"/>
      <c r="W922" s="9"/>
      <c r="X922" s="9"/>
      <c r="Y922" s="9"/>
      <c r="Z922" s="5"/>
      <c r="AA922" s="5"/>
      <c r="AB922" s="5"/>
      <c r="AC922" s="5"/>
      <c r="AD922" s="5"/>
      <c r="AE922" s="5"/>
    </row>
    <row r="923" ht="12.75" customHeight="1">
      <c r="A923" s="5"/>
      <c r="B923" s="6"/>
      <c r="C923" s="5"/>
      <c r="D923" s="5"/>
      <c r="E923" s="5"/>
      <c r="F923" s="5"/>
      <c r="G923" s="5"/>
      <c r="H923" s="8"/>
      <c r="I923" s="5"/>
      <c r="J923" s="9"/>
      <c r="K923" s="9"/>
      <c r="L923" s="9"/>
      <c r="M923" s="9"/>
      <c r="N923" s="9"/>
      <c r="O923" s="9"/>
      <c r="P923" s="9"/>
      <c r="Q923" s="9"/>
      <c r="R923" s="9"/>
      <c r="S923" s="9"/>
      <c r="T923" s="9"/>
      <c r="U923" s="9"/>
      <c r="V923" s="9"/>
      <c r="W923" s="9"/>
      <c r="X923" s="9"/>
      <c r="Y923" s="9"/>
      <c r="Z923" s="5"/>
      <c r="AA923" s="5"/>
      <c r="AB923" s="5"/>
      <c r="AC923" s="5"/>
      <c r="AD923" s="5"/>
      <c r="AE923" s="5"/>
    </row>
    <row r="924" ht="12.75" customHeight="1">
      <c r="A924" s="5"/>
      <c r="B924" s="6"/>
      <c r="C924" s="5"/>
      <c r="D924" s="5"/>
      <c r="E924" s="5"/>
      <c r="F924" s="5"/>
      <c r="G924" s="5"/>
      <c r="H924" s="8"/>
      <c r="I924" s="5"/>
      <c r="J924" s="9"/>
      <c r="K924" s="9"/>
      <c r="L924" s="9"/>
      <c r="M924" s="9"/>
      <c r="N924" s="9"/>
      <c r="O924" s="9"/>
      <c r="P924" s="9"/>
      <c r="Q924" s="9"/>
      <c r="R924" s="9"/>
      <c r="S924" s="9"/>
      <c r="T924" s="9"/>
      <c r="U924" s="9"/>
      <c r="V924" s="9"/>
      <c r="W924" s="9"/>
      <c r="X924" s="9"/>
      <c r="Y924" s="9"/>
      <c r="Z924" s="5"/>
      <c r="AA924" s="5"/>
      <c r="AB924" s="5"/>
      <c r="AC924" s="5"/>
      <c r="AD924" s="5"/>
      <c r="AE924" s="5"/>
    </row>
    <row r="925" ht="12.75" customHeight="1">
      <c r="A925" s="5"/>
      <c r="B925" s="6"/>
      <c r="C925" s="5"/>
      <c r="D925" s="5"/>
      <c r="E925" s="5"/>
      <c r="F925" s="5"/>
      <c r="G925" s="5"/>
      <c r="H925" s="8"/>
      <c r="I925" s="5"/>
      <c r="J925" s="9"/>
      <c r="K925" s="9"/>
      <c r="L925" s="9"/>
      <c r="M925" s="9"/>
      <c r="N925" s="9"/>
      <c r="O925" s="9"/>
      <c r="P925" s="9"/>
      <c r="Q925" s="9"/>
      <c r="R925" s="9"/>
      <c r="S925" s="9"/>
      <c r="T925" s="9"/>
      <c r="U925" s="9"/>
      <c r="V925" s="9"/>
      <c r="W925" s="9"/>
      <c r="X925" s="9"/>
      <c r="Y925" s="9"/>
      <c r="Z925" s="5"/>
      <c r="AA925" s="5"/>
      <c r="AB925" s="5"/>
      <c r="AC925" s="5"/>
      <c r="AD925" s="5"/>
      <c r="AE925" s="5"/>
    </row>
    <row r="926" ht="12.75" customHeight="1">
      <c r="A926" s="5"/>
      <c r="B926" s="6"/>
      <c r="C926" s="5"/>
      <c r="D926" s="5"/>
      <c r="E926" s="5"/>
      <c r="F926" s="5"/>
      <c r="G926" s="5"/>
      <c r="H926" s="8"/>
      <c r="I926" s="5"/>
      <c r="J926" s="9"/>
      <c r="K926" s="9"/>
      <c r="L926" s="9"/>
      <c r="M926" s="9"/>
      <c r="N926" s="9"/>
      <c r="O926" s="9"/>
      <c r="P926" s="9"/>
      <c r="Q926" s="9"/>
      <c r="R926" s="9"/>
      <c r="S926" s="9"/>
      <c r="T926" s="9"/>
      <c r="U926" s="9"/>
      <c r="V926" s="9"/>
      <c r="W926" s="9"/>
      <c r="X926" s="9"/>
      <c r="Y926" s="9"/>
      <c r="Z926" s="5"/>
      <c r="AA926" s="5"/>
      <c r="AB926" s="5"/>
      <c r="AC926" s="5"/>
      <c r="AD926" s="5"/>
      <c r="AE926" s="5"/>
    </row>
    <row r="927" ht="12.75" customHeight="1">
      <c r="A927" s="5"/>
      <c r="B927" s="6"/>
      <c r="C927" s="5"/>
      <c r="D927" s="5"/>
      <c r="E927" s="5"/>
      <c r="F927" s="5"/>
      <c r="G927" s="5"/>
      <c r="H927" s="8"/>
      <c r="I927" s="5"/>
      <c r="J927" s="9"/>
      <c r="K927" s="9"/>
      <c r="L927" s="9"/>
      <c r="M927" s="9"/>
      <c r="N927" s="9"/>
      <c r="O927" s="9"/>
      <c r="P927" s="9"/>
      <c r="Q927" s="9"/>
      <c r="R927" s="9"/>
      <c r="S927" s="9"/>
      <c r="T927" s="9"/>
      <c r="U927" s="9"/>
      <c r="V927" s="9"/>
      <c r="W927" s="9"/>
      <c r="X927" s="9"/>
      <c r="Y927" s="9"/>
      <c r="Z927" s="5"/>
      <c r="AA927" s="5"/>
      <c r="AB927" s="5"/>
      <c r="AC927" s="5"/>
      <c r="AD927" s="5"/>
      <c r="AE927" s="5"/>
    </row>
    <row r="928" ht="12.75" customHeight="1">
      <c r="A928" s="5"/>
      <c r="B928" s="6"/>
      <c r="C928" s="5"/>
      <c r="D928" s="5"/>
      <c r="E928" s="5"/>
      <c r="F928" s="5"/>
      <c r="G928" s="5"/>
      <c r="H928" s="8"/>
      <c r="I928" s="5"/>
      <c r="J928" s="9"/>
      <c r="K928" s="9"/>
      <c r="L928" s="9"/>
      <c r="M928" s="9"/>
      <c r="N928" s="9"/>
      <c r="O928" s="9"/>
      <c r="P928" s="9"/>
      <c r="Q928" s="9"/>
      <c r="R928" s="9"/>
      <c r="S928" s="9"/>
      <c r="T928" s="9"/>
      <c r="U928" s="9"/>
      <c r="V928" s="9"/>
      <c r="W928" s="9"/>
      <c r="X928" s="9"/>
      <c r="Y928" s="9"/>
      <c r="Z928" s="5"/>
      <c r="AA928" s="5"/>
      <c r="AB928" s="5"/>
      <c r="AC928" s="5"/>
      <c r="AD928" s="5"/>
      <c r="AE928" s="5"/>
    </row>
    <row r="929" ht="12.75" customHeight="1">
      <c r="A929" s="5"/>
      <c r="B929" s="6"/>
      <c r="C929" s="5"/>
      <c r="D929" s="5"/>
      <c r="E929" s="5"/>
      <c r="F929" s="5"/>
      <c r="G929" s="5"/>
      <c r="H929" s="8"/>
      <c r="I929" s="5"/>
      <c r="J929" s="9"/>
      <c r="K929" s="9"/>
      <c r="L929" s="9"/>
      <c r="M929" s="9"/>
      <c r="N929" s="9"/>
      <c r="O929" s="9"/>
      <c r="P929" s="9"/>
      <c r="Q929" s="9"/>
      <c r="R929" s="9"/>
      <c r="S929" s="9"/>
      <c r="T929" s="9"/>
      <c r="U929" s="9"/>
      <c r="V929" s="9"/>
      <c r="W929" s="9"/>
      <c r="X929" s="9"/>
      <c r="Y929" s="9"/>
      <c r="Z929" s="5"/>
      <c r="AA929" s="5"/>
      <c r="AB929" s="5"/>
      <c r="AC929" s="5"/>
      <c r="AD929" s="5"/>
      <c r="AE929" s="5"/>
    </row>
    <row r="930" ht="12.75" customHeight="1">
      <c r="A930" s="5"/>
      <c r="B930" s="6"/>
      <c r="C930" s="5"/>
      <c r="D930" s="5"/>
      <c r="E930" s="5"/>
      <c r="F930" s="5"/>
      <c r="G930" s="5"/>
      <c r="H930" s="8"/>
      <c r="I930" s="5"/>
      <c r="J930" s="9"/>
      <c r="K930" s="9"/>
      <c r="L930" s="9"/>
      <c r="M930" s="9"/>
      <c r="N930" s="9"/>
      <c r="O930" s="9"/>
      <c r="P930" s="9"/>
      <c r="Q930" s="9"/>
      <c r="R930" s="9"/>
      <c r="S930" s="9"/>
      <c r="T930" s="9"/>
      <c r="U930" s="9"/>
      <c r="V930" s="9"/>
      <c r="W930" s="9"/>
      <c r="X930" s="9"/>
      <c r="Y930" s="9"/>
      <c r="Z930" s="5"/>
      <c r="AA930" s="5"/>
      <c r="AB930" s="5"/>
      <c r="AC930" s="5"/>
      <c r="AD930" s="5"/>
      <c r="AE930" s="5"/>
    </row>
    <row r="931" ht="12.75" customHeight="1">
      <c r="A931" s="5"/>
      <c r="B931" s="6"/>
      <c r="C931" s="5"/>
      <c r="D931" s="5"/>
      <c r="E931" s="5"/>
      <c r="F931" s="5"/>
      <c r="G931" s="5"/>
      <c r="H931" s="8"/>
      <c r="I931" s="5"/>
      <c r="J931" s="9"/>
      <c r="K931" s="9"/>
      <c r="L931" s="9"/>
      <c r="M931" s="9"/>
      <c r="N931" s="9"/>
      <c r="O931" s="9"/>
      <c r="P931" s="9"/>
      <c r="Q931" s="9"/>
      <c r="R931" s="9"/>
      <c r="S931" s="9"/>
      <c r="T931" s="9"/>
      <c r="U931" s="9"/>
      <c r="V931" s="9"/>
      <c r="W931" s="9"/>
      <c r="X931" s="9"/>
      <c r="Y931" s="9"/>
      <c r="Z931" s="5"/>
      <c r="AA931" s="5"/>
      <c r="AB931" s="5"/>
      <c r="AC931" s="5"/>
      <c r="AD931" s="5"/>
      <c r="AE931" s="5"/>
    </row>
    <row r="932" ht="12.75" customHeight="1">
      <c r="A932" s="5"/>
      <c r="B932" s="6"/>
      <c r="C932" s="5"/>
      <c r="D932" s="5"/>
      <c r="E932" s="5"/>
      <c r="F932" s="5"/>
      <c r="G932" s="5"/>
      <c r="H932" s="8"/>
      <c r="I932" s="5"/>
      <c r="J932" s="9"/>
      <c r="K932" s="9"/>
      <c r="L932" s="9"/>
      <c r="M932" s="9"/>
      <c r="N932" s="9"/>
      <c r="O932" s="9"/>
      <c r="P932" s="9"/>
      <c r="Q932" s="9"/>
      <c r="R932" s="9"/>
      <c r="S932" s="9"/>
      <c r="T932" s="9"/>
      <c r="U932" s="9"/>
      <c r="V932" s="9"/>
      <c r="W932" s="9"/>
      <c r="X932" s="9"/>
      <c r="Y932" s="9"/>
      <c r="Z932" s="5"/>
      <c r="AA932" s="5"/>
      <c r="AB932" s="5"/>
      <c r="AC932" s="5"/>
      <c r="AD932" s="5"/>
      <c r="AE932" s="5"/>
    </row>
    <row r="933" ht="12.75" customHeight="1">
      <c r="A933" s="5"/>
      <c r="B933" s="6"/>
      <c r="C933" s="5"/>
      <c r="D933" s="5"/>
      <c r="E933" s="5"/>
      <c r="F933" s="5"/>
      <c r="G933" s="5"/>
      <c r="H933" s="8"/>
      <c r="I933" s="5"/>
      <c r="J933" s="9"/>
      <c r="K933" s="9"/>
      <c r="L933" s="9"/>
      <c r="M933" s="9"/>
      <c r="N933" s="9"/>
      <c r="O933" s="9"/>
      <c r="P933" s="9"/>
      <c r="Q933" s="9"/>
      <c r="R933" s="9"/>
      <c r="S933" s="9"/>
      <c r="T933" s="9"/>
      <c r="U933" s="9"/>
      <c r="V933" s="9"/>
      <c r="W933" s="9"/>
      <c r="X933" s="9"/>
      <c r="Y933" s="9"/>
      <c r="Z933" s="5"/>
      <c r="AA933" s="5"/>
      <c r="AB933" s="5"/>
      <c r="AC933" s="5"/>
      <c r="AD933" s="5"/>
      <c r="AE933" s="5"/>
    </row>
    <row r="934" ht="12.75" customHeight="1">
      <c r="A934" s="5"/>
      <c r="B934" s="6"/>
      <c r="C934" s="5"/>
      <c r="D934" s="5"/>
      <c r="E934" s="5"/>
      <c r="F934" s="5"/>
      <c r="G934" s="5"/>
      <c r="H934" s="8"/>
      <c r="I934" s="5"/>
      <c r="J934" s="9"/>
      <c r="K934" s="9"/>
      <c r="L934" s="9"/>
      <c r="M934" s="9"/>
      <c r="N934" s="9"/>
      <c r="O934" s="9"/>
      <c r="P934" s="9"/>
      <c r="Q934" s="9"/>
      <c r="R934" s="9"/>
      <c r="S934" s="9"/>
      <c r="T934" s="9"/>
      <c r="U934" s="9"/>
      <c r="V934" s="9"/>
      <c r="W934" s="9"/>
      <c r="X934" s="9"/>
      <c r="Y934" s="9"/>
      <c r="Z934" s="5"/>
      <c r="AA934" s="5"/>
      <c r="AB934" s="5"/>
      <c r="AC934" s="5"/>
      <c r="AD934" s="5"/>
      <c r="AE934" s="5"/>
    </row>
    <row r="935" ht="12.75" customHeight="1">
      <c r="A935" s="5"/>
      <c r="B935" s="6"/>
      <c r="C935" s="5"/>
      <c r="D935" s="5"/>
      <c r="E935" s="5"/>
      <c r="F935" s="5"/>
      <c r="G935" s="5"/>
      <c r="H935" s="8"/>
      <c r="I935" s="5"/>
      <c r="J935" s="9"/>
      <c r="K935" s="9"/>
      <c r="L935" s="9"/>
      <c r="M935" s="9"/>
      <c r="N935" s="9"/>
      <c r="O935" s="9"/>
      <c r="P935" s="9"/>
      <c r="Q935" s="9"/>
      <c r="R935" s="9"/>
      <c r="S935" s="9"/>
      <c r="T935" s="9"/>
      <c r="U935" s="9"/>
      <c r="V935" s="9"/>
      <c r="W935" s="9"/>
      <c r="X935" s="9"/>
      <c r="Y935" s="9"/>
      <c r="Z935" s="5"/>
      <c r="AA935" s="5"/>
      <c r="AB935" s="5"/>
      <c r="AC935" s="5"/>
      <c r="AD935" s="5"/>
      <c r="AE935" s="5"/>
    </row>
    <row r="936" ht="12.75" customHeight="1">
      <c r="A936" s="5"/>
      <c r="B936" s="6"/>
      <c r="C936" s="5"/>
      <c r="D936" s="5"/>
      <c r="E936" s="5"/>
      <c r="F936" s="5"/>
      <c r="G936" s="5"/>
      <c r="H936" s="8"/>
      <c r="I936" s="5"/>
      <c r="J936" s="9"/>
      <c r="K936" s="9"/>
      <c r="L936" s="9"/>
      <c r="M936" s="9"/>
      <c r="N936" s="9"/>
      <c r="O936" s="9"/>
      <c r="P936" s="9"/>
      <c r="Q936" s="9"/>
      <c r="R936" s="9"/>
      <c r="S936" s="9"/>
      <c r="T936" s="9"/>
      <c r="U936" s="9"/>
      <c r="V936" s="9"/>
      <c r="W936" s="9"/>
      <c r="X936" s="9"/>
      <c r="Y936" s="9"/>
      <c r="Z936" s="5"/>
      <c r="AA936" s="5"/>
      <c r="AB936" s="5"/>
      <c r="AC936" s="5"/>
      <c r="AD936" s="5"/>
      <c r="AE936" s="5"/>
    </row>
    <row r="937" ht="12.75" customHeight="1">
      <c r="A937" s="5"/>
      <c r="B937" s="6"/>
      <c r="C937" s="5"/>
      <c r="D937" s="5"/>
      <c r="E937" s="5"/>
      <c r="F937" s="5"/>
      <c r="G937" s="5"/>
      <c r="H937" s="8"/>
      <c r="I937" s="5"/>
      <c r="J937" s="9"/>
      <c r="K937" s="9"/>
      <c r="L937" s="9"/>
      <c r="M937" s="9"/>
      <c r="N937" s="9"/>
      <c r="O937" s="9"/>
      <c r="P937" s="9"/>
      <c r="Q937" s="9"/>
      <c r="R937" s="9"/>
      <c r="S937" s="9"/>
      <c r="T937" s="9"/>
      <c r="U937" s="9"/>
      <c r="V937" s="9"/>
      <c r="W937" s="9"/>
      <c r="X937" s="9"/>
      <c r="Y937" s="9"/>
      <c r="Z937" s="5"/>
      <c r="AA937" s="5"/>
      <c r="AB937" s="5"/>
      <c r="AC937" s="5"/>
      <c r="AD937" s="5"/>
      <c r="AE937" s="5"/>
    </row>
    <row r="938" ht="12.75" customHeight="1">
      <c r="A938" s="5"/>
      <c r="B938" s="6"/>
      <c r="C938" s="5"/>
      <c r="D938" s="5"/>
      <c r="E938" s="5"/>
      <c r="F938" s="5"/>
      <c r="G938" s="5"/>
      <c r="H938" s="8"/>
      <c r="I938" s="5"/>
      <c r="J938" s="9"/>
      <c r="K938" s="9"/>
      <c r="L938" s="9"/>
      <c r="M938" s="9"/>
      <c r="N938" s="9"/>
      <c r="O938" s="9"/>
      <c r="P938" s="9"/>
      <c r="Q938" s="9"/>
      <c r="R938" s="9"/>
      <c r="S938" s="9"/>
      <c r="T938" s="9"/>
      <c r="U938" s="9"/>
      <c r="V938" s="9"/>
      <c r="W938" s="9"/>
      <c r="X938" s="9"/>
      <c r="Y938" s="9"/>
      <c r="Z938" s="5"/>
      <c r="AA938" s="5"/>
      <c r="AB938" s="5"/>
      <c r="AC938" s="5"/>
      <c r="AD938" s="5"/>
      <c r="AE938" s="5"/>
    </row>
    <row r="939" ht="12.75" customHeight="1">
      <c r="A939" s="5"/>
      <c r="B939" s="6"/>
      <c r="C939" s="5"/>
      <c r="D939" s="5"/>
      <c r="E939" s="5"/>
      <c r="F939" s="5"/>
      <c r="G939" s="5"/>
      <c r="H939" s="8"/>
      <c r="I939" s="5"/>
      <c r="J939" s="9"/>
      <c r="K939" s="9"/>
      <c r="L939" s="9"/>
      <c r="M939" s="9"/>
      <c r="N939" s="9"/>
      <c r="O939" s="9"/>
      <c r="P939" s="9"/>
      <c r="Q939" s="9"/>
      <c r="R939" s="9"/>
      <c r="S939" s="9"/>
      <c r="T939" s="9"/>
      <c r="U939" s="9"/>
      <c r="V939" s="9"/>
      <c r="W939" s="9"/>
      <c r="X939" s="9"/>
      <c r="Y939" s="9"/>
      <c r="Z939" s="5"/>
      <c r="AA939" s="5"/>
      <c r="AB939" s="5"/>
      <c r="AC939" s="5"/>
      <c r="AD939" s="5"/>
      <c r="AE939" s="5"/>
    </row>
    <row r="940" ht="12.75" customHeight="1">
      <c r="A940" s="5"/>
      <c r="B940" s="6"/>
      <c r="C940" s="5"/>
      <c r="D940" s="5"/>
      <c r="E940" s="5"/>
      <c r="F940" s="5"/>
      <c r="G940" s="5"/>
      <c r="H940" s="8"/>
      <c r="I940" s="5"/>
      <c r="J940" s="9"/>
      <c r="K940" s="9"/>
      <c r="L940" s="9"/>
      <c r="M940" s="9"/>
      <c r="N940" s="9"/>
      <c r="O940" s="9"/>
      <c r="P940" s="9"/>
      <c r="Q940" s="9"/>
      <c r="R940" s="9"/>
      <c r="S940" s="9"/>
      <c r="T940" s="9"/>
      <c r="U940" s="9"/>
      <c r="V940" s="9"/>
      <c r="W940" s="9"/>
      <c r="X940" s="9"/>
      <c r="Y940" s="9"/>
      <c r="Z940" s="5"/>
      <c r="AA940" s="5"/>
      <c r="AB940" s="5"/>
      <c r="AC940" s="5"/>
      <c r="AD940" s="5"/>
      <c r="AE940" s="5"/>
    </row>
    <row r="941" ht="12.75" customHeight="1">
      <c r="A941" s="5"/>
      <c r="B941" s="6"/>
      <c r="C941" s="5"/>
      <c r="D941" s="5"/>
      <c r="E941" s="5"/>
      <c r="F941" s="5"/>
      <c r="G941" s="5"/>
      <c r="H941" s="8"/>
      <c r="I941" s="5"/>
      <c r="J941" s="9"/>
      <c r="K941" s="9"/>
      <c r="L941" s="9"/>
      <c r="M941" s="9"/>
      <c r="N941" s="9"/>
      <c r="O941" s="9"/>
      <c r="P941" s="9"/>
      <c r="Q941" s="9"/>
      <c r="R941" s="9"/>
      <c r="S941" s="9"/>
      <c r="T941" s="9"/>
      <c r="U941" s="9"/>
      <c r="V941" s="9"/>
      <c r="W941" s="9"/>
      <c r="X941" s="9"/>
      <c r="Y941" s="9"/>
      <c r="Z941" s="5"/>
      <c r="AA941" s="5"/>
      <c r="AB941" s="5"/>
      <c r="AC941" s="5"/>
      <c r="AD941" s="5"/>
      <c r="AE941" s="5"/>
    </row>
    <row r="942" ht="12.75" customHeight="1">
      <c r="A942" s="5"/>
      <c r="B942" s="6"/>
      <c r="C942" s="5"/>
      <c r="D942" s="5"/>
      <c r="E942" s="5"/>
      <c r="F942" s="5"/>
      <c r="G942" s="5"/>
      <c r="H942" s="8"/>
      <c r="I942" s="5"/>
      <c r="J942" s="9"/>
      <c r="K942" s="9"/>
      <c r="L942" s="9"/>
      <c r="M942" s="9"/>
      <c r="N942" s="9"/>
      <c r="O942" s="9"/>
      <c r="P942" s="9"/>
      <c r="Q942" s="9"/>
      <c r="R942" s="9"/>
      <c r="S942" s="9"/>
      <c r="T942" s="9"/>
      <c r="U942" s="9"/>
      <c r="V942" s="9"/>
      <c r="W942" s="9"/>
      <c r="X942" s="9"/>
      <c r="Y942" s="9"/>
      <c r="Z942" s="5"/>
      <c r="AA942" s="5"/>
      <c r="AB942" s="5"/>
      <c r="AC942" s="5"/>
      <c r="AD942" s="5"/>
      <c r="AE942" s="5"/>
    </row>
    <row r="943" ht="12.75" customHeight="1">
      <c r="A943" s="5"/>
      <c r="B943" s="6"/>
      <c r="C943" s="5"/>
      <c r="D943" s="5"/>
      <c r="E943" s="5"/>
      <c r="F943" s="5"/>
      <c r="G943" s="5"/>
      <c r="H943" s="8"/>
      <c r="I943" s="5"/>
      <c r="J943" s="9"/>
      <c r="K943" s="9"/>
      <c r="L943" s="9"/>
      <c r="M943" s="9"/>
      <c r="N943" s="9"/>
      <c r="O943" s="9"/>
      <c r="P943" s="9"/>
      <c r="Q943" s="9"/>
      <c r="R943" s="9"/>
      <c r="S943" s="9"/>
      <c r="T943" s="9"/>
      <c r="U943" s="9"/>
      <c r="V943" s="9"/>
      <c r="W943" s="9"/>
      <c r="X943" s="9"/>
      <c r="Y943" s="9"/>
      <c r="Z943" s="5"/>
      <c r="AA943" s="5"/>
      <c r="AB943" s="5"/>
      <c r="AC943" s="5"/>
      <c r="AD943" s="5"/>
      <c r="AE943" s="5"/>
    </row>
    <row r="944" ht="12.75" customHeight="1">
      <c r="A944" s="5"/>
      <c r="B944" s="6"/>
      <c r="C944" s="5"/>
      <c r="D944" s="5"/>
      <c r="E944" s="5"/>
      <c r="F944" s="5"/>
      <c r="G944" s="5"/>
      <c r="H944" s="8"/>
      <c r="I944" s="5"/>
      <c r="J944" s="9"/>
      <c r="K944" s="9"/>
      <c r="L944" s="9"/>
      <c r="M944" s="9"/>
      <c r="N944" s="9"/>
      <c r="O944" s="9"/>
      <c r="P944" s="9"/>
      <c r="Q944" s="9"/>
      <c r="R944" s="9"/>
      <c r="S944" s="9"/>
      <c r="T944" s="9"/>
      <c r="U944" s="9"/>
      <c r="V944" s="9"/>
      <c r="W944" s="9"/>
      <c r="X944" s="9"/>
      <c r="Y944" s="9"/>
      <c r="Z944" s="5"/>
      <c r="AA944" s="5"/>
      <c r="AB944" s="5"/>
      <c r="AC944" s="5"/>
      <c r="AD944" s="5"/>
      <c r="AE944" s="5"/>
    </row>
    <row r="945" ht="12.75" customHeight="1">
      <c r="A945" s="5"/>
      <c r="B945" s="6"/>
      <c r="C945" s="5"/>
      <c r="D945" s="5"/>
      <c r="E945" s="5"/>
      <c r="F945" s="5"/>
      <c r="G945" s="5"/>
      <c r="H945" s="8"/>
      <c r="I945" s="5"/>
      <c r="J945" s="9"/>
      <c r="K945" s="9"/>
      <c r="L945" s="9"/>
      <c r="M945" s="9"/>
      <c r="N945" s="9"/>
      <c r="O945" s="9"/>
      <c r="P945" s="9"/>
      <c r="Q945" s="9"/>
      <c r="R945" s="9"/>
      <c r="S945" s="9"/>
      <c r="T945" s="9"/>
      <c r="U945" s="9"/>
      <c r="V945" s="9"/>
      <c r="W945" s="9"/>
      <c r="X945" s="9"/>
      <c r="Y945" s="9"/>
      <c r="Z945" s="5"/>
      <c r="AA945" s="5"/>
      <c r="AB945" s="5"/>
      <c r="AC945" s="5"/>
      <c r="AD945" s="5"/>
      <c r="AE945" s="5"/>
    </row>
    <row r="946" ht="12.75" customHeight="1">
      <c r="A946" s="5"/>
      <c r="B946" s="6"/>
      <c r="C946" s="5"/>
      <c r="D946" s="5"/>
      <c r="E946" s="5"/>
      <c r="F946" s="5"/>
      <c r="G946" s="5"/>
      <c r="H946" s="8"/>
      <c r="I946" s="5"/>
      <c r="J946" s="9"/>
      <c r="K946" s="9"/>
      <c r="L946" s="9"/>
      <c r="M946" s="9"/>
      <c r="N946" s="9"/>
      <c r="O946" s="9"/>
      <c r="P946" s="9"/>
      <c r="Q946" s="9"/>
      <c r="R946" s="9"/>
      <c r="S946" s="9"/>
      <c r="T946" s="9"/>
      <c r="U946" s="9"/>
      <c r="V946" s="9"/>
      <c r="W946" s="9"/>
      <c r="X946" s="9"/>
      <c r="Y946" s="9"/>
      <c r="Z946" s="5"/>
      <c r="AA946" s="5"/>
      <c r="AB946" s="5"/>
      <c r="AC946" s="5"/>
      <c r="AD946" s="5"/>
      <c r="AE946" s="5"/>
    </row>
    <row r="947" ht="12.75" customHeight="1">
      <c r="A947" s="5"/>
      <c r="B947" s="6"/>
      <c r="C947" s="5"/>
      <c r="D947" s="5"/>
      <c r="E947" s="5"/>
      <c r="F947" s="5"/>
      <c r="G947" s="5"/>
      <c r="H947" s="8"/>
      <c r="I947" s="5"/>
      <c r="J947" s="9"/>
      <c r="K947" s="9"/>
      <c r="L947" s="9"/>
      <c r="M947" s="9"/>
      <c r="N947" s="9"/>
      <c r="O947" s="9"/>
      <c r="P947" s="9"/>
      <c r="Q947" s="9"/>
      <c r="R947" s="9"/>
      <c r="S947" s="9"/>
      <c r="T947" s="9"/>
      <c r="U947" s="9"/>
      <c r="V947" s="9"/>
      <c r="W947" s="9"/>
      <c r="X947" s="9"/>
      <c r="Y947" s="9"/>
      <c r="Z947" s="5"/>
      <c r="AA947" s="5"/>
      <c r="AB947" s="5"/>
      <c r="AC947" s="5"/>
      <c r="AD947" s="5"/>
      <c r="AE947" s="5"/>
    </row>
    <row r="948" ht="12.75" customHeight="1">
      <c r="A948" s="5"/>
      <c r="B948" s="6"/>
      <c r="C948" s="5"/>
      <c r="D948" s="5"/>
      <c r="E948" s="5"/>
      <c r="F948" s="5"/>
      <c r="G948" s="5"/>
      <c r="H948" s="8"/>
      <c r="I948" s="5"/>
      <c r="J948" s="9"/>
      <c r="K948" s="9"/>
      <c r="L948" s="9"/>
      <c r="M948" s="9"/>
      <c r="N948" s="9"/>
      <c r="O948" s="9"/>
      <c r="P948" s="9"/>
      <c r="Q948" s="9"/>
      <c r="R948" s="9"/>
      <c r="S948" s="9"/>
      <c r="T948" s="9"/>
      <c r="U948" s="9"/>
      <c r="V948" s="9"/>
      <c r="W948" s="9"/>
      <c r="X948" s="9"/>
      <c r="Y948" s="9"/>
      <c r="Z948" s="5"/>
      <c r="AA948" s="5"/>
      <c r="AB948" s="5"/>
      <c r="AC948" s="5"/>
      <c r="AD948" s="5"/>
      <c r="AE948" s="5"/>
    </row>
    <row r="949" ht="12.75" customHeight="1">
      <c r="A949" s="5"/>
      <c r="B949" s="6"/>
      <c r="C949" s="5"/>
      <c r="D949" s="5"/>
      <c r="E949" s="5"/>
      <c r="F949" s="5"/>
      <c r="G949" s="5"/>
      <c r="H949" s="8"/>
      <c r="I949" s="5"/>
      <c r="J949" s="9"/>
      <c r="K949" s="9"/>
      <c r="L949" s="9"/>
      <c r="M949" s="9"/>
      <c r="N949" s="9"/>
      <c r="O949" s="9"/>
      <c r="P949" s="9"/>
      <c r="Q949" s="9"/>
      <c r="R949" s="9"/>
      <c r="S949" s="9"/>
      <c r="T949" s="9"/>
      <c r="U949" s="9"/>
      <c r="V949" s="9"/>
      <c r="W949" s="9"/>
      <c r="X949" s="9"/>
      <c r="Y949" s="9"/>
      <c r="Z949" s="5"/>
      <c r="AA949" s="5"/>
      <c r="AB949" s="5"/>
      <c r="AC949" s="5"/>
      <c r="AD949" s="5"/>
      <c r="AE949" s="5"/>
    </row>
    <row r="950" ht="12.75" customHeight="1">
      <c r="A950" s="5"/>
      <c r="B950" s="6"/>
      <c r="C950" s="5"/>
      <c r="D950" s="5"/>
      <c r="E950" s="5"/>
      <c r="F950" s="5"/>
      <c r="G950" s="5"/>
      <c r="H950" s="8"/>
      <c r="I950" s="5"/>
      <c r="J950" s="9"/>
      <c r="K950" s="9"/>
      <c r="L950" s="9"/>
      <c r="M950" s="9"/>
      <c r="N950" s="9"/>
      <c r="O950" s="9"/>
      <c r="P950" s="9"/>
      <c r="Q950" s="9"/>
      <c r="R950" s="9"/>
      <c r="S950" s="9"/>
      <c r="T950" s="9"/>
      <c r="U950" s="9"/>
      <c r="V950" s="9"/>
      <c r="W950" s="9"/>
      <c r="X950" s="9"/>
      <c r="Y950" s="9"/>
      <c r="Z950" s="5"/>
      <c r="AA950" s="5"/>
      <c r="AB950" s="5"/>
      <c r="AC950" s="5"/>
      <c r="AD950" s="5"/>
      <c r="AE950" s="5"/>
    </row>
    <row r="951" ht="12.75" customHeight="1">
      <c r="A951" s="5"/>
      <c r="B951" s="6"/>
      <c r="C951" s="5"/>
      <c r="D951" s="5"/>
      <c r="E951" s="5"/>
      <c r="F951" s="5"/>
      <c r="G951" s="5"/>
      <c r="H951" s="8"/>
      <c r="I951" s="5"/>
      <c r="J951" s="9"/>
      <c r="K951" s="9"/>
      <c r="L951" s="9"/>
      <c r="M951" s="9"/>
      <c r="N951" s="9"/>
      <c r="O951" s="9"/>
      <c r="P951" s="9"/>
      <c r="Q951" s="9"/>
      <c r="R951" s="9"/>
      <c r="S951" s="9"/>
      <c r="T951" s="9"/>
      <c r="U951" s="9"/>
      <c r="V951" s="9"/>
      <c r="W951" s="9"/>
      <c r="X951" s="9"/>
      <c r="Y951" s="9"/>
      <c r="Z951" s="5"/>
      <c r="AA951" s="5"/>
      <c r="AB951" s="5"/>
      <c r="AC951" s="5"/>
      <c r="AD951" s="5"/>
      <c r="AE951" s="5"/>
    </row>
    <row r="952" ht="12.75" customHeight="1">
      <c r="A952" s="5"/>
      <c r="B952" s="6"/>
      <c r="C952" s="5"/>
      <c r="D952" s="5"/>
      <c r="E952" s="5"/>
      <c r="F952" s="5"/>
      <c r="G952" s="5"/>
      <c r="H952" s="8"/>
      <c r="I952" s="5"/>
      <c r="J952" s="9"/>
      <c r="K952" s="9"/>
      <c r="L952" s="9"/>
      <c r="M952" s="9"/>
      <c r="N952" s="9"/>
      <c r="O952" s="9"/>
      <c r="P952" s="9"/>
      <c r="Q952" s="9"/>
      <c r="R952" s="9"/>
      <c r="S952" s="9"/>
      <c r="T952" s="9"/>
      <c r="U952" s="9"/>
      <c r="V952" s="9"/>
      <c r="W952" s="9"/>
      <c r="X952" s="9"/>
      <c r="Y952" s="9"/>
      <c r="Z952" s="5"/>
      <c r="AA952" s="5"/>
      <c r="AB952" s="5"/>
      <c r="AC952" s="5"/>
      <c r="AD952" s="5"/>
      <c r="AE952" s="5"/>
    </row>
    <row r="953" ht="12.75" customHeight="1">
      <c r="A953" s="5"/>
      <c r="B953" s="6"/>
      <c r="C953" s="5"/>
      <c r="D953" s="5"/>
      <c r="E953" s="5"/>
      <c r="F953" s="5"/>
      <c r="G953" s="5"/>
      <c r="H953" s="8"/>
      <c r="I953" s="5"/>
      <c r="J953" s="9"/>
      <c r="K953" s="9"/>
      <c r="L953" s="9"/>
      <c r="M953" s="9"/>
      <c r="N953" s="9"/>
      <c r="O953" s="9"/>
      <c r="P953" s="9"/>
      <c r="Q953" s="9"/>
      <c r="R953" s="9"/>
      <c r="S953" s="9"/>
      <c r="T953" s="9"/>
      <c r="U953" s="9"/>
      <c r="V953" s="9"/>
      <c r="W953" s="9"/>
      <c r="X953" s="9"/>
      <c r="Y953" s="9"/>
      <c r="Z953" s="5"/>
      <c r="AA953" s="5"/>
      <c r="AB953" s="5"/>
      <c r="AC953" s="5"/>
      <c r="AD953" s="5"/>
      <c r="AE953" s="5"/>
    </row>
    <row r="954" ht="12.75" customHeight="1">
      <c r="A954" s="5"/>
      <c r="B954" s="6"/>
      <c r="C954" s="5"/>
      <c r="D954" s="5"/>
      <c r="E954" s="5"/>
      <c r="F954" s="5"/>
      <c r="G954" s="5"/>
      <c r="H954" s="8"/>
      <c r="I954" s="5"/>
      <c r="J954" s="9"/>
      <c r="K954" s="9"/>
      <c r="L954" s="9"/>
      <c r="M954" s="9"/>
      <c r="N954" s="9"/>
      <c r="O954" s="9"/>
      <c r="P954" s="9"/>
      <c r="Q954" s="9"/>
      <c r="R954" s="9"/>
      <c r="S954" s="9"/>
      <c r="T954" s="9"/>
      <c r="U954" s="9"/>
      <c r="V954" s="9"/>
      <c r="W954" s="9"/>
      <c r="X954" s="9"/>
      <c r="Y954" s="9"/>
      <c r="Z954" s="5"/>
      <c r="AA954" s="5"/>
      <c r="AB954" s="5"/>
      <c r="AC954" s="5"/>
      <c r="AD954" s="5"/>
      <c r="AE954" s="5"/>
    </row>
    <row r="955" ht="12.75" customHeight="1">
      <c r="A955" s="5"/>
      <c r="B955" s="6"/>
      <c r="C955" s="5"/>
      <c r="D955" s="5"/>
      <c r="E955" s="5"/>
      <c r="F955" s="5"/>
      <c r="G955" s="5"/>
      <c r="H955" s="8"/>
      <c r="I955" s="5"/>
      <c r="J955" s="9"/>
      <c r="K955" s="9"/>
      <c r="L955" s="9"/>
      <c r="M955" s="9"/>
      <c r="N955" s="9"/>
      <c r="O955" s="9"/>
      <c r="P955" s="9"/>
      <c r="Q955" s="9"/>
      <c r="R955" s="9"/>
      <c r="S955" s="9"/>
      <c r="T955" s="9"/>
      <c r="U955" s="9"/>
      <c r="V955" s="9"/>
      <c r="W955" s="9"/>
      <c r="X955" s="9"/>
      <c r="Y955" s="9"/>
      <c r="Z955" s="5"/>
      <c r="AA955" s="5"/>
      <c r="AB955" s="5"/>
      <c r="AC955" s="5"/>
      <c r="AD955" s="5"/>
      <c r="AE955" s="5"/>
    </row>
    <row r="956" ht="12.75" customHeight="1">
      <c r="A956" s="5"/>
      <c r="B956" s="6"/>
      <c r="C956" s="5"/>
      <c r="D956" s="5"/>
      <c r="E956" s="5"/>
      <c r="F956" s="5"/>
      <c r="G956" s="5"/>
      <c r="H956" s="8"/>
      <c r="I956" s="5"/>
      <c r="J956" s="9"/>
      <c r="K956" s="9"/>
      <c r="L956" s="9"/>
      <c r="M956" s="9"/>
      <c r="N956" s="9"/>
      <c r="O956" s="9"/>
      <c r="P956" s="9"/>
      <c r="Q956" s="9"/>
      <c r="R956" s="9"/>
      <c r="S956" s="9"/>
      <c r="T956" s="9"/>
      <c r="U956" s="9"/>
      <c r="V956" s="9"/>
      <c r="W956" s="9"/>
      <c r="X956" s="9"/>
      <c r="Y956" s="9"/>
      <c r="Z956" s="5"/>
      <c r="AA956" s="5"/>
      <c r="AB956" s="5"/>
      <c r="AC956" s="5"/>
      <c r="AD956" s="5"/>
      <c r="AE956" s="5"/>
    </row>
    <row r="957" ht="12.75" customHeight="1">
      <c r="A957" s="5"/>
      <c r="B957" s="6"/>
      <c r="C957" s="5"/>
      <c r="D957" s="5"/>
      <c r="E957" s="5"/>
      <c r="F957" s="5"/>
      <c r="G957" s="5"/>
      <c r="H957" s="8"/>
      <c r="I957" s="5"/>
      <c r="J957" s="9"/>
      <c r="K957" s="9"/>
      <c r="L957" s="9"/>
      <c r="M957" s="9"/>
      <c r="N957" s="9"/>
      <c r="O957" s="9"/>
      <c r="P957" s="9"/>
      <c r="Q957" s="9"/>
      <c r="R957" s="9"/>
      <c r="S957" s="9"/>
      <c r="T957" s="9"/>
      <c r="U957" s="9"/>
      <c r="V957" s="9"/>
      <c r="W957" s="9"/>
      <c r="X957" s="9"/>
      <c r="Y957" s="9"/>
      <c r="Z957" s="5"/>
      <c r="AA957" s="5"/>
      <c r="AB957" s="5"/>
      <c r="AC957" s="5"/>
      <c r="AD957" s="5"/>
      <c r="AE957" s="5"/>
    </row>
    <row r="958" ht="12.75" customHeight="1">
      <c r="A958" s="5"/>
      <c r="B958" s="6"/>
      <c r="C958" s="5"/>
      <c r="D958" s="5"/>
      <c r="E958" s="5"/>
      <c r="F958" s="5"/>
      <c r="G958" s="5"/>
      <c r="H958" s="8"/>
      <c r="I958" s="5"/>
      <c r="J958" s="9"/>
      <c r="K958" s="9"/>
      <c r="L958" s="9"/>
      <c r="M958" s="9"/>
      <c r="N958" s="9"/>
      <c r="O958" s="9"/>
      <c r="P958" s="9"/>
      <c r="Q958" s="9"/>
      <c r="R958" s="9"/>
      <c r="S958" s="9"/>
      <c r="T958" s="9"/>
      <c r="U958" s="9"/>
      <c r="V958" s="9"/>
      <c r="W958" s="9"/>
      <c r="X958" s="9"/>
      <c r="Y958" s="9"/>
      <c r="Z958" s="5"/>
      <c r="AA958" s="5"/>
      <c r="AB958" s="5"/>
      <c r="AC958" s="5"/>
      <c r="AD958" s="5"/>
      <c r="AE958" s="5"/>
    </row>
    <row r="959" ht="12.75" customHeight="1">
      <c r="A959" s="5"/>
      <c r="B959" s="6"/>
      <c r="C959" s="5"/>
      <c r="D959" s="5"/>
      <c r="E959" s="5"/>
      <c r="F959" s="5"/>
      <c r="G959" s="5"/>
      <c r="H959" s="8"/>
      <c r="I959" s="5"/>
      <c r="J959" s="9"/>
      <c r="K959" s="9"/>
      <c r="L959" s="9"/>
      <c r="M959" s="9"/>
      <c r="N959" s="9"/>
      <c r="O959" s="9"/>
      <c r="P959" s="9"/>
      <c r="Q959" s="9"/>
      <c r="R959" s="9"/>
      <c r="S959" s="9"/>
      <c r="T959" s="9"/>
      <c r="U959" s="9"/>
      <c r="V959" s="9"/>
      <c r="W959" s="9"/>
      <c r="X959" s="9"/>
      <c r="Y959" s="9"/>
      <c r="Z959" s="5"/>
      <c r="AA959" s="5"/>
      <c r="AB959" s="5"/>
      <c r="AC959" s="5"/>
      <c r="AD959" s="5"/>
      <c r="AE959" s="5"/>
    </row>
    <row r="960" ht="12.75" customHeight="1">
      <c r="A960" s="5"/>
      <c r="B960" s="6"/>
      <c r="C960" s="5"/>
      <c r="D960" s="5"/>
      <c r="E960" s="5"/>
      <c r="F960" s="5"/>
      <c r="G960" s="5"/>
      <c r="H960" s="8"/>
      <c r="I960" s="5"/>
      <c r="J960" s="9"/>
      <c r="K960" s="9"/>
      <c r="L960" s="9"/>
      <c r="M960" s="9"/>
      <c r="N960" s="9"/>
      <c r="O960" s="9"/>
      <c r="P960" s="9"/>
      <c r="Q960" s="9"/>
      <c r="R960" s="9"/>
      <c r="S960" s="9"/>
      <c r="T960" s="9"/>
      <c r="U960" s="9"/>
      <c r="V960" s="9"/>
      <c r="W960" s="9"/>
      <c r="X960" s="9"/>
      <c r="Y960" s="9"/>
      <c r="Z960" s="5"/>
      <c r="AA960" s="5"/>
      <c r="AB960" s="5"/>
      <c r="AC960" s="5"/>
      <c r="AD960" s="5"/>
      <c r="AE960" s="5"/>
    </row>
    <row r="961" ht="12.75" customHeight="1">
      <c r="A961" s="5"/>
      <c r="B961" s="6"/>
      <c r="C961" s="5"/>
      <c r="D961" s="5"/>
      <c r="E961" s="5"/>
      <c r="F961" s="5"/>
      <c r="G961" s="5"/>
      <c r="H961" s="8"/>
      <c r="I961" s="5"/>
      <c r="J961" s="9"/>
      <c r="K961" s="9"/>
      <c r="L961" s="9"/>
      <c r="M961" s="9"/>
      <c r="N961" s="9"/>
      <c r="O961" s="9"/>
      <c r="P961" s="9"/>
      <c r="Q961" s="9"/>
      <c r="R961" s="9"/>
      <c r="S961" s="9"/>
      <c r="T961" s="9"/>
      <c r="U961" s="9"/>
      <c r="V961" s="9"/>
      <c r="W961" s="9"/>
      <c r="X961" s="9"/>
      <c r="Y961" s="9"/>
      <c r="Z961" s="5"/>
      <c r="AA961" s="5"/>
      <c r="AB961" s="5"/>
      <c r="AC961" s="5"/>
      <c r="AD961" s="5"/>
      <c r="AE961" s="5"/>
    </row>
    <row r="962" ht="12.75" customHeight="1">
      <c r="A962" s="5"/>
      <c r="B962" s="6"/>
      <c r="C962" s="5"/>
      <c r="D962" s="5"/>
      <c r="E962" s="5"/>
      <c r="F962" s="5"/>
      <c r="G962" s="5"/>
      <c r="H962" s="8"/>
      <c r="I962" s="5"/>
      <c r="J962" s="9"/>
      <c r="K962" s="9"/>
      <c r="L962" s="9"/>
      <c r="M962" s="9"/>
      <c r="N962" s="9"/>
      <c r="O962" s="9"/>
      <c r="P962" s="9"/>
      <c r="Q962" s="9"/>
      <c r="R962" s="9"/>
      <c r="S962" s="9"/>
      <c r="T962" s="9"/>
      <c r="U962" s="9"/>
      <c r="V962" s="9"/>
      <c r="W962" s="9"/>
      <c r="X962" s="9"/>
      <c r="Y962" s="9"/>
      <c r="Z962" s="5"/>
      <c r="AA962" s="5"/>
      <c r="AB962" s="5"/>
      <c r="AC962" s="5"/>
      <c r="AD962" s="5"/>
      <c r="AE962" s="5"/>
    </row>
    <row r="963" ht="12.75" customHeight="1">
      <c r="A963" s="5"/>
      <c r="B963" s="6"/>
      <c r="C963" s="5"/>
      <c r="D963" s="5"/>
      <c r="E963" s="5"/>
      <c r="F963" s="5"/>
      <c r="G963" s="5"/>
      <c r="H963" s="8"/>
      <c r="I963" s="5"/>
      <c r="J963" s="9"/>
      <c r="K963" s="9"/>
      <c r="L963" s="9"/>
      <c r="M963" s="9"/>
      <c r="N963" s="9"/>
      <c r="O963" s="9"/>
      <c r="P963" s="9"/>
      <c r="Q963" s="9"/>
      <c r="R963" s="9"/>
      <c r="S963" s="9"/>
      <c r="T963" s="9"/>
      <c r="U963" s="9"/>
      <c r="V963" s="9"/>
      <c r="W963" s="9"/>
      <c r="X963" s="9"/>
      <c r="Y963" s="9"/>
      <c r="Z963" s="5"/>
      <c r="AA963" s="5"/>
      <c r="AB963" s="5"/>
      <c r="AC963" s="5"/>
      <c r="AD963" s="5"/>
      <c r="AE963" s="5"/>
    </row>
    <row r="964" ht="12.75" customHeight="1">
      <c r="A964" s="5"/>
      <c r="B964" s="6"/>
      <c r="C964" s="5"/>
      <c r="D964" s="5"/>
      <c r="E964" s="5"/>
      <c r="F964" s="5"/>
      <c r="G964" s="5"/>
      <c r="H964" s="8"/>
      <c r="I964" s="5"/>
      <c r="J964" s="9"/>
      <c r="K964" s="9"/>
      <c r="L964" s="9"/>
      <c r="M964" s="9"/>
      <c r="N964" s="9"/>
      <c r="O964" s="9"/>
      <c r="P964" s="9"/>
      <c r="Q964" s="9"/>
      <c r="R964" s="9"/>
      <c r="S964" s="9"/>
      <c r="T964" s="9"/>
      <c r="U964" s="9"/>
      <c r="V964" s="9"/>
      <c r="W964" s="9"/>
      <c r="X964" s="9"/>
      <c r="Y964" s="9"/>
      <c r="Z964" s="5"/>
      <c r="AA964" s="5"/>
      <c r="AB964" s="5"/>
      <c r="AC964" s="5"/>
      <c r="AD964" s="5"/>
      <c r="AE964" s="5"/>
    </row>
    <row r="965" ht="12.75" customHeight="1">
      <c r="A965" s="5"/>
      <c r="B965" s="6"/>
      <c r="C965" s="5"/>
      <c r="D965" s="5"/>
      <c r="E965" s="5"/>
      <c r="F965" s="5"/>
      <c r="G965" s="5"/>
      <c r="H965" s="8"/>
      <c r="I965" s="5"/>
      <c r="J965" s="9"/>
      <c r="K965" s="9"/>
      <c r="L965" s="9"/>
      <c r="M965" s="9"/>
      <c r="N965" s="9"/>
      <c r="O965" s="9"/>
      <c r="P965" s="9"/>
      <c r="Q965" s="9"/>
      <c r="R965" s="9"/>
      <c r="S965" s="9"/>
      <c r="T965" s="9"/>
      <c r="U965" s="9"/>
      <c r="V965" s="9"/>
      <c r="W965" s="9"/>
      <c r="X965" s="9"/>
      <c r="Y965" s="9"/>
      <c r="Z965" s="5"/>
      <c r="AA965" s="5"/>
      <c r="AB965" s="5"/>
      <c r="AC965" s="5"/>
      <c r="AD965" s="5"/>
      <c r="AE965" s="5"/>
    </row>
    <row r="966" ht="12.75" customHeight="1">
      <c r="A966" s="5"/>
      <c r="B966" s="6"/>
      <c r="C966" s="5"/>
      <c r="D966" s="5"/>
      <c r="E966" s="5"/>
      <c r="F966" s="5"/>
      <c r="G966" s="5"/>
      <c r="H966" s="8"/>
      <c r="I966" s="5"/>
      <c r="J966" s="9"/>
      <c r="K966" s="9"/>
      <c r="L966" s="9"/>
      <c r="M966" s="9"/>
      <c r="N966" s="9"/>
      <c r="O966" s="9"/>
      <c r="P966" s="9"/>
      <c r="Q966" s="9"/>
      <c r="R966" s="9"/>
      <c r="S966" s="9"/>
      <c r="T966" s="9"/>
      <c r="U966" s="9"/>
      <c r="V966" s="9"/>
      <c r="W966" s="9"/>
      <c r="X966" s="9"/>
      <c r="Y966" s="9"/>
      <c r="Z966" s="5"/>
      <c r="AA966" s="5"/>
      <c r="AB966" s="5"/>
      <c r="AC966" s="5"/>
      <c r="AD966" s="5"/>
      <c r="AE966" s="5"/>
    </row>
    <row r="967" ht="12.75" customHeight="1">
      <c r="A967" s="5"/>
      <c r="B967" s="6"/>
      <c r="C967" s="5"/>
      <c r="D967" s="5"/>
      <c r="E967" s="5"/>
      <c r="F967" s="5"/>
      <c r="G967" s="5"/>
      <c r="H967" s="8"/>
      <c r="I967" s="5"/>
      <c r="J967" s="9"/>
      <c r="K967" s="9"/>
      <c r="L967" s="9"/>
      <c r="M967" s="9"/>
      <c r="N967" s="9"/>
      <c r="O967" s="9"/>
      <c r="P967" s="9"/>
      <c r="Q967" s="9"/>
      <c r="R967" s="9"/>
      <c r="S967" s="9"/>
      <c r="T967" s="9"/>
      <c r="U967" s="9"/>
      <c r="V967" s="9"/>
      <c r="W967" s="9"/>
      <c r="X967" s="9"/>
      <c r="Y967" s="9"/>
      <c r="Z967" s="5"/>
      <c r="AA967" s="5"/>
      <c r="AB967" s="5"/>
      <c r="AC967" s="5"/>
      <c r="AD967" s="5"/>
      <c r="AE967" s="5"/>
    </row>
    <row r="968" ht="12.75" customHeight="1">
      <c r="A968" s="5"/>
      <c r="B968" s="6"/>
      <c r="C968" s="5"/>
      <c r="D968" s="5"/>
      <c r="E968" s="5"/>
      <c r="F968" s="5"/>
      <c r="G968" s="5"/>
      <c r="H968" s="8"/>
      <c r="I968" s="5"/>
      <c r="J968" s="9"/>
      <c r="K968" s="9"/>
      <c r="L968" s="9"/>
      <c r="M968" s="9"/>
      <c r="N968" s="9"/>
      <c r="O968" s="9"/>
      <c r="P968" s="9"/>
      <c r="Q968" s="9"/>
      <c r="R968" s="9"/>
      <c r="S968" s="9"/>
      <c r="T968" s="9"/>
      <c r="U968" s="9"/>
      <c r="V968" s="9"/>
      <c r="W968" s="9"/>
      <c r="X968" s="9"/>
      <c r="Y968" s="9"/>
      <c r="Z968" s="5"/>
      <c r="AA968" s="5"/>
      <c r="AB968" s="5"/>
      <c r="AC968" s="5"/>
      <c r="AD968" s="5"/>
      <c r="AE968" s="5"/>
    </row>
    <row r="969" ht="12.75" customHeight="1">
      <c r="A969" s="5"/>
      <c r="B969" s="6"/>
      <c r="C969" s="5"/>
      <c r="D969" s="5"/>
      <c r="E969" s="5"/>
      <c r="F969" s="5"/>
      <c r="G969" s="5"/>
      <c r="H969" s="8"/>
      <c r="I969" s="5"/>
      <c r="J969" s="9"/>
      <c r="K969" s="9"/>
      <c r="L969" s="9"/>
      <c r="M969" s="9"/>
      <c r="N969" s="9"/>
      <c r="O969" s="9"/>
      <c r="P969" s="9"/>
      <c r="Q969" s="9"/>
      <c r="R969" s="9"/>
      <c r="S969" s="9"/>
      <c r="T969" s="9"/>
      <c r="U969" s="9"/>
      <c r="V969" s="9"/>
      <c r="W969" s="9"/>
      <c r="X969" s="9"/>
      <c r="Y969" s="9"/>
      <c r="Z969" s="5"/>
      <c r="AA969" s="5"/>
      <c r="AB969" s="5"/>
      <c r="AC969" s="5"/>
      <c r="AD969" s="5"/>
      <c r="AE969" s="5"/>
    </row>
    <row r="970" ht="12.75" customHeight="1">
      <c r="A970" s="5"/>
      <c r="B970" s="6"/>
      <c r="C970" s="5"/>
      <c r="D970" s="5"/>
      <c r="E970" s="5"/>
      <c r="F970" s="5"/>
      <c r="G970" s="5"/>
      <c r="H970" s="8"/>
      <c r="I970" s="5"/>
      <c r="J970" s="9"/>
      <c r="K970" s="9"/>
      <c r="L970" s="9"/>
      <c r="M970" s="9"/>
      <c r="N970" s="9"/>
      <c r="O970" s="9"/>
      <c r="P970" s="9"/>
      <c r="Q970" s="9"/>
      <c r="R970" s="9"/>
      <c r="S970" s="9"/>
      <c r="T970" s="9"/>
      <c r="U970" s="9"/>
      <c r="V970" s="9"/>
      <c r="W970" s="9"/>
      <c r="X970" s="9"/>
      <c r="Y970" s="9"/>
      <c r="Z970" s="5"/>
      <c r="AA970" s="5"/>
      <c r="AB970" s="5"/>
      <c r="AC970" s="5"/>
      <c r="AD970" s="5"/>
      <c r="AE970" s="5"/>
    </row>
    <row r="971" ht="12.75" customHeight="1">
      <c r="A971" s="5"/>
      <c r="B971" s="6"/>
      <c r="C971" s="5"/>
      <c r="D971" s="5"/>
      <c r="E971" s="5"/>
      <c r="F971" s="5"/>
      <c r="G971" s="5"/>
      <c r="H971" s="8"/>
      <c r="I971" s="5"/>
      <c r="J971" s="9"/>
      <c r="K971" s="9"/>
      <c r="L971" s="9"/>
      <c r="M971" s="9"/>
      <c r="N971" s="9"/>
      <c r="O971" s="9"/>
      <c r="P971" s="9"/>
      <c r="Q971" s="9"/>
      <c r="R971" s="9"/>
      <c r="S971" s="9"/>
      <c r="T971" s="9"/>
      <c r="U971" s="9"/>
      <c r="V971" s="9"/>
      <c r="W971" s="9"/>
      <c r="X971" s="9"/>
      <c r="Y971" s="9"/>
      <c r="Z971" s="5"/>
      <c r="AA971" s="5"/>
      <c r="AB971" s="5"/>
      <c r="AC971" s="5"/>
      <c r="AD971" s="5"/>
      <c r="AE971" s="5"/>
    </row>
    <row r="972" ht="12.75" customHeight="1">
      <c r="A972" s="5"/>
      <c r="B972" s="6"/>
      <c r="C972" s="5"/>
      <c r="D972" s="5"/>
      <c r="E972" s="5"/>
      <c r="F972" s="5"/>
      <c r="G972" s="5"/>
      <c r="H972" s="8"/>
      <c r="I972" s="5"/>
      <c r="J972" s="9"/>
      <c r="K972" s="9"/>
      <c r="L972" s="9"/>
      <c r="M972" s="9"/>
      <c r="N972" s="9"/>
      <c r="O972" s="9"/>
      <c r="P972" s="9"/>
      <c r="Q972" s="9"/>
      <c r="R972" s="9"/>
      <c r="S972" s="9"/>
      <c r="T972" s="9"/>
      <c r="U972" s="9"/>
      <c r="V972" s="9"/>
      <c r="W972" s="9"/>
      <c r="X972" s="9"/>
      <c r="Y972" s="9"/>
      <c r="Z972" s="5"/>
      <c r="AA972" s="5"/>
      <c r="AB972" s="5"/>
      <c r="AC972" s="5"/>
      <c r="AD972" s="5"/>
      <c r="AE972" s="5"/>
    </row>
    <row r="973" ht="12.75" customHeight="1">
      <c r="A973" s="5"/>
      <c r="B973" s="6"/>
      <c r="C973" s="5"/>
      <c r="D973" s="5"/>
      <c r="E973" s="5"/>
      <c r="F973" s="5"/>
      <c r="G973" s="5"/>
      <c r="H973" s="8"/>
      <c r="I973" s="5"/>
      <c r="J973" s="9"/>
      <c r="K973" s="9"/>
      <c r="L973" s="9"/>
      <c r="M973" s="9"/>
      <c r="N973" s="9"/>
      <c r="O973" s="9"/>
      <c r="P973" s="9"/>
      <c r="Q973" s="9"/>
      <c r="R973" s="9"/>
      <c r="S973" s="9"/>
      <c r="T973" s="9"/>
      <c r="U973" s="9"/>
      <c r="V973" s="9"/>
      <c r="W973" s="9"/>
      <c r="X973" s="9"/>
      <c r="Y973" s="9"/>
      <c r="Z973" s="5"/>
      <c r="AA973" s="5"/>
      <c r="AB973" s="5"/>
      <c r="AC973" s="5"/>
      <c r="AD973" s="5"/>
      <c r="AE973" s="5"/>
    </row>
    <row r="974" ht="12.75" customHeight="1">
      <c r="A974" s="5"/>
      <c r="B974" s="6"/>
      <c r="C974" s="5"/>
      <c r="D974" s="5"/>
      <c r="E974" s="5"/>
      <c r="F974" s="5"/>
      <c r="G974" s="5"/>
      <c r="H974" s="8"/>
      <c r="I974" s="5"/>
      <c r="J974" s="9"/>
      <c r="K974" s="9"/>
      <c r="L974" s="9"/>
      <c r="M974" s="9"/>
      <c r="N974" s="9"/>
      <c r="O974" s="9"/>
      <c r="P974" s="9"/>
      <c r="Q974" s="9"/>
      <c r="R974" s="9"/>
      <c r="S974" s="9"/>
      <c r="T974" s="9"/>
      <c r="U974" s="9"/>
      <c r="V974" s="9"/>
      <c r="W974" s="9"/>
      <c r="X974" s="9"/>
      <c r="Y974" s="9"/>
      <c r="Z974" s="5"/>
      <c r="AA974" s="5"/>
      <c r="AB974" s="5"/>
      <c r="AC974" s="5"/>
      <c r="AD974" s="5"/>
      <c r="AE974" s="5"/>
    </row>
    <row r="975" ht="12.75" customHeight="1">
      <c r="A975" s="5"/>
      <c r="B975" s="6"/>
      <c r="C975" s="5"/>
      <c r="D975" s="5"/>
      <c r="E975" s="5"/>
      <c r="F975" s="5"/>
      <c r="G975" s="5"/>
      <c r="H975" s="8"/>
      <c r="I975" s="5"/>
      <c r="J975" s="9"/>
      <c r="K975" s="9"/>
      <c r="L975" s="9"/>
      <c r="M975" s="9"/>
      <c r="N975" s="9"/>
      <c r="O975" s="9"/>
      <c r="P975" s="9"/>
      <c r="Q975" s="9"/>
      <c r="R975" s="9"/>
      <c r="S975" s="9"/>
      <c r="T975" s="9"/>
      <c r="U975" s="9"/>
      <c r="V975" s="9"/>
      <c r="W975" s="9"/>
      <c r="X975" s="9"/>
      <c r="Y975" s="9"/>
      <c r="Z975" s="5"/>
      <c r="AA975" s="5"/>
      <c r="AB975" s="5"/>
      <c r="AC975" s="5"/>
      <c r="AD975" s="5"/>
      <c r="AE975" s="5"/>
    </row>
    <row r="976" ht="12.75" customHeight="1">
      <c r="A976" s="5"/>
      <c r="B976" s="6"/>
      <c r="C976" s="5"/>
      <c r="D976" s="5"/>
      <c r="E976" s="5"/>
      <c r="F976" s="5"/>
      <c r="G976" s="5"/>
      <c r="H976" s="8"/>
      <c r="I976" s="5"/>
      <c r="J976" s="9"/>
      <c r="K976" s="9"/>
      <c r="L976" s="9"/>
      <c r="M976" s="9"/>
      <c r="N976" s="9"/>
      <c r="O976" s="9"/>
      <c r="P976" s="9"/>
      <c r="Q976" s="9"/>
      <c r="R976" s="9"/>
      <c r="S976" s="9"/>
      <c r="T976" s="9"/>
      <c r="U976" s="9"/>
      <c r="V976" s="9"/>
      <c r="W976" s="9"/>
      <c r="X976" s="9"/>
      <c r="Y976" s="9"/>
      <c r="Z976" s="5"/>
      <c r="AA976" s="5"/>
      <c r="AB976" s="5"/>
      <c r="AC976" s="5"/>
      <c r="AD976" s="5"/>
      <c r="AE976" s="5"/>
    </row>
    <row r="977" ht="12.75" customHeight="1">
      <c r="A977" s="5"/>
      <c r="B977" s="6"/>
      <c r="C977" s="5"/>
      <c r="D977" s="5"/>
      <c r="E977" s="5"/>
      <c r="F977" s="5"/>
      <c r="G977" s="5"/>
      <c r="H977" s="8"/>
      <c r="I977" s="5"/>
      <c r="J977" s="9"/>
      <c r="K977" s="9"/>
      <c r="L977" s="9"/>
      <c r="M977" s="9"/>
      <c r="N977" s="9"/>
      <c r="O977" s="9"/>
      <c r="P977" s="9"/>
      <c r="Q977" s="9"/>
      <c r="R977" s="9"/>
      <c r="S977" s="9"/>
      <c r="T977" s="9"/>
      <c r="U977" s="9"/>
      <c r="V977" s="9"/>
      <c r="W977" s="9"/>
      <c r="X977" s="9"/>
      <c r="Y977" s="9"/>
      <c r="Z977" s="5"/>
      <c r="AA977" s="5"/>
      <c r="AB977" s="5"/>
      <c r="AC977" s="5"/>
      <c r="AD977" s="5"/>
      <c r="AE977" s="5"/>
    </row>
    <row r="978" ht="12.75" customHeight="1">
      <c r="A978" s="5"/>
      <c r="B978" s="6"/>
      <c r="C978" s="5"/>
      <c r="D978" s="5"/>
      <c r="E978" s="5"/>
      <c r="F978" s="5"/>
      <c r="G978" s="5"/>
      <c r="H978" s="8"/>
      <c r="I978" s="5"/>
      <c r="J978" s="9"/>
      <c r="K978" s="9"/>
      <c r="L978" s="9"/>
      <c r="M978" s="9"/>
      <c r="N978" s="9"/>
      <c r="O978" s="9"/>
      <c r="P978" s="9"/>
      <c r="Q978" s="9"/>
      <c r="R978" s="9"/>
      <c r="S978" s="9"/>
      <c r="T978" s="9"/>
      <c r="U978" s="9"/>
      <c r="V978" s="9"/>
      <c r="W978" s="9"/>
      <c r="X978" s="9"/>
      <c r="Y978" s="9"/>
      <c r="Z978" s="5"/>
      <c r="AA978" s="5"/>
      <c r="AB978" s="5"/>
      <c r="AC978" s="5"/>
      <c r="AD978" s="5"/>
      <c r="AE978" s="5"/>
    </row>
    <row r="979" ht="12.75" customHeight="1">
      <c r="A979" s="5"/>
      <c r="B979" s="6"/>
      <c r="C979" s="5"/>
      <c r="D979" s="5"/>
      <c r="E979" s="5"/>
      <c r="F979" s="5"/>
      <c r="G979" s="5"/>
      <c r="H979" s="8"/>
      <c r="I979" s="5"/>
      <c r="J979" s="9"/>
      <c r="K979" s="9"/>
      <c r="L979" s="9"/>
      <c r="M979" s="9"/>
      <c r="N979" s="9"/>
      <c r="O979" s="9"/>
      <c r="P979" s="9"/>
      <c r="Q979" s="9"/>
      <c r="R979" s="9"/>
      <c r="S979" s="9"/>
      <c r="T979" s="9"/>
      <c r="U979" s="9"/>
      <c r="V979" s="9"/>
      <c r="W979" s="9"/>
      <c r="X979" s="9"/>
      <c r="Y979" s="9"/>
      <c r="Z979" s="5"/>
      <c r="AA979" s="5"/>
      <c r="AB979" s="5"/>
      <c r="AC979" s="5"/>
      <c r="AD979" s="5"/>
      <c r="AE979" s="5"/>
    </row>
    <row r="980" ht="12.75" customHeight="1">
      <c r="A980" s="5"/>
      <c r="B980" s="6"/>
      <c r="C980" s="5"/>
      <c r="D980" s="5"/>
      <c r="E980" s="5"/>
      <c r="F980" s="5"/>
      <c r="G980" s="5"/>
      <c r="H980" s="8"/>
      <c r="I980" s="5"/>
      <c r="J980" s="9"/>
      <c r="K980" s="9"/>
      <c r="L980" s="9"/>
      <c r="M980" s="9"/>
      <c r="N980" s="9"/>
      <c r="O980" s="9"/>
      <c r="P980" s="9"/>
      <c r="Q980" s="9"/>
      <c r="R980" s="9"/>
      <c r="S980" s="9"/>
      <c r="T980" s="9"/>
      <c r="U980" s="9"/>
      <c r="V980" s="9"/>
      <c r="W980" s="9"/>
      <c r="X980" s="9"/>
      <c r="Y980" s="9"/>
      <c r="Z980" s="5"/>
      <c r="AA980" s="5"/>
      <c r="AB980" s="5"/>
      <c r="AC980" s="5"/>
      <c r="AD980" s="5"/>
      <c r="AE980" s="5"/>
    </row>
    <row r="981" ht="12.75" customHeight="1">
      <c r="A981" s="5"/>
      <c r="B981" s="6"/>
      <c r="C981" s="5"/>
      <c r="D981" s="5"/>
      <c r="E981" s="5"/>
      <c r="F981" s="5"/>
      <c r="G981" s="5"/>
      <c r="H981" s="8"/>
      <c r="I981" s="5"/>
      <c r="J981" s="9"/>
      <c r="K981" s="9"/>
      <c r="L981" s="9"/>
      <c r="M981" s="9"/>
      <c r="N981" s="9"/>
      <c r="O981" s="9"/>
      <c r="P981" s="9"/>
      <c r="Q981" s="9"/>
      <c r="R981" s="9"/>
      <c r="S981" s="9"/>
      <c r="T981" s="9"/>
      <c r="U981" s="9"/>
      <c r="V981" s="9"/>
      <c r="W981" s="9"/>
      <c r="X981" s="9"/>
      <c r="Y981" s="9"/>
      <c r="Z981" s="5"/>
      <c r="AA981" s="5"/>
      <c r="AB981" s="5"/>
      <c r="AC981" s="5"/>
      <c r="AD981" s="5"/>
      <c r="AE981" s="5"/>
    </row>
    <row r="982" ht="12.75" customHeight="1">
      <c r="A982" s="5"/>
      <c r="B982" s="6"/>
      <c r="C982" s="5"/>
      <c r="D982" s="5"/>
      <c r="E982" s="5"/>
      <c r="F982" s="5"/>
      <c r="G982" s="5"/>
      <c r="H982" s="8"/>
      <c r="I982" s="5"/>
      <c r="J982" s="9"/>
      <c r="K982" s="9"/>
      <c r="L982" s="9"/>
      <c r="M982" s="9"/>
      <c r="N982" s="9"/>
      <c r="O982" s="9"/>
      <c r="P982" s="9"/>
      <c r="Q982" s="9"/>
      <c r="R982" s="9"/>
      <c r="S982" s="9"/>
      <c r="T982" s="9"/>
      <c r="U982" s="9"/>
      <c r="V982" s="9"/>
      <c r="W982" s="9"/>
      <c r="X982" s="9"/>
      <c r="Y982" s="9"/>
      <c r="Z982" s="5"/>
      <c r="AA982" s="5"/>
      <c r="AB982" s="5"/>
      <c r="AC982" s="5"/>
      <c r="AD982" s="5"/>
      <c r="AE982" s="5"/>
    </row>
    <row r="983" ht="12.75" customHeight="1">
      <c r="A983" s="5"/>
      <c r="B983" s="6"/>
      <c r="C983" s="5"/>
      <c r="D983" s="5"/>
      <c r="E983" s="5"/>
      <c r="F983" s="5"/>
      <c r="G983" s="5"/>
      <c r="H983" s="8"/>
      <c r="I983" s="5"/>
      <c r="J983" s="9"/>
      <c r="K983" s="9"/>
      <c r="L983" s="9"/>
      <c r="M983" s="9"/>
      <c r="N983" s="9"/>
      <c r="O983" s="9"/>
      <c r="P983" s="9"/>
      <c r="Q983" s="9"/>
      <c r="R983" s="9"/>
      <c r="S983" s="9"/>
      <c r="T983" s="9"/>
      <c r="U983" s="9"/>
      <c r="V983" s="9"/>
      <c r="W983" s="9"/>
      <c r="X983" s="9"/>
      <c r="Y983" s="9"/>
      <c r="Z983" s="5"/>
      <c r="AA983" s="5"/>
      <c r="AB983" s="5"/>
      <c r="AC983" s="5"/>
      <c r="AD983" s="5"/>
      <c r="AE983" s="5"/>
    </row>
    <row r="984" ht="12.75" customHeight="1">
      <c r="A984" s="5"/>
      <c r="B984" s="6"/>
      <c r="C984" s="5"/>
      <c r="D984" s="5"/>
      <c r="E984" s="5"/>
      <c r="F984" s="5"/>
      <c r="G984" s="5"/>
      <c r="H984" s="8"/>
      <c r="I984" s="5"/>
      <c r="J984" s="9"/>
      <c r="K984" s="9"/>
      <c r="L984" s="9"/>
      <c r="M984" s="9"/>
      <c r="N984" s="9"/>
      <c r="O984" s="9"/>
      <c r="P984" s="9"/>
      <c r="Q984" s="9"/>
      <c r="R984" s="9"/>
      <c r="S984" s="9"/>
      <c r="T984" s="9"/>
      <c r="U984" s="9"/>
      <c r="V984" s="9"/>
      <c r="W984" s="9"/>
      <c r="X984" s="9"/>
      <c r="Y984" s="9"/>
      <c r="Z984" s="5"/>
      <c r="AA984" s="5"/>
      <c r="AB984" s="5"/>
      <c r="AC984" s="5"/>
      <c r="AD984" s="5"/>
      <c r="AE984" s="5"/>
    </row>
    <row r="985" ht="12.75" customHeight="1">
      <c r="A985" s="5"/>
      <c r="B985" s="6"/>
      <c r="C985" s="5"/>
      <c r="D985" s="5"/>
      <c r="E985" s="5"/>
      <c r="F985" s="5"/>
      <c r="G985" s="5"/>
      <c r="H985" s="8"/>
      <c r="I985" s="5"/>
      <c r="J985" s="9"/>
      <c r="K985" s="9"/>
      <c r="L985" s="9"/>
      <c r="M985" s="9"/>
      <c r="N985" s="9"/>
      <c r="O985" s="9"/>
      <c r="P985" s="9"/>
      <c r="Q985" s="9"/>
      <c r="R985" s="9"/>
      <c r="S985" s="9"/>
      <c r="T985" s="9"/>
      <c r="U985" s="9"/>
      <c r="V985" s="9"/>
      <c r="W985" s="9"/>
      <c r="X985" s="9"/>
      <c r="Y985" s="9"/>
      <c r="Z985" s="5"/>
      <c r="AA985" s="5"/>
      <c r="AB985" s="5"/>
      <c r="AC985" s="5"/>
      <c r="AD985" s="5"/>
      <c r="AE985" s="5"/>
    </row>
    <row r="986" ht="12.75" customHeight="1">
      <c r="A986" s="5"/>
      <c r="B986" s="6"/>
      <c r="C986" s="5"/>
      <c r="D986" s="5"/>
      <c r="E986" s="5"/>
      <c r="F986" s="5"/>
      <c r="G986" s="5"/>
      <c r="H986" s="8"/>
      <c r="I986" s="5"/>
      <c r="J986" s="9"/>
      <c r="K986" s="9"/>
      <c r="L986" s="9"/>
      <c r="M986" s="9"/>
      <c r="N986" s="9"/>
      <c r="O986" s="9"/>
      <c r="P986" s="9"/>
      <c r="Q986" s="9"/>
      <c r="R986" s="9"/>
      <c r="S986" s="9"/>
      <c r="T986" s="9"/>
      <c r="U986" s="9"/>
      <c r="V986" s="9"/>
      <c r="W986" s="9"/>
      <c r="X986" s="9"/>
      <c r="Y986" s="9"/>
      <c r="Z986" s="5"/>
      <c r="AA986" s="5"/>
      <c r="AB986" s="5"/>
      <c r="AC986" s="5"/>
      <c r="AD986" s="5"/>
      <c r="AE986" s="5"/>
    </row>
    <row r="987" ht="12.75" customHeight="1">
      <c r="A987" s="5"/>
      <c r="B987" s="6"/>
      <c r="C987" s="5"/>
      <c r="D987" s="5"/>
      <c r="E987" s="5"/>
      <c r="F987" s="5"/>
      <c r="G987" s="5"/>
      <c r="H987" s="8"/>
      <c r="I987" s="5"/>
      <c r="J987" s="9"/>
      <c r="K987" s="9"/>
      <c r="L987" s="9"/>
      <c r="M987" s="9"/>
      <c r="N987" s="9"/>
      <c r="O987" s="9"/>
      <c r="P987" s="9"/>
      <c r="Q987" s="9"/>
      <c r="R987" s="9"/>
      <c r="S987" s="9"/>
      <c r="T987" s="9"/>
      <c r="U987" s="9"/>
      <c r="V987" s="9"/>
      <c r="W987" s="9"/>
      <c r="X987" s="9"/>
      <c r="Y987" s="9"/>
      <c r="Z987" s="5"/>
      <c r="AA987" s="5"/>
      <c r="AB987" s="5"/>
      <c r="AC987" s="5"/>
      <c r="AD987" s="5"/>
      <c r="AE987" s="5"/>
    </row>
    <row r="988" ht="12.75" customHeight="1">
      <c r="A988" s="5"/>
      <c r="B988" s="6"/>
      <c r="C988" s="5"/>
      <c r="D988" s="5"/>
      <c r="E988" s="5"/>
      <c r="F988" s="5"/>
      <c r="G988" s="5"/>
      <c r="H988" s="8"/>
      <c r="I988" s="5"/>
      <c r="J988" s="9"/>
      <c r="K988" s="9"/>
      <c r="L988" s="9"/>
      <c r="M988" s="9"/>
      <c r="N988" s="9"/>
      <c r="O988" s="9"/>
      <c r="P988" s="9"/>
      <c r="Q988" s="9"/>
      <c r="R988" s="9"/>
      <c r="S988" s="9"/>
      <c r="T988" s="9"/>
      <c r="U988" s="9"/>
      <c r="V988" s="9"/>
      <c r="W988" s="9"/>
      <c r="X988" s="9"/>
      <c r="Y988" s="9"/>
      <c r="Z988" s="5"/>
      <c r="AA988" s="5"/>
      <c r="AB988" s="5"/>
      <c r="AC988" s="5"/>
      <c r="AD988" s="5"/>
      <c r="AE988" s="5"/>
    </row>
    <row r="989" ht="12.75" customHeight="1">
      <c r="A989" s="5"/>
      <c r="B989" s="6"/>
      <c r="C989" s="5"/>
      <c r="D989" s="5"/>
      <c r="E989" s="5"/>
      <c r="F989" s="5"/>
      <c r="G989" s="5"/>
      <c r="H989" s="8"/>
      <c r="I989" s="5"/>
      <c r="J989" s="9"/>
      <c r="K989" s="9"/>
      <c r="L989" s="9"/>
      <c r="M989" s="9"/>
      <c r="N989" s="9"/>
      <c r="O989" s="9"/>
      <c r="P989" s="9"/>
      <c r="Q989" s="9"/>
      <c r="R989" s="9"/>
      <c r="S989" s="9"/>
      <c r="T989" s="9"/>
      <c r="U989" s="9"/>
      <c r="V989" s="9"/>
      <c r="W989" s="9"/>
      <c r="X989" s="9"/>
      <c r="Y989" s="9"/>
      <c r="Z989" s="5"/>
      <c r="AA989" s="5"/>
      <c r="AB989" s="5"/>
      <c r="AC989" s="5"/>
      <c r="AD989" s="5"/>
      <c r="AE989" s="5"/>
    </row>
    <row r="990" ht="12.75" customHeight="1">
      <c r="A990" s="5"/>
      <c r="B990" s="6"/>
      <c r="C990" s="5"/>
      <c r="D990" s="5"/>
      <c r="E990" s="5"/>
      <c r="F990" s="5"/>
      <c r="G990" s="5"/>
      <c r="H990" s="8"/>
      <c r="I990" s="5"/>
      <c r="J990" s="9"/>
      <c r="K990" s="9"/>
      <c r="L990" s="9"/>
      <c r="M990" s="9"/>
      <c r="N990" s="9"/>
      <c r="O990" s="9"/>
      <c r="P990" s="9"/>
      <c r="Q990" s="9"/>
      <c r="R990" s="9"/>
      <c r="S990" s="9"/>
      <c r="T990" s="9"/>
      <c r="U990" s="9"/>
      <c r="V990" s="9"/>
      <c r="W990" s="9"/>
      <c r="X990" s="9"/>
      <c r="Y990" s="9"/>
      <c r="Z990" s="5"/>
      <c r="AA990" s="5"/>
      <c r="AB990" s="5"/>
      <c r="AC990" s="5"/>
      <c r="AD990" s="5"/>
      <c r="AE990" s="5"/>
    </row>
    <row r="991" ht="12.75" customHeight="1">
      <c r="A991" s="5"/>
      <c r="B991" s="6"/>
      <c r="C991" s="5"/>
      <c r="D991" s="5"/>
      <c r="E991" s="5"/>
      <c r="F991" s="5"/>
      <c r="G991" s="5"/>
      <c r="H991" s="8"/>
      <c r="I991" s="5"/>
      <c r="J991" s="9"/>
      <c r="K991" s="9"/>
      <c r="L991" s="9"/>
      <c r="M991" s="9"/>
      <c r="N991" s="9"/>
      <c r="O991" s="9"/>
      <c r="P991" s="9"/>
      <c r="Q991" s="9"/>
      <c r="R991" s="9"/>
      <c r="S991" s="9"/>
      <c r="T991" s="9"/>
      <c r="U991" s="9"/>
      <c r="V991" s="9"/>
      <c r="W991" s="9"/>
      <c r="X991" s="9"/>
      <c r="Y991" s="9"/>
      <c r="Z991" s="5"/>
      <c r="AA991" s="5"/>
      <c r="AB991" s="5"/>
      <c r="AC991" s="5"/>
      <c r="AD991" s="5"/>
      <c r="AE991" s="5"/>
    </row>
    <row r="992" ht="12.75" customHeight="1">
      <c r="A992" s="5"/>
      <c r="B992" s="6"/>
      <c r="C992" s="5"/>
      <c r="D992" s="5"/>
      <c r="E992" s="5"/>
      <c r="F992" s="5"/>
      <c r="G992" s="5"/>
      <c r="H992" s="8"/>
      <c r="I992" s="5"/>
      <c r="J992" s="9"/>
      <c r="K992" s="9"/>
      <c r="L992" s="9"/>
      <c r="M992" s="9"/>
      <c r="N992" s="9"/>
      <c r="O992" s="9"/>
      <c r="P992" s="9"/>
      <c r="Q992" s="9"/>
      <c r="R992" s="9"/>
      <c r="S992" s="9"/>
      <c r="T992" s="9"/>
      <c r="U992" s="9"/>
      <c r="V992" s="9"/>
      <c r="W992" s="9"/>
      <c r="X992" s="9"/>
      <c r="Y992" s="9"/>
      <c r="Z992" s="5"/>
      <c r="AA992" s="5"/>
      <c r="AB992" s="5"/>
      <c r="AC992" s="5"/>
      <c r="AD992" s="5"/>
      <c r="AE992" s="5"/>
    </row>
    <row r="993" ht="12.75" customHeight="1">
      <c r="A993" s="5"/>
      <c r="B993" s="6"/>
      <c r="C993" s="5"/>
      <c r="D993" s="5"/>
      <c r="E993" s="5"/>
      <c r="F993" s="5"/>
      <c r="G993" s="5"/>
      <c r="H993" s="8"/>
      <c r="I993" s="5"/>
      <c r="J993" s="9"/>
      <c r="K993" s="9"/>
      <c r="L993" s="9"/>
      <c r="M993" s="9"/>
      <c r="N993" s="9"/>
      <c r="O993" s="9"/>
      <c r="P993" s="9"/>
      <c r="Q993" s="9"/>
      <c r="R993" s="9"/>
      <c r="S993" s="9"/>
      <c r="T993" s="9"/>
      <c r="U993" s="9"/>
      <c r="V993" s="9"/>
      <c r="W993" s="9"/>
      <c r="X993" s="9"/>
      <c r="Y993" s="9"/>
      <c r="Z993" s="5"/>
      <c r="AA993" s="5"/>
      <c r="AB993" s="5"/>
      <c r="AC993" s="5"/>
      <c r="AD993" s="5"/>
      <c r="AE993" s="5"/>
    </row>
    <row r="994" ht="12.75" customHeight="1">
      <c r="A994" s="5"/>
      <c r="B994" s="6"/>
      <c r="C994" s="5"/>
      <c r="D994" s="5"/>
      <c r="E994" s="5"/>
      <c r="F994" s="5"/>
      <c r="G994" s="5"/>
      <c r="H994" s="8"/>
      <c r="I994" s="5"/>
      <c r="J994" s="9"/>
      <c r="K994" s="9"/>
      <c r="L994" s="9"/>
      <c r="M994" s="9"/>
      <c r="N994" s="9"/>
      <c r="O994" s="9"/>
      <c r="P994" s="9"/>
      <c r="Q994" s="9"/>
      <c r="R994" s="9"/>
      <c r="S994" s="9"/>
      <c r="T994" s="9"/>
      <c r="U994" s="9"/>
      <c r="V994" s="9"/>
      <c r="W994" s="9"/>
      <c r="X994" s="9"/>
      <c r="Y994" s="9"/>
      <c r="Z994" s="5"/>
      <c r="AA994" s="5"/>
      <c r="AB994" s="5"/>
      <c r="AC994" s="5"/>
      <c r="AD994" s="5"/>
      <c r="AE994" s="5"/>
    </row>
    <row r="995" ht="12.75" customHeight="1">
      <c r="A995" s="5"/>
      <c r="B995" s="6"/>
      <c r="C995" s="5"/>
      <c r="D995" s="5"/>
      <c r="E995" s="5"/>
      <c r="F995" s="5"/>
      <c r="G995" s="5"/>
      <c r="H995" s="8"/>
      <c r="I995" s="5"/>
      <c r="J995" s="9"/>
      <c r="K995" s="9"/>
      <c r="L995" s="9"/>
      <c r="M995" s="9"/>
      <c r="N995" s="9"/>
      <c r="O995" s="9"/>
      <c r="P995" s="9"/>
      <c r="Q995" s="9"/>
      <c r="R995" s="9"/>
      <c r="S995" s="9"/>
      <c r="T995" s="9"/>
      <c r="U995" s="9"/>
      <c r="V995" s="9"/>
      <c r="W995" s="9"/>
      <c r="X995" s="9"/>
      <c r="Y995" s="9"/>
      <c r="Z995" s="5"/>
      <c r="AA995" s="5"/>
      <c r="AB995" s="5"/>
      <c r="AC995" s="5"/>
      <c r="AD995" s="5"/>
      <c r="AE995" s="5"/>
    </row>
    <row r="996" ht="12.75" customHeight="1">
      <c r="A996" s="5"/>
      <c r="B996" s="6"/>
      <c r="C996" s="5"/>
      <c r="D996" s="5"/>
      <c r="E996" s="5"/>
      <c r="F996" s="5"/>
      <c r="G996" s="5"/>
      <c r="H996" s="8"/>
      <c r="I996" s="5"/>
      <c r="J996" s="9"/>
      <c r="K996" s="9"/>
      <c r="L996" s="9"/>
      <c r="M996" s="9"/>
      <c r="N996" s="9"/>
      <c r="O996" s="9"/>
      <c r="P996" s="9"/>
      <c r="Q996" s="9"/>
      <c r="R996" s="9"/>
      <c r="S996" s="9"/>
      <c r="T996" s="9"/>
      <c r="U996" s="9"/>
      <c r="V996" s="9"/>
      <c r="W996" s="9"/>
      <c r="X996" s="9"/>
      <c r="Y996" s="9"/>
      <c r="Z996" s="5"/>
      <c r="AA996" s="5"/>
      <c r="AB996" s="5"/>
      <c r="AC996" s="5"/>
      <c r="AD996" s="5"/>
      <c r="AE996" s="5"/>
    </row>
    <row r="997" ht="12.75" customHeight="1">
      <c r="A997" s="5"/>
      <c r="B997" s="6"/>
      <c r="C997" s="5"/>
      <c r="D997" s="5"/>
      <c r="E997" s="5"/>
      <c r="F997" s="5"/>
      <c r="G997" s="5"/>
      <c r="H997" s="8"/>
      <c r="I997" s="5"/>
      <c r="J997" s="9"/>
      <c r="K997" s="9"/>
      <c r="L997" s="9"/>
      <c r="M997" s="9"/>
      <c r="N997" s="9"/>
      <c r="O997" s="9"/>
      <c r="P997" s="9"/>
      <c r="Q997" s="9"/>
      <c r="R997" s="9"/>
      <c r="S997" s="9"/>
      <c r="T997" s="9"/>
      <c r="U997" s="9"/>
      <c r="V997" s="9"/>
      <c r="W997" s="9"/>
      <c r="X997" s="9"/>
      <c r="Y997" s="9"/>
      <c r="Z997" s="5"/>
      <c r="AA997" s="5"/>
      <c r="AB997" s="5"/>
      <c r="AC997" s="5"/>
      <c r="AD997" s="5"/>
      <c r="AE997" s="5"/>
    </row>
    <row r="998" ht="12.75" customHeight="1">
      <c r="A998" s="5"/>
      <c r="B998" s="6"/>
      <c r="C998" s="5"/>
      <c r="D998" s="5"/>
      <c r="E998" s="5"/>
      <c r="F998" s="5"/>
      <c r="G998" s="5"/>
      <c r="H998" s="8"/>
      <c r="I998" s="5"/>
      <c r="J998" s="9"/>
      <c r="K998" s="9"/>
      <c r="L998" s="9"/>
      <c r="M998" s="9"/>
      <c r="N998" s="9"/>
      <c r="O998" s="9"/>
      <c r="P998" s="9"/>
      <c r="Q998" s="9"/>
      <c r="R998" s="9"/>
      <c r="S998" s="9"/>
      <c r="T998" s="9"/>
      <c r="U998" s="9"/>
      <c r="V998" s="9"/>
      <c r="W998" s="9"/>
      <c r="X998" s="9"/>
      <c r="Y998" s="9"/>
      <c r="Z998" s="5"/>
      <c r="AA998" s="5"/>
      <c r="AB998" s="5"/>
      <c r="AC998" s="5"/>
      <c r="AD998" s="5"/>
      <c r="AE998" s="5"/>
    </row>
    <row r="999" ht="12.75" customHeight="1">
      <c r="A999" s="5"/>
      <c r="B999" s="6"/>
      <c r="C999" s="5"/>
      <c r="D999" s="5"/>
      <c r="E999" s="5"/>
      <c r="F999" s="5"/>
      <c r="G999" s="5"/>
      <c r="H999" s="8"/>
      <c r="I999" s="5"/>
      <c r="J999" s="9"/>
      <c r="K999" s="9"/>
      <c r="L999" s="9"/>
      <c r="M999" s="9"/>
      <c r="N999" s="9"/>
      <c r="O999" s="9"/>
      <c r="P999" s="9"/>
      <c r="Q999" s="9"/>
      <c r="R999" s="9"/>
      <c r="S999" s="9"/>
      <c r="T999" s="9"/>
      <c r="U999" s="9"/>
      <c r="V999" s="9"/>
      <c r="W999" s="9"/>
      <c r="X999" s="9"/>
      <c r="Y999" s="9"/>
      <c r="Z999" s="5"/>
      <c r="AA999" s="5"/>
      <c r="AB999" s="5"/>
      <c r="AC999" s="5"/>
      <c r="AD999" s="5"/>
      <c r="AE999" s="5"/>
    </row>
    <row r="1000" ht="12.75" customHeight="1">
      <c r="A1000" s="5"/>
      <c r="B1000" s="6"/>
      <c r="C1000" s="5"/>
      <c r="D1000" s="5"/>
      <c r="E1000" s="5"/>
      <c r="F1000" s="5"/>
      <c r="G1000" s="5"/>
      <c r="H1000" s="8"/>
      <c r="I1000" s="5"/>
      <c r="J1000" s="9"/>
      <c r="K1000" s="9"/>
      <c r="L1000" s="9"/>
      <c r="M1000" s="9"/>
      <c r="N1000" s="9"/>
      <c r="O1000" s="9"/>
      <c r="P1000" s="9"/>
      <c r="Q1000" s="9"/>
      <c r="R1000" s="9"/>
      <c r="S1000" s="9"/>
      <c r="T1000" s="9"/>
      <c r="U1000" s="9"/>
      <c r="V1000" s="9"/>
      <c r="W1000" s="9"/>
      <c r="X1000" s="9"/>
      <c r="Y1000" s="9"/>
      <c r="Z1000" s="5"/>
      <c r="AA1000" s="5"/>
      <c r="AB1000" s="5"/>
      <c r="AC1000" s="5"/>
      <c r="AD1000" s="5"/>
      <c r="AE1000" s="5"/>
    </row>
  </sheetData>
  <conditionalFormatting sqref="F2:G217 F218:F448 G218:G394">
    <cfRule type="cellIs" dxfId="0" priority="1" operator="equal">
      <formula>0</formula>
    </cfRule>
  </conditionalFormatting>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0.0" topLeftCell="A11" activePane="bottomLeft" state="frozen"/>
      <selection activeCell="B12" sqref="B12" pane="bottomLeft"/>
    </sheetView>
  </sheetViews>
  <sheetFormatPr customHeight="1" defaultColWidth="12.63" defaultRowHeight="15.0"/>
  <cols>
    <col customWidth="1" min="1" max="1" width="6.75"/>
    <col customWidth="1" min="2" max="2" width="8.75"/>
    <col customWidth="1" min="3" max="8" width="11.25"/>
    <col customWidth="1" min="9" max="9" width="14.25"/>
    <col customWidth="1" min="10" max="10" width="8.25"/>
    <col customWidth="1" min="11" max="11" width="0.88"/>
    <col customWidth="1" hidden="1" min="12" max="29" width="9.75"/>
    <col customWidth="1" hidden="1" min="30" max="44" width="9.13"/>
    <col customWidth="1" hidden="1" min="45" max="45" width="10.38"/>
    <col customWidth="1" hidden="1" min="46" max="47" width="9.13"/>
    <col customWidth="1" hidden="1" min="48" max="48" width="10.63"/>
    <col customWidth="1" hidden="1" min="49" max="61" width="9.13"/>
  </cols>
  <sheetData>
    <row r="1" ht="11.25" hidden="1" customHeight="1">
      <c r="A1" s="26"/>
      <c r="B1" s="26"/>
      <c r="C1" s="26"/>
      <c r="D1" s="26"/>
      <c r="E1" s="26"/>
      <c r="F1" s="26"/>
      <c r="G1" s="26"/>
      <c r="H1" s="26"/>
      <c r="I1" s="26"/>
      <c r="J1" s="26"/>
      <c r="K1" s="26"/>
      <c r="L1" s="26"/>
      <c r="M1" s="26"/>
      <c r="N1" s="26"/>
      <c r="O1" s="293" t="s">
        <v>3052</v>
      </c>
      <c r="P1" s="293" t="s">
        <v>3053</v>
      </c>
      <c r="Q1" s="293" t="s">
        <v>3054</v>
      </c>
      <c r="R1" s="293" t="s">
        <v>3055</v>
      </c>
      <c r="S1" s="293" t="s">
        <v>3056</v>
      </c>
      <c r="T1" s="293" t="s">
        <v>3055</v>
      </c>
      <c r="U1" s="293" t="s">
        <v>3056</v>
      </c>
      <c r="V1" s="293" t="s">
        <v>3055</v>
      </c>
      <c r="W1" s="293" t="s">
        <v>3056</v>
      </c>
      <c r="X1" s="293" t="s">
        <v>3055</v>
      </c>
      <c r="Y1" s="293" t="s">
        <v>3056</v>
      </c>
      <c r="Z1" s="293" t="s">
        <v>3055</v>
      </c>
      <c r="AA1" s="293" t="s">
        <v>3056</v>
      </c>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row>
    <row r="2" ht="15.75" customHeight="1">
      <c r="A2" s="12" t="s">
        <v>115</v>
      </c>
      <c r="B2" s="13" t="s">
        <v>116</v>
      </c>
      <c r="C2" s="13" t="s">
        <v>117</v>
      </c>
      <c r="D2" s="13" t="s">
        <v>118</v>
      </c>
      <c r="E2" s="13" t="s">
        <v>110</v>
      </c>
      <c r="F2" s="13" t="s">
        <v>119</v>
      </c>
      <c r="G2" s="13" t="s">
        <v>120</v>
      </c>
      <c r="H2" s="13" t="s">
        <v>121</v>
      </c>
      <c r="I2" s="13" t="s">
        <v>114</v>
      </c>
      <c r="J2" s="14" t="s">
        <v>122</v>
      </c>
      <c r="K2" s="26"/>
      <c r="L2" s="293" t="s">
        <v>3057</v>
      </c>
      <c r="M2" s="293" t="s">
        <v>3058</v>
      </c>
      <c r="N2" s="294" t="s">
        <v>31</v>
      </c>
      <c r="O2" s="295">
        <f>Bilanca!Q1</f>
        <v>1</v>
      </c>
      <c r="P2" s="296">
        <f>Bilanca!Q2</f>
        <v>1</v>
      </c>
      <c r="Q2" s="297">
        <f>Bilanca!Q3</f>
        <v>1</v>
      </c>
      <c r="R2" s="298" t="s">
        <v>177</v>
      </c>
      <c r="S2" s="297">
        <f>IF(RefStr!C17&lt;&gt;"",IF(ISERROR(INT(RefStr!C17)),0,RefStr!C17),0)</f>
        <v>10</v>
      </c>
      <c r="T2" s="298" t="s">
        <v>3059</v>
      </c>
      <c r="U2" s="299" t="str">
        <f>RefStr!I21</f>
        <v>NE</v>
      </c>
      <c r="V2" s="298" t="s">
        <v>40</v>
      </c>
      <c r="W2" s="299" t="str">
        <f>RefStr!C29</f>
        <v>BUŽA D.O.O.</v>
      </c>
      <c r="X2" s="298" t="s">
        <v>3060</v>
      </c>
      <c r="Y2" s="300">
        <f>IF(RefStr!C54&lt;&gt;"",RefStr!C54,"")</f>
        <v>100</v>
      </c>
      <c r="Z2" s="298" t="s">
        <v>3061</v>
      </c>
      <c r="AA2" s="301" t="str">
        <f>IF(RefStr!B64="","",RefStr!B64)</f>
        <v>00384992</v>
      </c>
      <c r="AB2" s="298" t="s">
        <v>3062</v>
      </c>
      <c r="AC2" s="299">
        <f>IF(YEAR(RefStr!F4)&gt;2022,0.14,1)</f>
        <v>0.14</v>
      </c>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row>
    <row r="3" ht="13.5" customHeight="1">
      <c r="A3" s="302" t="s">
        <v>3063</v>
      </c>
      <c r="B3" s="250"/>
      <c r="C3" s="250"/>
      <c r="D3" s="250"/>
      <c r="E3" s="250"/>
      <c r="F3" s="250"/>
      <c r="G3" s="250"/>
      <c r="H3" s="303"/>
      <c r="I3" s="304"/>
      <c r="J3" s="31"/>
      <c r="K3" s="26"/>
      <c r="L3" s="293"/>
      <c r="M3" s="293"/>
      <c r="N3" s="294" t="s">
        <v>110</v>
      </c>
      <c r="O3" s="305">
        <f>RDG!Q1</f>
        <v>1</v>
      </c>
      <c r="P3" s="306">
        <f>RDG!Q2</f>
        <v>1</v>
      </c>
      <c r="Q3" s="307">
        <f>RDG!Q3</f>
        <v>1</v>
      </c>
      <c r="R3" s="308" t="s">
        <v>215</v>
      </c>
      <c r="S3" s="309">
        <f>IF(RefStr!C50&lt;&gt;"",IF(ISERROR(INT(RefStr!C50)),0,RefStr!C50),0)</f>
        <v>2</v>
      </c>
      <c r="T3" s="308" t="s">
        <v>97</v>
      </c>
      <c r="U3" s="310" t="str">
        <f>RefStr!L21</f>
        <v/>
      </c>
      <c r="V3" s="308" t="s">
        <v>41</v>
      </c>
      <c r="W3" s="311">
        <f>RefStr!C31</f>
        <v>52203</v>
      </c>
      <c r="X3" s="308" t="s">
        <v>3064</v>
      </c>
      <c r="Y3" s="311">
        <f>IF(RefStr!F54&lt;&gt;"",RefStr!F54,"")</f>
        <v>0</v>
      </c>
      <c r="Z3" s="308" t="s">
        <v>3065</v>
      </c>
      <c r="AA3" s="309" t="str">
        <f>IF(RefStr!B66="","",RefStr!B66)</f>
        <v>GENIA D.O.O.</v>
      </c>
      <c r="AB3" s="312" t="s">
        <v>3066</v>
      </c>
      <c r="AC3" s="313" t="str">
        <f>Skriveni!B71</f>
        <v>EUR</v>
      </c>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row>
    <row r="4" ht="13.5" customHeight="1">
      <c r="A4" s="314"/>
      <c r="H4" s="315"/>
      <c r="I4" s="316" t="s">
        <v>3067</v>
      </c>
      <c r="J4" s="317">
        <f>SUM(L12:L123)</f>
        <v>0</v>
      </c>
      <c r="K4" s="26"/>
      <c r="L4" s="26"/>
      <c r="M4" s="26"/>
      <c r="N4" s="294" t="s">
        <v>111</v>
      </c>
      <c r="O4" s="305">
        <f>Dodatni!Q1</f>
        <v>1</v>
      </c>
      <c r="P4" s="306">
        <f>Dodatni!Q2</f>
        <v>1</v>
      </c>
      <c r="Q4" s="307">
        <f>Dodatni!Q3</f>
        <v>1</v>
      </c>
      <c r="R4" s="308" t="s">
        <v>53</v>
      </c>
      <c r="S4" s="309">
        <f>IF(RefStr!C52&lt;&gt;"",IF(ISERROR(INT(RefStr!C52)),0,RefStr!C52),0)</f>
        <v>11</v>
      </c>
      <c r="T4" s="308" t="s">
        <v>39</v>
      </c>
      <c r="U4" s="310" t="str">
        <f>RefStr!C27</f>
        <v>79654853311</v>
      </c>
      <c r="V4" s="308" t="s">
        <v>42</v>
      </c>
      <c r="W4" s="309" t="str">
        <f>RefStr!F31</f>
        <v>MEDULIN</v>
      </c>
      <c r="X4" s="312" t="s">
        <v>3068</v>
      </c>
      <c r="Y4" s="318" t="str">
        <f>RefStr!I68</f>
        <v>NE</v>
      </c>
      <c r="Z4" s="308" t="s">
        <v>3069</v>
      </c>
      <c r="AA4" s="309" t="str">
        <f>RefStr!N19</f>
        <v>HSFI</v>
      </c>
      <c r="AB4" s="312" t="s">
        <v>3070</v>
      </c>
      <c r="AC4" s="309" t="str">
        <f>IF(RefStr!N7="NE","DA",IF(RefStr!N7="DA","NE",RefStr!N7))</f>
        <v>NE</v>
      </c>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row>
    <row r="5" ht="13.5" customHeight="1">
      <c r="A5" s="314"/>
      <c r="H5" s="315"/>
      <c r="I5" s="319"/>
      <c r="J5" s="320"/>
      <c r="K5" s="26"/>
      <c r="L5" s="26"/>
      <c r="M5" s="26"/>
      <c r="N5" s="294" t="s">
        <v>112</v>
      </c>
      <c r="O5" s="305">
        <f>NT_I!Q1</f>
        <v>0</v>
      </c>
      <c r="P5" s="306">
        <f>NT_I!Q2</f>
        <v>0</v>
      </c>
      <c r="Q5" s="307">
        <f>NT_I!Q3</f>
        <v>0</v>
      </c>
      <c r="R5" s="308" t="s">
        <v>51</v>
      </c>
      <c r="S5" s="309">
        <f>IF(RefStr!C19&lt;&gt;"",IF(ISERROR(INT(RefStr!C19)),0,RefStr!C19),0)</f>
        <v>1</v>
      </c>
      <c r="T5" s="308" t="s">
        <v>37</v>
      </c>
      <c r="U5" s="310" t="str">
        <f>RefStr!H27</f>
        <v>01929119</v>
      </c>
      <c r="V5" s="308" t="s">
        <v>43</v>
      </c>
      <c r="W5" s="309" t="str">
        <f>RefStr!C33</f>
        <v>Centar 223</v>
      </c>
      <c r="X5" s="312" t="s">
        <v>3071</v>
      </c>
      <c r="Y5" s="318" t="str">
        <f>RefStr!I62</f>
        <v>NE</v>
      </c>
      <c r="Z5" s="308" t="s">
        <v>104</v>
      </c>
      <c r="AA5" s="310" t="str">
        <f>RefStr!M46</f>
        <v/>
      </c>
      <c r="AB5" s="312" t="s">
        <v>3072</v>
      </c>
      <c r="AC5" s="309" t="str">
        <f>IF(RefStr!N6="NE","DA",IF(RefStr!N6="DA","NE",RefStr!N6))</f>
        <v>NE</v>
      </c>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row>
    <row r="6" ht="13.5" customHeight="1">
      <c r="A6" s="314"/>
      <c r="H6" s="315"/>
      <c r="I6" s="319"/>
      <c r="J6" s="320"/>
      <c r="K6" s="26"/>
      <c r="L6" s="26"/>
      <c r="M6" s="26"/>
      <c r="N6" s="294" t="s">
        <v>113</v>
      </c>
      <c r="O6" s="308">
        <f>NT_D!Q1</f>
        <v>0</v>
      </c>
      <c r="P6" s="306">
        <f>NT_D!Q2</f>
        <v>0</v>
      </c>
      <c r="Q6" s="307">
        <f>NT_D!Q3</f>
        <v>0</v>
      </c>
      <c r="R6" s="308" t="s">
        <v>49</v>
      </c>
      <c r="S6" s="309" t="str">
        <f>RefStr!C21</f>
        <v>NE</v>
      </c>
      <c r="T6" s="308" t="s">
        <v>38</v>
      </c>
      <c r="U6" s="310" t="str">
        <f>RefStr!M27</f>
        <v>040211743</v>
      </c>
      <c r="V6" s="308" t="s">
        <v>3073</v>
      </c>
      <c r="W6" s="310" t="str">
        <f>RefStr!L35</f>
        <v>052217663</v>
      </c>
      <c r="X6" s="308" t="s">
        <v>3074</v>
      </c>
      <c r="Y6" s="309" t="str">
        <f>RefStr!C68</f>
        <v>DUNJA PERCAN</v>
      </c>
      <c r="Z6" s="308" t="s">
        <v>3075</v>
      </c>
      <c r="AA6" s="309" t="str">
        <f>RefStr!C46</f>
        <v/>
      </c>
      <c r="AB6" s="312" t="s">
        <v>3076</v>
      </c>
      <c r="AC6" s="318" t="str">
        <f>RefStr!G6</f>
        <v>NE</v>
      </c>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row>
    <row r="7" ht="13.5" customHeight="1">
      <c r="A7" s="314"/>
      <c r="H7" s="315"/>
      <c r="I7" s="316" t="s">
        <v>3077</v>
      </c>
      <c r="J7" s="321">
        <f>SUM(M12:M123)</f>
        <v>2</v>
      </c>
      <c r="K7" s="26"/>
      <c r="L7" s="26"/>
      <c r="M7" s="26"/>
      <c r="N7" s="294" t="s">
        <v>114</v>
      </c>
      <c r="O7" s="322">
        <f>PK!AD1</f>
        <v>0</v>
      </c>
      <c r="P7" s="323">
        <f>PK!AD2</f>
        <v>0</v>
      </c>
      <c r="Q7" s="324">
        <f>PK!AD3</f>
        <v>0</v>
      </c>
      <c r="R7" s="308" t="s">
        <v>243</v>
      </c>
      <c r="S7" s="307">
        <f>IF(RefStr!C44&lt;&gt;"",IF(ISERROR(INT(RefStr!C44)),0,RefStr!C44),0)</f>
        <v>1</v>
      </c>
      <c r="T7" s="308" t="s">
        <v>3078</v>
      </c>
      <c r="U7" s="309">
        <f>RefStr!C7</f>
        <v>5</v>
      </c>
      <c r="V7" s="308" t="s">
        <v>44</v>
      </c>
      <c r="W7" s="309" t="str">
        <f>TRIM(UPPER(RefStr!C35))</f>
        <v>BUZA@BUZA.HR</v>
      </c>
      <c r="X7" s="308" t="s">
        <v>3079</v>
      </c>
      <c r="Y7" s="310" t="str">
        <f>RefStr!C70</f>
        <v>052217663</v>
      </c>
      <c r="Z7" s="308" t="s">
        <v>3080</v>
      </c>
      <c r="AA7" s="309" t="str">
        <f>RefStr!D46</f>
        <v/>
      </c>
      <c r="AB7" s="312"/>
      <c r="AC7" s="318"/>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row>
    <row r="8" ht="13.5" customHeight="1">
      <c r="A8" s="325"/>
      <c r="B8" s="160"/>
      <c r="C8" s="160"/>
      <c r="D8" s="160"/>
      <c r="E8" s="160"/>
      <c r="F8" s="160"/>
      <c r="G8" s="160"/>
      <c r="H8" s="326"/>
      <c r="I8" s="327"/>
      <c r="J8" s="39"/>
      <c r="K8" s="26"/>
      <c r="L8" s="328"/>
      <c r="M8" s="328"/>
      <c r="N8" s="47"/>
      <c r="O8" s="47" t="s">
        <v>3081</v>
      </c>
      <c r="P8" s="329">
        <f>RefStr!C60</f>
        <v>12</v>
      </c>
      <c r="Q8" s="330">
        <f>RefStr!F60</f>
        <v>12</v>
      </c>
      <c r="R8" s="308" t="s">
        <v>3082</v>
      </c>
      <c r="S8" s="331">
        <f>IF(RefStr!C4&lt;&gt;"",RefStr!C4,0)</f>
        <v>45658</v>
      </c>
      <c r="T8" s="308" t="s">
        <v>3083</v>
      </c>
      <c r="U8" s="309" t="str">
        <f>RefStr!D7</f>
        <v>Društvo s ograničenom odgovornošću</v>
      </c>
      <c r="V8" s="308" t="s">
        <v>3084</v>
      </c>
      <c r="W8" s="310" t="str">
        <f>RefStr!C42</f>
        <v>01250</v>
      </c>
      <c r="X8" s="308" t="s">
        <v>3085</v>
      </c>
      <c r="Y8" s="309" t="str">
        <f>TRIM(UPPER(RefStr!C72))</f>
        <v>DUNJA.PERCAN@GENIA.HR</v>
      </c>
      <c r="Z8" s="312" t="s">
        <v>3086</v>
      </c>
      <c r="AA8" s="318" t="str">
        <f>RefStr!I56</f>
        <v>NE</v>
      </c>
      <c r="AB8" s="312"/>
      <c r="AC8" s="318"/>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row>
    <row r="9" ht="13.5" customHeight="1">
      <c r="A9" s="332" t="s">
        <v>3087</v>
      </c>
      <c r="B9" s="333"/>
      <c r="C9" s="332" t="s">
        <v>3088</v>
      </c>
      <c r="D9" s="250"/>
      <c r="E9" s="250"/>
      <c r="F9" s="250"/>
      <c r="G9" s="250"/>
      <c r="H9" s="250"/>
      <c r="I9" s="250"/>
      <c r="J9" s="333"/>
      <c r="K9" s="26"/>
      <c r="L9" s="328"/>
      <c r="M9" s="328"/>
      <c r="N9" s="26"/>
      <c r="O9" s="47" t="s">
        <v>3089</v>
      </c>
      <c r="P9" s="308">
        <f>RefStr!C58</f>
        <v>17</v>
      </c>
      <c r="Q9" s="309">
        <f>RefStr!F58</f>
        <v>12</v>
      </c>
      <c r="R9" s="308" t="s">
        <v>3090</v>
      </c>
      <c r="S9" s="331">
        <f>IF(RefStr!F4&lt;&gt;"",RefStr!F4,0)</f>
        <v>46022</v>
      </c>
      <c r="T9" s="308" t="s">
        <v>194</v>
      </c>
      <c r="U9" s="311">
        <f>RefStr!C39</f>
        <v>263</v>
      </c>
      <c r="V9" s="308" t="s">
        <v>3091</v>
      </c>
      <c r="W9" s="309" t="str">
        <f>RefStr!D42</f>
        <v>Uzgoj bobičastog, orašastog i ostalog voća</v>
      </c>
      <c r="X9" s="312" t="s">
        <v>3092</v>
      </c>
      <c r="Y9" s="318" t="str">
        <f>RefStr!I66</f>
        <v>NE</v>
      </c>
      <c r="Z9" s="312" t="s">
        <v>3093</v>
      </c>
      <c r="AA9" s="318" t="str">
        <f>RefStr!I64</f>
        <v>NE</v>
      </c>
      <c r="AB9" s="312"/>
      <c r="AC9" s="318"/>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row>
    <row r="10" ht="13.5" customHeight="1">
      <c r="A10" s="325"/>
      <c r="B10" s="224"/>
      <c r="C10" s="325"/>
      <c r="D10" s="160"/>
      <c r="E10" s="160"/>
      <c r="F10" s="160"/>
      <c r="G10" s="160"/>
      <c r="H10" s="160"/>
      <c r="I10" s="160"/>
      <c r="J10" s="224"/>
      <c r="K10" s="26"/>
      <c r="L10" s="328"/>
      <c r="M10" s="328"/>
      <c r="N10" s="26"/>
      <c r="O10" s="47" t="s">
        <v>3094</v>
      </c>
      <c r="P10" s="322">
        <f>RefStr!C56</f>
        <v>17</v>
      </c>
      <c r="Q10" s="324">
        <f>RefStr!F56</f>
        <v>12</v>
      </c>
      <c r="R10" s="322" t="s">
        <v>3095</v>
      </c>
      <c r="S10" s="324">
        <f>RefStr!C23</f>
        <v>1</v>
      </c>
      <c r="T10" s="322" t="s">
        <v>3096</v>
      </c>
      <c r="U10" s="324" t="str">
        <f>RefStr!D39</f>
        <v>Medulin</v>
      </c>
      <c r="V10" s="334" t="s">
        <v>3097</v>
      </c>
      <c r="W10" s="335">
        <f>YEAR(RefStr!F4)</f>
        <v>2025</v>
      </c>
      <c r="X10" s="322" t="s">
        <v>3098</v>
      </c>
      <c r="Y10" s="336">
        <f>RefStr!F12</f>
        <v>2025</v>
      </c>
      <c r="Z10" s="322" t="s">
        <v>3099</v>
      </c>
      <c r="AA10" s="337" t="str">
        <f>RefStr!A75</f>
        <v>ALEKSANDAR VOJAK</v>
      </c>
      <c r="AB10" s="334"/>
      <c r="AC10" s="335"/>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row>
    <row r="11" ht="13.5" customHeight="1">
      <c r="A11" s="338" t="s">
        <v>3100</v>
      </c>
      <c r="B11" s="30"/>
      <c r="C11" s="30"/>
      <c r="D11" s="30"/>
      <c r="E11" s="30"/>
      <c r="F11" s="30"/>
      <c r="G11" s="30"/>
      <c r="H11" s="30"/>
      <c r="I11" s="30"/>
      <c r="J11" s="31"/>
      <c r="K11" s="26"/>
      <c r="L11" s="328"/>
      <c r="M11" s="328"/>
      <c r="N11" s="294"/>
      <c r="O11" s="294"/>
      <c r="P11" s="294"/>
      <c r="Q11" s="294"/>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row>
    <row r="12" ht="19.5" customHeight="1">
      <c r="A12" s="339">
        <v>1.0</v>
      </c>
      <c r="B12" s="340" t="str">
        <f t="shared" ref="B12:B44" si="1">IF(L12=1,"Pogreška",IF(M12=1,"Provjera","OK"))</f>
        <v>OK</v>
      </c>
      <c r="C12" s="341" t="s">
        <v>3101</v>
      </c>
      <c r="D12" s="174"/>
      <c r="E12" s="174"/>
      <c r="F12" s="174"/>
      <c r="G12" s="174"/>
      <c r="H12" s="174"/>
      <c r="I12" s="174"/>
      <c r="J12" s="175"/>
      <c r="K12" s="26"/>
      <c r="L12" s="328">
        <f>MAX(N12:R12)</f>
        <v>0</v>
      </c>
      <c r="M12" s="328"/>
      <c r="N12" s="26">
        <f>IF(OR(S8=0,S9=0,S8&gt;=S9),1,0)</f>
        <v>0</v>
      </c>
      <c r="O12" s="26">
        <f>IF(AND(S9-S8&gt;366,OR(S2&lt;&gt;30,S5=1)),1,0)</f>
        <v>0</v>
      </c>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row>
    <row r="13" ht="27.75" customHeight="1">
      <c r="A13" s="342">
        <f t="shared" ref="A13:A44" si="2">A12+1</f>
        <v>2</v>
      </c>
      <c r="B13" s="340" t="str">
        <f t="shared" si="1"/>
        <v>OK</v>
      </c>
      <c r="C13" s="341" t="s">
        <v>3102</v>
      </c>
      <c r="D13" s="174"/>
      <c r="E13" s="174"/>
      <c r="F13" s="174"/>
      <c r="G13" s="174"/>
      <c r="H13" s="174"/>
      <c r="I13" s="174"/>
      <c r="J13" s="175"/>
      <c r="K13" s="26"/>
      <c r="L13" s="328">
        <f>IF(AND(RefStr!F12&gt;0,RefStr!F12&lt;2025),1,0)</f>
        <v>0</v>
      </c>
      <c r="M13" s="328"/>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row>
    <row r="14" ht="26.25" customHeight="1">
      <c r="A14" s="342">
        <f t="shared" si="2"/>
        <v>3</v>
      </c>
      <c r="B14" s="343" t="str">
        <f t="shared" si="1"/>
        <v>OK</v>
      </c>
      <c r="C14" s="274" t="s">
        <v>3103</v>
      </c>
      <c r="D14" s="177"/>
      <c r="E14" s="177"/>
      <c r="F14" s="177"/>
      <c r="G14" s="177"/>
      <c r="H14" s="177"/>
      <c r="I14" s="177"/>
      <c r="J14" s="178"/>
      <c r="K14" s="26"/>
      <c r="L14" s="328">
        <f t="shared" ref="L14:L21" si="3">MAX(N14:R14)</f>
        <v>0</v>
      </c>
      <c r="M14" s="328"/>
      <c r="N14" s="26">
        <f>IF(OR(U7="",U7=0,AND(AC5&lt;&gt;"DA",AC5&lt;&gt;"NE"),AND(AA4&lt;&gt;"HSFI",AA4&lt;&gt;"MSFI"),U8="",U8=0,W2="Upisana je nepostojeća ili neprepoznatljiva vrsta poslovnog subjekta"),1,0)</f>
        <v>0</v>
      </c>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row>
    <row r="15" ht="19.5" customHeight="1">
      <c r="A15" s="342">
        <f t="shared" si="2"/>
        <v>4</v>
      </c>
      <c r="B15" s="343" t="str">
        <f t="shared" si="1"/>
        <v>OK</v>
      </c>
      <c r="C15" s="274" t="s">
        <v>3104</v>
      </c>
      <c r="D15" s="177"/>
      <c r="E15" s="177"/>
      <c r="F15" s="177"/>
      <c r="G15" s="177"/>
      <c r="H15" s="177"/>
      <c r="I15" s="177"/>
      <c r="J15" s="178"/>
      <c r="K15" s="26"/>
      <c r="L15" s="328">
        <f t="shared" si="3"/>
        <v>0</v>
      </c>
      <c r="M15" s="328"/>
      <c r="N15" s="328">
        <f>IF(AND(S2&lt;&gt;10,S2&lt;&gt;11,S2&lt;&gt;20,S2&lt;&gt;21,S2&lt;&gt;30,S2&lt;&gt;31,S2&lt;&gt;40,S2&lt;&gt;50),1,0)</f>
        <v>0</v>
      </c>
      <c r="O15" s="328"/>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row>
    <row r="16" ht="38.25" customHeight="1">
      <c r="A16" s="342">
        <f t="shared" si="2"/>
        <v>5</v>
      </c>
      <c r="B16" s="343" t="str">
        <f t="shared" si="1"/>
        <v>OK</v>
      </c>
      <c r="C16" s="274" t="s">
        <v>3105</v>
      </c>
      <c r="D16" s="177"/>
      <c r="E16" s="177"/>
      <c r="F16" s="177"/>
      <c r="G16" s="177"/>
      <c r="H16" s="177"/>
      <c r="I16" s="177"/>
      <c r="J16" s="178"/>
      <c r="K16" s="26"/>
      <c r="L16" s="328">
        <f t="shared" si="3"/>
        <v>0</v>
      </c>
      <c r="M16" s="328"/>
      <c r="N16" s="328">
        <f>IF(AND(S6&lt;&gt;"DA",S6&lt;&gt;"NE"),1,0)</f>
        <v>0</v>
      </c>
      <c r="O16" s="328">
        <f>IF(AND(S6="DA",S5&lt;&gt;2),1,0)</f>
        <v>0</v>
      </c>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row>
    <row r="17" ht="27.0" customHeight="1">
      <c r="A17" s="342">
        <f t="shared" si="2"/>
        <v>6</v>
      </c>
      <c r="B17" s="343" t="str">
        <f t="shared" si="1"/>
        <v>OK</v>
      </c>
      <c r="C17" s="274" t="s">
        <v>3106</v>
      </c>
      <c r="D17" s="177"/>
      <c r="E17" s="177"/>
      <c r="F17" s="177"/>
      <c r="G17" s="177"/>
      <c r="H17" s="177"/>
      <c r="I17" s="177"/>
      <c r="J17" s="178"/>
      <c r="K17" s="26"/>
      <c r="L17" s="328">
        <f t="shared" si="3"/>
        <v>0</v>
      </c>
      <c r="M17" s="328"/>
      <c r="N17" s="328">
        <f>IF(AND(S5&lt;&gt;1,S5&lt;&gt;2,S5&lt;&gt;3),1,0)</f>
        <v>0</v>
      </c>
      <c r="O17" s="328">
        <f>IF(AND(S5&gt;1,U7&gt;7,U7&lt;&gt;12),1,0)</f>
        <v>0</v>
      </c>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row>
    <row r="18" ht="97.5" customHeight="1">
      <c r="A18" s="342">
        <f t="shared" si="2"/>
        <v>7</v>
      </c>
      <c r="B18" s="343" t="str">
        <f t="shared" si="1"/>
        <v>OK</v>
      </c>
      <c r="C18" s="274" t="s">
        <v>3107</v>
      </c>
      <c r="D18" s="177"/>
      <c r="E18" s="177"/>
      <c r="F18" s="177"/>
      <c r="G18" s="177"/>
      <c r="H18" s="177"/>
      <c r="I18" s="177"/>
      <c r="J18" s="178"/>
      <c r="K18" s="26"/>
      <c r="L18" s="328">
        <f t="shared" si="3"/>
        <v>0</v>
      </c>
      <c r="M18" s="328">
        <f>MAX(T18:Y18)</f>
        <v>0</v>
      </c>
      <c r="N18" s="328">
        <f>IF(AND(S2=30,S5=3),1,0)</f>
        <v>0</v>
      </c>
      <c r="O18" s="328">
        <f>IF(AND(S2=30,S5=2,P8&gt;0),1,0)</f>
        <v>0</v>
      </c>
      <c r="P18" s="26"/>
      <c r="Q18" s="26"/>
      <c r="R18" s="26"/>
      <c r="S18" s="26"/>
      <c r="T18" s="26">
        <f>IF(AND(S2=30,S5=2,MONTH(S8)=1,DAY(S8)=1),1,0)</f>
        <v>0</v>
      </c>
      <c r="U18" s="26">
        <f>IF(AND(S2=30,S5=2,MONTH(S9)=12,DAY(S9)=31),1,0)</f>
        <v>0</v>
      </c>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row>
    <row r="19" ht="43.5" customHeight="1">
      <c r="A19" s="342">
        <f t="shared" si="2"/>
        <v>8</v>
      </c>
      <c r="B19" s="343" t="str">
        <f t="shared" si="1"/>
        <v>OK</v>
      </c>
      <c r="C19" s="274" t="s">
        <v>3108</v>
      </c>
      <c r="D19" s="177"/>
      <c r="E19" s="177"/>
      <c r="F19" s="177"/>
      <c r="G19" s="177"/>
      <c r="H19" s="177"/>
      <c r="I19" s="177"/>
      <c r="J19" s="178"/>
      <c r="K19" s="26"/>
      <c r="L19" s="328">
        <f t="shared" si="3"/>
        <v>0</v>
      </c>
      <c r="M19" s="328"/>
      <c r="N19" s="328">
        <f>IF(AND(U2&lt;&gt;"DA",U2&lt;&gt;"NE"),1,0)</f>
        <v>0</v>
      </c>
      <c r="O19" s="328">
        <f>IF(AND(U2="NE",AND(U3&lt;&gt;"",U3&lt;&gt;0)),1,0)</f>
        <v>0</v>
      </c>
      <c r="P19" s="26">
        <f>IF(AND(U2="DA",OR(U3="",U3=0)),1,0)</f>
        <v>0</v>
      </c>
      <c r="Q19" s="26">
        <f>IF(AND(S5=1,U2="DA"),1,0)</f>
        <v>0</v>
      </c>
      <c r="R19" s="26">
        <f>IF(U2&lt;&gt;Y5,1,0)</f>
        <v>0</v>
      </c>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row>
    <row r="20" ht="33.75" customHeight="1">
      <c r="A20" s="342">
        <f t="shared" si="2"/>
        <v>9</v>
      </c>
      <c r="B20" s="343" t="str">
        <f t="shared" si="1"/>
        <v>OK</v>
      </c>
      <c r="C20" s="274" t="s">
        <v>3109</v>
      </c>
      <c r="D20" s="177"/>
      <c r="E20" s="177"/>
      <c r="F20" s="177"/>
      <c r="G20" s="177"/>
      <c r="H20" s="177"/>
      <c r="I20" s="177"/>
      <c r="J20" s="178"/>
      <c r="K20" s="26"/>
      <c r="L20" s="328">
        <f t="shared" si="3"/>
        <v>0</v>
      </c>
      <c r="M20" s="328"/>
      <c r="N20" s="328">
        <f>IF(AND(U2&lt;&gt;"DA",U2&lt;&gt;"NE"),1,0)</f>
        <v>0</v>
      </c>
      <c r="O20" s="328">
        <f>IF(AND(U2="NE",AND(S10&lt;&gt;1)),1,0)</f>
        <v>0</v>
      </c>
      <c r="P20" s="26">
        <f>IF(AND(U2="DA",S10&lt;2),1,0)</f>
        <v>0</v>
      </c>
      <c r="Q20" s="26">
        <f>IF(S10=0,1,0)</f>
        <v>0</v>
      </c>
      <c r="R20" s="26">
        <f>IF(AND(S10&lt;&gt;1,S10&lt;&gt;2,S10&lt;&gt;3,S10&lt;&gt;4,S10&lt;&gt;5),1,0)</f>
        <v>0</v>
      </c>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row>
    <row r="21" ht="19.5" customHeight="1">
      <c r="A21" s="342">
        <f t="shared" si="2"/>
        <v>10</v>
      </c>
      <c r="B21" s="343" t="str">
        <f t="shared" si="1"/>
        <v>OK</v>
      </c>
      <c r="C21" s="274" t="s">
        <v>3110</v>
      </c>
      <c r="D21" s="177"/>
      <c r="E21" s="177"/>
      <c r="F21" s="177"/>
      <c r="G21" s="177"/>
      <c r="H21" s="177"/>
      <c r="I21" s="177"/>
      <c r="J21" s="178"/>
      <c r="K21" s="26"/>
      <c r="L21" s="328">
        <f t="shared" si="3"/>
        <v>0</v>
      </c>
      <c r="M21" s="328"/>
      <c r="N21" s="328">
        <f>IF(ISNUMBER(VALUE(U4)),0,1)</f>
        <v>0</v>
      </c>
      <c r="O21" s="328">
        <f>IF(U4=0,1,0)</f>
        <v>0</v>
      </c>
      <c r="P21" s="26">
        <f>IF(LEN(U4)&gt;11,1,0)</f>
        <v>0</v>
      </c>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row>
    <row r="22" ht="41.25" customHeight="1">
      <c r="A22" s="342">
        <f t="shared" si="2"/>
        <v>11</v>
      </c>
      <c r="B22" s="343" t="str">
        <f t="shared" si="1"/>
        <v>OK</v>
      </c>
      <c r="C22" s="274" t="s">
        <v>3111</v>
      </c>
      <c r="D22" s="177"/>
      <c r="E22" s="177"/>
      <c r="F22" s="177"/>
      <c r="G22" s="177"/>
      <c r="H22" s="177"/>
      <c r="I22" s="177"/>
      <c r="J22" s="178"/>
      <c r="K22" s="26"/>
      <c r="L22" s="328">
        <f>MAX(N22:S22)</f>
        <v>0</v>
      </c>
      <c r="M22" s="328"/>
      <c r="N22" s="328">
        <f>IF(AND(INT(VALUE(U5))&lt;123455,U7&lt;&gt;16),1,0)</f>
        <v>0</v>
      </c>
      <c r="O22" s="328">
        <f>IF(AND(INT(VALUE(U5))&gt;0,U7=16),1,0)</f>
        <v>0</v>
      </c>
      <c r="P22" s="26">
        <f>IF(AND(OR(INT(VALUE(U5))&lt;50000000,INT(VALUE(U5))&gt;59999999),U7=15),1,0)</f>
        <v>0</v>
      </c>
      <c r="Q22" s="26">
        <f>IF(AND(OR(INT(VALUE(U5))&lt;80000000,INT(VALUE(U5))&gt;89999999),U7=14),1,0)</f>
        <v>0</v>
      </c>
      <c r="R22" s="26">
        <f>IF(AND(OR(INT(VALUE(U5))&lt;90000000,INT(VALUE(U5))&gt;99999999),U7=13),1,0)</f>
        <v>0</v>
      </c>
      <c r="S22" s="26">
        <f>IF(AND(U7&lt;&gt;13,U7&lt;&gt;14,U7&lt;&gt;15,U7&lt;&gt;16,U7&lt;&gt;7,INT(VALUE(U5)&gt;10000000)),1,0)</f>
        <v>0</v>
      </c>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row>
    <row r="23" ht="30.0" customHeight="1">
      <c r="A23" s="342">
        <f t="shared" si="2"/>
        <v>12</v>
      </c>
      <c r="B23" s="343" t="str">
        <f t="shared" si="1"/>
        <v>OK</v>
      </c>
      <c r="C23" s="274" t="s">
        <v>3112</v>
      </c>
      <c r="D23" s="177"/>
      <c r="E23" s="177"/>
      <c r="F23" s="177"/>
      <c r="G23" s="177"/>
      <c r="H23" s="177"/>
      <c r="I23" s="177"/>
      <c r="J23" s="178"/>
      <c r="K23" s="26"/>
      <c r="L23" s="328">
        <f t="shared" ref="L23:L26" si="4">MAX(N23:R23)</f>
        <v>0</v>
      </c>
      <c r="M23" s="328"/>
      <c r="N23" s="328">
        <f>IF(ISNUMBER(VALUE(U6)),0,1)</f>
        <v>0</v>
      </c>
      <c r="O23" s="328">
        <f>IF(AND(U6=0,U7&lt;13),1,0)</f>
        <v>0</v>
      </c>
      <c r="P23" s="26">
        <f>IF(LEN(U6)&gt;9,1,0)</f>
        <v>0</v>
      </c>
      <c r="Q23" s="26">
        <f>IF(AND(U7&gt;12,U6&gt;0),1,0)</f>
        <v>0</v>
      </c>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row>
    <row r="24" ht="19.5" customHeight="1">
      <c r="A24" s="342">
        <f t="shared" si="2"/>
        <v>13</v>
      </c>
      <c r="B24" s="343" t="str">
        <f t="shared" si="1"/>
        <v>OK</v>
      </c>
      <c r="C24" s="274" t="s">
        <v>3113</v>
      </c>
      <c r="D24" s="177"/>
      <c r="E24" s="177"/>
      <c r="F24" s="177"/>
      <c r="G24" s="177"/>
      <c r="H24" s="177"/>
      <c r="I24" s="177"/>
      <c r="J24" s="178"/>
      <c r="K24" s="26"/>
      <c r="L24" s="328">
        <f t="shared" si="4"/>
        <v>0</v>
      </c>
      <c r="M24" s="328"/>
      <c r="N24" s="328">
        <f>IF(OR(LEN(W2)&lt;3,W2=0),1,0)</f>
        <v>0</v>
      </c>
      <c r="O24" s="328"/>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row>
    <row r="25" ht="25.5" customHeight="1">
      <c r="A25" s="342">
        <f t="shared" si="2"/>
        <v>14</v>
      </c>
      <c r="B25" s="343" t="str">
        <f t="shared" si="1"/>
        <v>OK</v>
      </c>
      <c r="C25" s="274" t="s">
        <v>3114</v>
      </c>
      <c r="D25" s="177"/>
      <c r="E25" s="177"/>
      <c r="F25" s="177"/>
      <c r="G25" s="177"/>
      <c r="H25" s="177"/>
      <c r="I25" s="177"/>
      <c r="J25" s="178"/>
      <c r="K25" s="26"/>
      <c r="L25" s="328">
        <f t="shared" si="4"/>
        <v>0</v>
      </c>
      <c r="M25" s="328"/>
      <c r="N25" s="328">
        <f>IF(OR(W3=0,W4=0),1,0)</f>
        <v>0</v>
      </c>
      <c r="O25" s="328">
        <f>IF(LEN(W4)&lt;2,1,0)</f>
        <v>0</v>
      </c>
      <c r="P25" s="26">
        <f>IF(OR(W3&lt;10000,W3&gt;54000),1,0)</f>
        <v>0</v>
      </c>
      <c r="Q25" s="26">
        <f>IF(OR(MID(W4,1,1)="1",MID(W4,1,1)="2",MID(W4,1,1)="3",MID(W4,1,1)="4",MID(W4,1,1)="5"),1,0)</f>
        <v>0</v>
      </c>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row>
    <row r="26" ht="25.5" customHeight="1">
      <c r="A26" s="342">
        <f t="shared" si="2"/>
        <v>15</v>
      </c>
      <c r="B26" s="343" t="str">
        <f t="shared" si="1"/>
        <v>OK</v>
      </c>
      <c r="C26" s="274" t="s">
        <v>3115</v>
      </c>
      <c r="D26" s="177"/>
      <c r="E26" s="177"/>
      <c r="F26" s="177"/>
      <c r="G26" s="177"/>
      <c r="H26" s="177"/>
      <c r="I26" s="177"/>
      <c r="J26" s="178"/>
      <c r="K26" s="26"/>
      <c r="L26" s="328">
        <f t="shared" si="4"/>
        <v>0</v>
      </c>
      <c r="M26" s="328"/>
      <c r="N26" s="328">
        <f>IF(OR(W5=0,W6=0),1,0)</f>
        <v>0</v>
      </c>
      <c r="O26" s="328">
        <f>IF(LEN(W5)&lt;4,1,0)</f>
        <v>0</v>
      </c>
      <c r="P26" s="26">
        <f>IF(LEN(W6)&lt;6,1,0)</f>
        <v>0</v>
      </c>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row>
    <row r="27" ht="24.75" customHeight="1">
      <c r="A27" s="342">
        <f t="shared" si="2"/>
        <v>16</v>
      </c>
      <c r="B27" s="343" t="str">
        <f t="shared" si="1"/>
        <v>OK</v>
      </c>
      <c r="C27" s="274" t="s">
        <v>3116</v>
      </c>
      <c r="D27" s="177"/>
      <c r="E27" s="177"/>
      <c r="F27" s="177"/>
      <c r="G27" s="177"/>
      <c r="H27" s="177"/>
      <c r="I27" s="177"/>
      <c r="J27" s="178"/>
      <c r="K27" s="26"/>
      <c r="L27" s="328">
        <f>MAX(N27:BH27)</f>
        <v>0</v>
      </c>
      <c r="M27" s="328"/>
      <c r="N27" s="328">
        <f>IF(LEN(W7)&lt;6,1,0)</f>
        <v>0</v>
      </c>
      <c r="O27" s="328">
        <f>IF(ISERROR(FIND("@",W7,1)),1,0)</f>
        <v>0</v>
      </c>
      <c r="P27" s="328">
        <f>IF(ISERROR(FIND("@",W7,1)),1,0)</f>
        <v>0</v>
      </c>
      <c r="Q27" s="328">
        <f>IF(ISERROR(FIND(".",W7,1)),1,0)</f>
        <v>0</v>
      </c>
      <c r="R27" s="328">
        <f>IF(ISERROR(FIND(".",W7,1)),1,0)</f>
        <v>0</v>
      </c>
      <c r="S27" s="328">
        <f>IF(ISERROR(FIND("Č",W7,1)),0,1)</f>
        <v>0</v>
      </c>
      <c r="T27" s="328">
        <f>IF(ISERROR(FIND("Č",W7,1)),0,1)</f>
        <v>0</v>
      </c>
      <c r="U27" s="328">
        <f>IF(ISERROR(FIND("Ć",W7,1)),0,1)</f>
        <v>0</v>
      </c>
      <c r="V27" s="328">
        <f>IF(ISERROR(FIND("Ć",W7,1)),0,1)</f>
        <v>0</v>
      </c>
      <c r="W27" s="328">
        <f>IF(ISERROR(FIND("Š",W7,1)),0,1)</f>
        <v>0</v>
      </c>
      <c r="X27" s="328">
        <f>IF(ISERROR(FIND("Š",W7,1)),0,1)</f>
        <v>0</v>
      </c>
      <c r="Y27" s="328">
        <f>IF(ISERROR(FIND("Ž",W7,1)),0,1)</f>
        <v>0</v>
      </c>
      <c r="Z27" s="328">
        <f>IF(ISERROR(FIND("Ž",W7,1)),0,1)</f>
        <v>0</v>
      </c>
      <c r="AA27" s="328">
        <f>IF(ISERROR(FIND("Đ",W7,1)),0,1)</f>
        <v>0</v>
      </c>
      <c r="AB27" s="328">
        <f>IF(ISERROR(FIND("Đ",W7,1)),0,1)</f>
        <v>0</v>
      </c>
      <c r="AC27" s="26">
        <f>IF(ISERROR(FIND("""",W7,1)),0,1)</f>
        <v>0</v>
      </c>
      <c r="AD27" s="26">
        <f>IF(ISERROR(FIND("""",W7,1)),0,1)</f>
        <v>0</v>
      </c>
      <c r="AE27" s="26">
        <f>IF(ISERROR(FIND(",",W7,1)),0,1)</f>
        <v>0</v>
      </c>
      <c r="AF27" s="26">
        <f>IF(ISERROR(FIND(",",W7,1)),0,1)</f>
        <v>0</v>
      </c>
      <c r="AG27" s="26">
        <f>IF(ISERROR(FIND(";",W7,1)),0,1)</f>
        <v>0</v>
      </c>
      <c r="AH27" s="26">
        <f>IF(ISERROR(FIND(";",W7,1)),0,1)</f>
        <v>0</v>
      </c>
      <c r="AI27" s="26">
        <f t="shared" ref="AI27:AJ27" si="5">IF(ISERROR(FIND(":",$W7,1)),0,1)</f>
        <v>0</v>
      </c>
      <c r="AJ27" s="26">
        <f t="shared" si="5"/>
        <v>0</v>
      </c>
      <c r="AK27" s="26">
        <f t="shared" ref="AK27:AL27" si="6">IF(ISERROR(FIND("?",$W7,1)),0,1)</f>
        <v>0</v>
      </c>
      <c r="AL27" s="26">
        <f t="shared" si="6"/>
        <v>0</v>
      </c>
      <c r="AM27" s="26">
        <f t="shared" ref="AM27:AN27" si="7">IF(ISERROR(FIND("!",$W7,1)),0,1)</f>
        <v>0</v>
      </c>
      <c r="AN27" s="26">
        <f t="shared" si="7"/>
        <v>0</v>
      </c>
      <c r="AO27" s="26">
        <f t="shared" ref="AO27:AP27" si="8">IF(ISERROR(FIND("#",$W7,1)),0,1)</f>
        <v>0</v>
      </c>
      <c r="AP27" s="26">
        <f t="shared" si="8"/>
        <v>0</v>
      </c>
      <c r="AQ27" s="26">
        <f t="shared" ref="AQ27:AR27" si="9">IF(ISERROR(FIND("$",$W7,1)),0,1)</f>
        <v>0</v>
      </c>
      <c r="AR27" s="26">
        <f t="shared" si="9"/>
        <v>0</v>
      </c>
      <c r="AS27" s="26">
        <f t="shared" ref="AS27:AT27" si="10">IF(ISERROR(FIND("%",$W7,1)),0,1)</f>
        <v>0</v>
      </c>
      <c r="AT27" s="26">
        <f t="shared" si="10"/>
        <v>0</v>
      </c>
      <c r="AU27" s="26">
        <f t="shared" ref="AU27:AV27" si="11">IF(ISERROR(FIND("&amp;",$W7,1)),0,1)</f>
        <v>0</v>
      </c>
      <c r="AV27" s="26">
        <f t="shared" si="11"/>
        <v>0</v>
      </c>
      <c r="AW27" s="26">
        <f t="shared" ref="AW27:AX27" si="12">IF(ISERROR(FIND("/",$W7,1)),0,1)</f>
        <v>0</v>
      </c>
      <c r="AX27" s="26">
        <f t="shared" si="12"/>
        <v>0</v>
      </c>
      <c r="AY27" s="26">
        <f t="shared" ref="AY27:AZ27" si="13">IF(ISERROR(FIND("=",$W7,1)),0,1)</f>
        <v>0</v>
      </c>
      <c r="AZ27" s="26">
        <f t="shared" si="13"/>
        <v>0</v>
      </c>
      <c r="BA27" s="26">
        <f t="shared" ref="BA27:BB27" si="14">IF(ISERROR(FIND("(",$W7,1)),0,1)</f>
        <v>0</v>
      </c>
      <c r="BB27" s="26">
        <f t="shared" si="14"/>
        <v>0</v>
      </c>
      <c r="BC27" s="26">
        <f t="shared" ref="BC27:BD27" si="15">IF(ISERROR(FIND(")",$W7,1)),0,1)</f>
        <v>0</v>
      </c>
      <c r="BD27" s="26">
        <f t="shared" si="15"/>
        <v>0</v>
      </c>
      <c r="BE27" s="26">
        <f t="shared" ref="BE27:BF27" si="16">IF(ISERROR(FIND(" ",$W7,1)),0,1)</f>
        <v>0</v>
      </c>
      <c r="BF27" s="26">
        <f t="shared" si="16"/>
        <v>0</v>
      </c>
      <c r="BG27" s="26">
        <f>IF(RIGHT(W7,1)=".",1,0)</f>
        <v>0</v>
      </c>
      <c r="BH27" s="26">
        <f>IF(RIGHT(W7,1)=".",1,0)</f>
        <v>0</v>
      </c>
      <c r="BI27" s="26"/>
    </row>
    <row r="28" ht="19.5" customHeight="1">
      <c r="A28" s="342">
        <f t="shared" si="2"/>
        <v>17</v>
      </c>
      <c r="B28" s="343" t="str">
        <f t="shared" si="1"/>
        <v>OK</v>
      </c>
      <c r="C28" s="274" t="s">
        <v>3117</v>
      </c>
      <c r="D28" s="177"/>
      <c r="E28" s="177"/>
      <c r="F28" s="177"/>
      <c r="G28" s="177"/>
      <c r="H28" s="177"/>
      <c r="I28" s="177"/>
      <c r="J28" s="178"/>
      <c r="K28" s="26"/>
      <c r="L28" s="328">
        <f>MAX(N28:R28)</f>
        <v>0</v>
      </c>
      <c r="M28" s="328"/>
      <c r="N28" s="328">
        <f>IF(OR(U9&lt;1,U9&gt;631),1,0)</f>
        <v>0</v>
      </c>
      <c r="O28" s="328">
        <f>IF(U10="Šifra grada/općine ne postoji",1,0)</f>
        <v>0</v>
      </c>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row>
    <row r="29" ht="19.5" customHeight="1">
      <c r="A29" s="342">
        <f t="shared" si="2"/>
        <v>18</v>
      </c>
      <c r="B29" s="343" t="str">
        <f t="shared" si="1"/>
        <v>OK</v>
      </c>
      <c r="C29" s="274" t="s">
        <v>3118</v>
      </c>
      <c r="D29" s="177"/>
      <c r="E29" s="177"/>
      <c r="F29" s="177"/>
      <c r="G29" s="177"/>
      <c r="H29" s="177"/>
      <c r="I29" s="177"/>
      <c r="J29" s="178"/>
      <c r="K29" s="26"/>
      <c r="L29" s="328">
        <f t="shared" ref="L29:L30" si="17">MAX(N29:T29)</f>
        <v>0</v>
      </c>
      <c r="M29" s="328"/>
      <c r="N29" s="328">
        <f>IF(AND(S7&lt;&gt;1,S7&lt;&gt;2,S7&lt;&gt;3,S7&lt;&gt;5,S7&lt;&gt;6,S7&lt;&gt;7,S7&lt;&gt;9,S7&lt;&gt;10),1,0)</f>
        <v>0</v>
      </c>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row>
    <row r="30" ht="38.25" customHeight="1">
      <c r="A30" s="342">
        <f t="shared" si="2"/>
        <v>19</v>
      </c>
      <c r="B30" s="343" t="str">
        <f t="shared" si="1"/>
        <v>OK</v>
      </c>
      <c r="C30" s="274" t="s">
        <v>3119</v>
      </c>
      <c r="D30" s="177"/>
      <c r="E30" s="177"/>
      <c r="F30" s="177"/>
      <c r="G30" s="177"/>
      <c r="H30" s="177"/>
      <c r="I30" s="177"/>
      <c r="J30" s="178"/>
      <c r="K30" s="26"/>
      <c r="L30" s="328">
        <f t="shared" si="17"/>
        <v>0</v>
      </c>
      <c r="M30" s="328"/>
      <c r="N30" s="328">
        <f>IF(AND(S7=10,OR(U7&lt;8,U7=12)),1,0)</f>
        <v>0</v>
      </c>
      <c r="O30" s="26">
        <f>IF(AND(S7&lt;10,OR(U7=9,U7=10,U7=11,U7&gt;12)),1,0)</f>
        <v>0</v>
      </c>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row>
    <row r="31" ht="42.0" customHeight="1">
      <c r="A31" s="342">
        <f t="shared" si="2"/>
        <v>20</v>
      </c>
      <c r="B31" s="343" t="str">
        <f t="shared" si="1"/>
        <v>OK</v>
      </c>
      <c r="C31" s="274" t="s">
        <v>3120</v>
      </c>
      <c r="D31" s="177"/>
      <c r="E31" s="177"/>
      <c r="F31" s="177"/>
      <c r="G31" s="177"/>
      <c r="H31" s="177"/>
      <c r="I31" s="177"/>
      <c r="J31" s="178"/>
      <c r="K31" s="26"/>
      <c r="L31" s="328">
        <f>MAX(N31:S31)</f>
        <v>0</v>
      </c>
      <c r="M31" s="328"/>
      <c r="N31" s="328">
        <f>IF(AND(OR(S7=3,S7=6),OR(AA6=0,AA6="")),1,0)</f>
        <v>0</v>
      </c>
      <c r="O31" s="26">
        <f>IF(AND(AND(S7&lt;&gt;3,S7&lt;&gt;6),AND(AA6&lt;&gt;0,AA6&lt;&gt;"")),1,0)</f>
        <v>0</v>
      </c>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row>
    <row r="32" ht="65.25" customHeight="1">
      <c r="A32" s="342">
        <f t="shared" si="2"/>
        <v>21</v>
      </c>
      <c r="B32" s="343" t="str">
        <f t="shared" si="1"/>
        <v>OK</v>
      </c>
      <c r="C32" s="274" t="s">
        <v>3121</v>
      </c>
      <c r="D32" s="177"/>
      <c r="E32" s="177"/>
      <c r="F32" s="177"/>
      <c r="G32" s="177"/>
      <c r="H32" s="177"/>
      <c r="I32" s="177"/>
      <c r="J32" s="178"/>
      <c r="K32" s="26"/>
      <c r="L32" s="328">
        <f>MAX(N32:Q32)</f>
        <v>0</v>
      </c>
      <c r="M32" s="328"/>
      <c r="N32" s="26">
        <f>IF(AND(AND(AA5&lt;&gt;0,AA5&lt;&gt;""),S7&lt;&gt;2,S7&lt;&gt;3,S7&lt;&gt;5,S7&lt;&gt;6),1,0)</f>
        <v>0</v>
      </c>
      <c r="O32" s="26">
        <f>IF(AND(OR(AA5=0,AA5=""),OR(S7=2,S7=3,S7=5,S7=6)),1,0)</f>
        <v>0</v>
      </c>
      <c r="P32" s="26">
        <f>IF(AND(U5&lt;&gt;0,U5&lt;&gt;"",U5=AA5),1,0)</f>
        <v>0</v>
      </c>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row>
    <row r="33" ht="30.0" customHeight="1">
      <c r="A33" s="342">
        <f t="shared" si="2"/>
        <v>22</v>
      </c>
      <c r="B33" s="343" t="str">
        <f t="shared" si="1"/>
        <v>OK</v>
      </c>
      <c r="C33" s="274" t="s">
        <v>3122</v>
      </c>
      <c r="D33" s="177"/>
      <c r="E33" s="177"/>
      <c r="F33" s="177"/>
      <c r="G33" s="177"/>
      <c r="H33" s="177"/>
      <c r="I33" s="177"/>
      <c r="J33" s="178"/>
      <c r="K33" s="26"/>
      <c r="L33" s="328">
        <f t="shared" ref="L33:L38" si="18">MAX(N33:R33)</f>
        <v>0</v>
      </c>
      <c r="M33" s="328"/>
      <c r="N33" s="328">
        <f>IF(AND(S6="DA",OR(S7=1,S7=2,S7=3,S7=9,S7=10)),1,0)</f>
        <v>0</v>
      </c>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row>
    <row r="34" ht="40.5" customHeight="1">
      <c r="A34" s="342">
        <f t="shared" si="2"/>
        <v>23</v>
      </c>
      <c r="B34" s="343" t="str">
        <f t="shared" si="1"/>
        <v>OK</v>
      </c>
      <c r="C34" s="274" t="s">
        <v>3123</v>
      </c>
      <c r="D34" s="177"/>
      <c r="E34" s="177"/>
      <c r="F34" s="177"/>
      <c r="G34" s="177"/>
      <c r="H34" s="177"/>
      <c r="I34" s="177"/>
      <c r="J34" s="178"/>
      <c r="K34" s="26"/>
      <c r="L34" s="328">
        <f t="shared" si="18"/>
        <v>0</v>
      </c>
      <c r="M34" s="328"/>
      <c r="N34" s="328">
        <f>IF(AND(S7&lt;10,OR(U7&gt;12,U7=8,U7=9,U7=10)),1,0)</f>
        <v>0</v>
      </c>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row>
    <row r="35" ht="19.5" customHeight="1">
      <c r="A35" s="342">
        <f t="shared" si="2"/>
        <v>24</v>
      </c>
      <c r="B35" s="343" t="str">
        <f t="shared" si="1"/>
        <v>OK</v>
      </c>
      <c r="C35" s="274" t="s">
        <v>3124</v>
      </c>
      <c r="D35" s="177"/>
      <c r="E35" s="177"/>
      <c r="F35" s="177"/>
      <c r="G35" s="177"/>
      <c r="H35" s="177"/>
      <c r="I35" s="177"/>
      <c r="J35" s="178"/>
      <c r="K35" s="26"/>
      <c r="L35" s="328">
        <f t="shared" si="18"/>
        <v>0</v>
      </c>
      <c r="M35" s="328"/>
      <c r="N35" s="328">
        <f>IF(AA7="Šifra države nepostojeća",1,0)</f>
        <v>0</v>
      </c>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row>
    <row r="36" ht="54.0" customHeight="1">
      <c r="A36" s="342">
        <f t="shared" si="2"/>
        <v>25</v>
      </c>
      <c r="B36" s="343" t="str">
        <f t="shared" si="1"/>
        <v>OK</v>
      </c>
      <c r="C36" s="274" t="s">
        <v>3125</v>
      </c>
      <c r="D36" s="177"/>
      <c r="E36" s="177"/>
      <c r="F36" s="177"/>
      <c r="G36" s="177"/>
      <c r="H36" s="177"/>
      <c r="I36" s="177"/>
      <c r="J36" s="178"/>
      <c r="K36" s="26"/>
      <c r="L36" s="328">
        <f t="shared" si="18"/>
        <v>0</v>
      </c>
      <c r="M36" s="328"/>
      <c r="N36" s="328">
        <f>IF(AND(OR(W8=0,W8="",W8="00000",W8="0000"),U7&lt;&gt;16),1,0)</f>
        <v>0</v>
      </c>
      <c r="O36" s="26">
        <f>IF(W9="Šifra NKD-a ne postoji",1,0)</f>
        <v>0</v>
      </c>
      <c r="P36" s="26">
        <f>IF(AND(W8="00000",U7&lt;&gt;16),1,0)</f>
        <v>0</v>
      </c>
      <c r="Q36" s="26">
        <f>IF(AND(W8="00000",U5&lt;&gt;"00000000"),1,0)</f>
        <v>0</v>
      </c>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row>
    <row r="37" ht="19.5" customHeight="1">
      <c r="A37" s="342">
        <f t="shared" si="2"/>
        <v>26</v>
      </c>
      <c r="B37" s="343" t="str">
        <f t="shared" si="1"/>
        <v>OK</v>
      </c>
      <c r="C37" s="274" t="s">
        <v>3126</v>
      </c>
      <c r="D37" s="177"/>
      <c r="E37" s="177"/>
      <c r="F37" s="177"/>
      <c r="G37" s="177"/>
      <c r="H37" s="177"/>
      <c r="I37" s="177"/>
      <c r="J37" s="178"/>
      <c r="K37" s="26"/>
      <c r="L37" s="328">
        <f t="shared" si="18"/>
        <v>0</v>
      </c>
      <c r="M37" s="328"/>
      <c r="N37" s="328">
        <f>IF(AND(S3&lt;&gt;1,S3&lt;&gt;2,S3&lt;&gt;3,S3&lt;&gt;4),1,0)</f>
        <v>0</v>
      </c>
      <c r="O37" s="26">
        <f>IF(AND(S6="DA",S3=1),1,0)</f>
        <v>0</v>
      </c>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row>
    <row r="38" ht="19.5" customHeight="1">
      <c r="A38" s="342">
        <f t="shared" si="2"/>
        <v>27</v>
      </c>
      <c r="B38" s="343" t="str">
        <f t="shared" si="1"/>
        <v>OK</v>
      </c>
      <c r="C38" s="274" t="s">
        <v>3127</v>
      </c>
      <c r="D38" s="177"/>
      <c r="E38" s="177"/>
      <c r="F38" s="177"/>
      <c r="G38" s="177"/>
      <c r="H38" s="177"/>
      <c r="I38" s="177"/>
      <c r="J38" s="178"/>
      <c r="K38" s="26"/>
      <c r="L38" s="328">
        <f t="shared" si="18"/>
        <v>0</v>
      </c>
      <c r="M38" s="328"/>
      <c r="N38" s="328">
        <f>IF(AND(S4&lt;&gt;11,S4&lt;&gt;12,S4&lt;&gt;13,S4&lt;&gt;14,S4&lt;&gt;21,S4&lt;&gt;22,S4&lt;&gt;31,S4&lt;&gt;41,S4&lt;&gt;42),1,0)</f>
        <v>0</v>
      </c>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row>
    <row r="39" ht="42.0" customHeight="1">
      <c r="A39" s="342">
        <f t="shared" si="2"/>
        <v>28</v>
      </c>
      <c r="B39" s="343" t="str">
        <f t="shared" si="1"/>
        <v>OK</v>
      </c>
      <c r="C39" s="274" t="s">
        <v>3128</v>
      </c>
      <c r="D39" s="177"/>
      <c r="E39" s="177"/>
      <c r="F39" s="177"/>
      <c r="G39" s="177"/>
      <c r="H39" s="177"/>
      <c r="I39" s="177"/>
      <c r="J39" s="178"/>
      <c r="K39" s="26"/>
      <c r="L39" s="328">
        <f>MAX(N39:O39)</f>
        <v>0</v>
      </c>
      <c r="M39" s="328"/>
      <c r="N39" s="328">
        <f>IF(AND(S4&lt;21,OR(U7=9,U7&gt;11,U7=3,U7=7)),1,0)</f>
        <v>0</v>
      </c>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row>
    <row r="40" ht="24.75" customHeight="1">
      <c r="A40" s="342">
        <f t="shared" si="2"/>
        <v>29</v>
      </c>
      <c r="B40" s="343" t="str">
        <f t="shared" si="1"/>
        <v>OK</v>
      </c>
      <c r="C40" s="274" t="s">
        <v>3129</v>
      </c>
      <c r="D40" s="177"/>
      <c r="E40" s="177"/>
      <c r="F40" s="177"/>
      <c r="G40" s="177"/>
      <c r="H40" s="177"/>
      <c r="I40" s="177"/>
      <c r="J40" s="178"/>
      <c r="K40" s="26"/>
      <c r="L40" s="328">
        <f t="shared" ref="L40:L41" si="19">MAX(N40:R40)</f>
        <v>0</v>
      </c>
      <c r="M40" s="328"/>
      <c r="N40" s="328">
        <f>IF(ISERROR(Y2+Y3),1,IF(Y2+Y3&lt;&gt;100,1,0))</f>
        <v>0</v>
      </c>
      <c r="O40" s="26">
        <f>IF(ISERROR(INT(Y2)),1,IF(ROUND(Y2,0)&lt;&gt;Y2,1,0))</f>
        <v>0</v>
      </c>
      <c r="P40" s="26">
        <f>IF(ISERROR(INT(Y3)),1,IF(ROUND(INT(Y3),0)&lt;&gt;INT(Y3),1,0))</f>
        <v>0</v>
      </c>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row>
    <row r="41" ht="24.75" customHeight="1">
      <c r="A41" s="342">
        <f t="shared" si="2"/>
        <v>30</v>
      </c>
      <c r="B41" s="343" t="str">
        <f t="shared" si="1"/>
        <v>OK</v>
      </c>
      <c r="C41" s="274" t="s">
        <v>3130</v>
      </c>
      <c r="D41" s="177"/>
      <c r="E41" s="177"/>
      <c r="F41" s="177"/>
      <c r="G41" s="177"/>
      <c r="H41" s="177"/>
      <c r="I41" s="177"/>
      <c r="J41" s="178"/>
      <c r="K41" s="26"/>
      <c r="L41" s="328">
        <f t="shared" si="19"/>
        <v>0</v>
      </c>
      <c r="M41" s="328"/>
      <c r="N41" s="328">
        <f>IF(AND(P2&gt;0,P8=0),1,0)</f>
        <v>0</v>
      </c>
      <c r="O41" s="328">
        <f>IF(Q8=0,1,0)</f>
        <v>0</v>
      </c>
      <c r="P41" s="26">
        <f>IF(OR(P8&gt;12,AND(Q8&gt;12,P8&gt;0)),1,0)</f>
        <v>0</v>
      </c>
      <c r="Q41" s="26">
        <f>IF(AND(Q8&gt;12,OR(S5&lt;&gt;2,S2&lt;&gt;30)),1,0)</f>
        <v>0</v>
      </c>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row>
    <row r="42" ht="30.0" customHeight="1">
      <c r="A42" s="342">
        <f t="shared" si="2"/>
        <v>31</v>
      </c>
      <c r="B42" s="343" t="str">
        <f t="shared" si="1"/>
        <v>OK</v>
      </c>
      <c r="C42" s="274" t="s">
        <v>3131</v>
      </c>
      <c r="D42" s="177"/>
      <c r="E42" s="177"/>
      <c r="F42" s="177"/>
      <c r="G42" s="177"/>
      <c r="H42" s="177"/>
      <c r="I42" s="177"/>
      <c r="J42" s="178"/>
      <c r="K42" s="26"/>
      <c r="L42" s="328">
        <f>MAX(N42:BI42)</f>
        <v>0</v>
      </c>
      <c r="M42" s="328"/>
      <c r="N42" s="328">
        <f>IF(OR(LEN(Y6)&lt;5,LEN(Y6)&lt;8,LEN(Y8)&lt;6),1,0)</f>
        <v>0</v>
      </c>
      <c r="O42" s="328">
        <f>IF(LEN(Y8)&lt;6,1,0)</f>
        <v>0</v>
      </c>
      <c r="P42" s="328">
        <f>IF(ISERROR(FIND("@",Y8,1)),1,0)</f>
        <v>0</v>
      </c>
      <c r="Q42" s="328">
        <f>IF(ISERROR(FIND("@",Y8,1)),1,0)</f>
        <v>0</v>
      </c>
      <c r="R42" s="328">
        <f>IF(ISERROR(FIND(".",Y8,1)),1,0)</f>
        <v>0</v>
      </c>
      <c r="S42" s="328">
        <f>IF(ISERROR(FIND(".",Y8,1)),1,0)</f>
        <v>0</v>
      </c>
      <c r="T42" s="328">
        <f>IF(ISERROR(FIND("Č",Y8,1)),0,1)</f>
        <v>0</v>
      </c>
      <c r="U42" s="328">
        <f>IF(ISERROR(FIND("Č",Y8,1)),0,1)</f>
        <v>0</v>
      </c>
      <c r="V42" s="328">
        <f>IF(ISERROR(FIND("Ć",Y8,1)),0,1)</f>
        <v>0</v>
      </c>
      <c r="W42" s="328">
        <f>IF(ISERROR(FIND("Ć",Y8,1)),0,1)</f>
        <v>0</v>
      </c>
      <c r="X42" s="328">
        <f>IF(ISERROR(FIND("Š",Y8,1)),0,1)</f>
        <v>0</v>
      </c>
      <c r="Y42" s="328">
        <f>IF(ISERROR(FIND("Š",Y8,1)),0,1)</f>
        <v>0</v>
      </c>
      <c r="Z42" s="328">
        <f>IF(ISERROR(FIND("Ž",Y8,1)),0,1)</f>
        <v>0</v>
      </c>
      <c r="AA42" s="328">
        <f>IF(ISERROR(FIND("Ž",Y8,1)),0,1)</f>
        <v>0</v>
      </c>
      <c r="AB42" s="328">
        <f>IF(ISERROR(FIND("Đ",Y8,1)),0,1)</f>
        <v>0</v>
      </c>
      <c r="AC42" s="328">
        <f>IF(ISERROR(FIND("Đ",Y8,1)),0,1)</f>
        <v>0</v>
      </c>
      <c r="AD42" s="26">
        <f>IF(ISERROR(FIND("""",Y8,1)),0,1)</f>
        <v>0</v>
      </c>
      <c r="AE42" s="26">
        <f>IF(ISERROR(FIND("""",Y8,1)),0,1)</f>
        <v>0</v>
      </c>
      <c r="AF42" s="26">
        <f>IF(ISERROR(FIND(",",Y8,1)),0,1)</f>
        <v>0</v>
      </c>
      <c r="AG42" s="26">
        <f>IF(ISERROR(FIND(",",Y8,1)),0,1)</f>
        <v>0</v>
      </c>
      <c r="AH42" s="26">
        <f>IF(ISERROR(FIND(";",Y8,1)),0,1)</f>
        <v>0</v>
      </c>
      <c r="AI42" s="26">
        <f>IF(ISERROR(FIND(";",Y8,1)),0,1)</f>
        <v>0</v>
      </c>
      <c r="AJ42" s="26">
        <f t="shared" ref="AJ42:AK42" si="20">IF(ISERROR(FIND(":",#REF!,1)),0,1)</f>
        <v>0</v>
      </c>
      <c r="AK42" s="26">
        <f t="shared" si="20"/>
        <v>0</v>
      </c>
      <c r="AL42" s="26">
        <f t="shared" ref="AL42:AM42" si="21">IF(ISERROR(FIND("?",#REF!,1)),0,1)</f>
        <v>0</v>
      </c>
      <c r="AM42" s="26">
        <f t="shared" si="21"/>
        <v>0</v>
      </c>
      <c r="AN42" s="26">
        <f t="shared" ref="AN42:AO42" si="22">IF(ISERROR(FIND("!",#REF!,1)),0,1)</f>
        <v>0</v>
      </c>
      <c r="AO42" s="26">
        <f t="shared" si="22"/>
        <v>0</v>
      </c>
      <c r="AP42" s="26">
        <f t="shared" ref="AP42:AQ42" si="23">IF(ISERROR(FIND("#",#REF!,1)),0,1)</f>
        <v>0</v>
      </c>
      <c r="AQ42" s="26">
        <f t="shared" si="23"/>
        <v>0</v>
      </c>
      <c r="AR42" s="26">
        <f t="shared" ref="AR42:AS42" si="24">IF(ISERROR(FIND("$",#REF!,1)),0,1)</f>
        <v>0</v>
      </c>
      <c r="AS42" s="26">
        <f t="shared" si="24"/>
        <v>0</v>
      </c>
      <c r="AT42" s="26">
        <f t="shared" ref="AT42:AU42" si="25">IF(ISERROR(FIND("%",#REF!,1)),0,1)</f>
        <v>0</v>
      </c>
      <c r="AU42" s="26">
        <f t="shared" si="25"/>
        <v>0</v>
      </c>
      <c r="AV42" s="26">
        <f t="shared" ref="AV42:AW42" si="26">IF(ISERROR(FIND("&amp;",#REF!,1)),0,1)</f>
        <v>0</v>
      </c>
      <c r="AW42" s="26">
        <f t="shared" si="26"/>
        <v>0</v>
      </c>
      <c r="AX42" s="26">
        <f t="shared" ref="AX42:AY42" si="27">IF(ISERROR(FIND("/",#REF!,1)),0,1)</f>
        <v>0</v>
      </c>
      <c r="AY42" s="26">
        <f t="shared" si="27"/>
        <v>0</v>
      </c>
      <c r="AZ42" s="26">
        <f t="shared" ref="AZ42:BA42" si="28">IF(ISERROR(FIND("=",#REF!,1)),0,1)</f>
        <v>0</v>
      </c>
      <c r="BA42" s="26">
        <f t="shared" si="28"/>
        <v>0</v>
      </c>
      <c r="BB42" s="26">
        <f t="shared" ref="BB42:BC42" si="29">IF(ISERROR(FIND("(",#REF!,1)),0,1)</f>
        <v>0</v>
      </c>
      <c r="BC42" s="26">
        <f t="shared" si="29"/>
        <v>0</v>
      </c>
      <c r="BD42" s="26">
        <f t="shared" ref="BD42:BE42" si="30">IF(ISERROR(FIND(")",#REF!,1)),0,1)</f>
        <v>0</v>
      </c>
      <c r="BE42" s="26">
        <f t="shared" si="30"/>
        <v>0</v>
      </c>
      <c r="BF42" s="26">
        <f t="shared" ref="BF42:BG42" si="31">IF(ISERROR(FIND(" ",#REF!,1)),0,1)</f>
        <v>0</v>
      </c>
      <c r="BG42" s="26">
        <f t="shared" si="31"/>
        <v>0</v>
      </c>
      <c r="BH42" s="26">
        <f>IF(RIGHT(Y8,1)=".",1,0)</f>
        <v>0</v>
      </c>
      <c r="BI42" s="26">
        <f>IF(RIGHT(Y8,1)=".",1,0)</f>
        <v>0</v>
      </c>
    </row>
    <row r="43" ht="41.25" customHeight="1">
      <c r="A43" s="342">
        <f t="shared" si="2"/>
        <v>32</v>
      </c>
      <c r="B43" s="343" t="str">
        <f t="shared" si="1"/>
        <v>OK</v>
      </c>
      <c r="C43" s="274" t="s">
        <v>3132</v>
      </c>
      <c r="D43" s="177"/>
      <c r="E43" s="177"/>
      <c r="F43" s="177"/>
      <c r="G43" s="177"/>
      <c r="H43" s="177"/>
      <c r="I43" s="177"/>
      <c r="J43" s="178"/>
      <c r="K43" s="26"/>
      <c r="L43" s="328">
        <f>MAX(N43:Q43)</f>
        <v>0</v>
      </c>
      <c r="M43" s="328"/>
      <c r="N43" s="328">
        <f>IF(OR(AND(AA2="",AA3&lt;&gt;""),AND(AA2&lt;&gt;"",AA3="")),1,0)</f>
        <v>0</v>
      </c>
      <c r="O43" s="26">
        <f>IF(AND(RefStr!H27=RefStr!B64,RefStr!H27&lt;&gt;""),1,0)</f>
        <v>0</v>
      </c>
      <c r="P43" s="26">
        <f>IF(AND(AA2&lt;&gt;"",Y8=W7),1,0)</f>
        <v>0</v>
      </c>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row>
    <row r="44" ht="19.5" customHeight="1">
      <c r="A44" s="344">
        <f t="shared" si="2"/>
        <v>33</v>
      </c>
      <c r="B44" s="345" t="str">
        <f t="shared" si="1"/>
        <v>OK</v>
      </c>
      <c r="C44" s="346" t="s">
        <v>3133</v>
      </c>
      <c r="D44" s="186"/>
      <c r="E44" s="186"/>
      <c r="F44" s="186"/>
      <c r="G44" s="186"/>
      <c r="H44" s="186"/>
      <c r="I44" s="186"/>
      <c r="J44" s="187"/>
      <c r="K44" s="26"/>
      <c r="L44" s="328">
        <f t="shared" ref="L44:L48" si="32">MAX(N44:R44)</f>
        <v>0</v>
      </c>
      <c r="M44" s="328"/>
      <c r="N44" s="328">
        <f>IF(LEN(AA10)&lt;5,1,0)</f>
        <v>0</v>
      </c>
      <c r="O44" s="328"/>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row>
    <row r="45" ht="19.5" customHeight="1">
      <c r="A45" s="347" t="s">
        <v>3134</v>
      </c>
      <c r="B45" s="348"/>
      <c r="C45" s="348"/>
      <c r="D45" s="348"/>
      <c r="E45" s="348"/>
      <c r="F45" s="348"/>
      <c r="G45" s="348"/>
      <c r="H45" s="348"/>
      <c r="I45" s="348"/>
      <c r="J45" s="320"/>
      <c r="K45" s="26"/>
      <c r="L45" s="328">
        <f t="shared" si="32"/>
        <v>0</v>
      </c>
      <c r="M45" s="328"/>
      <c r="N45" s="328"/>
      <c r="O45" s="328"/>
      <c r="P45" s="328"/>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row>
    <row r="46" ht="64.5" customHeight="1">
      <c r="A46" s="339">
        <f>A44+1</f>
        <v>34</v>
      </c>
      <c r="B46" s="340" t="str">
        <f t="shared" ref="B46:B74" si="33">IF(L46=1,"Pogreška",IF(M46=1,"Provjera","OK"))</f>
        <v>OK</v>
      </c>
      <c r="C46" s="341" t="s">
        <v>3135</v>
      </c>
      <c r="D46" s="174"/>
      <c r="E46" s="174"/>
      <c r="F46" s="174"/>
      <c r="G46" s="174"/>
      <c r="H46" s="174"/>
      <c r="I46" s="174"/>
      <c r="J46" s="175"/>
      <c r="K46" s="26"/>
      <c r="L46" s="328">
        <f t="shared" si="32"/>
        <v>0</v>
      </c>
      <c r="M46" s="328"/>
      <c r="N46" s="328">
        <f>IF(ABS(Bilanca!I73-Bilanca!I135)&gt;$AC$2,1,0)</f>
        <v>0</v>
      </c>
      <c r="O46" s="328">
        <f>IF(ABS(Bilanca!J73-Bilanca!J135)&gt;$AC$2,1,0)</f>
        <v>0</v>
      </c>
      <c r="P46" s="26">
        <f>IF(AND(Bilanca!J73=0,OR(S5&lt;&gt;2,S2&lt;&gt;30),AC6="NE"),1,0)</f>
        <v>0</v>
      </c>
      <c r="Q46" s="26">
        <f>IF(AND(Bilanca!I73=0,P8&gt;0,OR(S5&lt;&gt;2,S2&lt;&gt;30)),1,0)</f>
        <v>0</v>
      </c>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row>
    <row r="47" ht="30.0" customHeight="1">
      <c r="A47" s="342">
        <f t="shared" ref="A47:A74" si="34">A46+1</f>
        <v>35</v>
      </c>
      <c r="B47" s="343" t="str">
        <f t="shared" si="33"/>
        <v>OK</v>
      </c>
      <c r="C47" s="274" t="s">
        <v>3136</v>
      </c>
      <c r="D47" s="177"/>
      <c r="E47" s="177"/>
      <c r="F47" s="177"/>
      <c r="G47" s="177"/>
      <c r="H47" s="177"/>
      <c r="I47" s="177"/>
      <c r="J47" s="178"/>
      <c r="K47" s="26"/>
      <c r="L47" s="328">
        <f t="shared" si="32"/>
        <v>0</v>
      </c>
      <c r="M47" s="328"/>
      <c r="N47" s="328">
        <f>IF(ABS(Bilanca!I74-Bilanca!I136)&gt;$AC$2,1,0)</f>
        <v>0</v>
      </c>
      <c r="O47" s="328">
        <f>IF(ABS(Bilanca!J74-Bilanca!J136)&gt;$AC$2,1,0)</f>
        <v>0</v>
      </c>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row>
    <row r="48" ht="30.0" customHeight="1">
      <c r="A48" s="342">
        <f t="shared" si="34"/>
        <v>36</v>
      </c>
      <c r="B48" s="343" t="str">
        <f t="shared" si="33"/>
        <v>OK</v>
      </c>
      <c r="C48" s="274" t="s">
        <v>3137</v>
      </c>
      <c r="D48" s="177"/>
      <c r="E48" s="177"/>
      <c r="F48" s="177"/>
      <c r="G48" s="177"/>
      <c r="H48" s="177"/>
      <c r="I48" s="177"/>
      <c r="J48" s="178"/>
      <c r="K48" s="26"/>
      <c r="L48" s="328">
        <f t="shared" si="32"/>
        <v>0</v>
      </c>
      <c r="M48" s="328"/>
      <c r="N48" s="328">
        <f>IF(AND(Bilanca!I97&lt;&gt;0,Bilanca!I98&lt;&gt;0),1,0)</f>
        <v>0</v>
      </c>
      <c r="O48" s="328">
        <f>IF(AND(Bilanca!J97&lt;&gt;0,Bilanca!J98&lt;&gt;0),1,0)</f>
        <v>0</v>
      </c>
      <c r="P48" s="328"/>
      <c r="Q48" s="328"/>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row>
    <row r="49" ht="54.75" customHeight="1">
      <c r="A49" s="342">
        <f t="shared" si="34"/>
        <v>37</v>
      </c>
      <c r="B49" s="343" t="str">
        <f t="shared" si="33"/>
        <v>OK</v>
      </c>
      <c r="C49" s="274" t="s">
        <v>3138</v>
      </c>
      <c r="D49" s="177"/>
      <c r="E49" s="177"/>
      <c r="F49" s="177"/>
      <c r="G49" s="177"/>
      <c r="H49" s="177"/>
      <c r="I49" s="177"/>
      <c r="J49" s="178"/>
      <c r="K49" s="26"/>
      <c r="L49" s="328">
        <f>MAX(N49:V49)</f>
        <v>0</v>
      </c>
      <c r="M49" s="328"/>
      <c r="N49" s="328">
        <f>IF(AND($S$6&lt;&gt;"DA",ABS(Bilanca!I97-RDG!I67)&gt;$AC$2,MIN(RDG!I70:I83)=0,MAX(RDG!I70:I83)=0),1,0)</f>
        <v>0</v>
      </c>
      <c r="O49" s="328">
        <f>IF(AND($S$6&lt;&gt;"DA",ABS(Bilanca!J97-RDG!J67)&gt;$AC$2,MIN(RDG!J70:J83)=0,MAX(RDG!J70:J83)=0),1,0)</f>
        <v>0</v>
      </c>
      <c r="P49" s="328">
        <f>IF(AND($S$6&lt;&gt;"DA",ABS(Bilanca!I98-RDG!I68)&gt;$AC$2,MIN(RDG!I70:I83)=0,MAX(RDG!I70:I83)=0),1,0)</f>
        <v>0</v>
      </c>
      <c r="Q49" s="328">
        <f>IF(AND($S$6&lt;&gt;"DA",ABS(Bilanca!J98-RDG!J68)&gt;$AC$2,MIN(RDG!J70:J83)=0,MAX(RDG!J70:J83)=0),1,0)</f>
        <v>0</v>
      </c>
      <c r="R49" s="26">
        <f>IF(AND($S$6&lt;&gt;"DA",ABS(Bilanca!I97-RDG!I82)&gt;$AC$2,OR(MIN(RDG!I70:I83)&lt;&gt;0,MAX(RDG!I70:I83)&lt;&gt;0),$AA$4="MSFI"),1,0)</f>
        <v>0</v>
      </c>
      <c r="S49" s="26">
        <f>IF(AND($S$6&lt;&gt;"DA",ABS(Bilanca!J97-RDG!J82)&gt;$AC$2,OR(MIN(RDG!J70:J83)&lt;&gt;0,MAX(RDG!J70:J83)&lt;&gt;0),$AA$4="MSFI"),1,0)</f>
        <v>0</v>
      </c>
      <c r="T49" s="26">
        <f>IF(AND($S$6&lt;&gt;"DA",ABS(Bilanca!K97-RDG!K82)&gt;$AC$2,OR(MIN(RDG!K70:K83)&lt;&gt;0,MAX(RDG!K70:K83)&lt;&gt;0),$AA$4="MSFI"),1,0)</f>
        <v>0</v>
      </c>
      <c r="U49" s="26">
        <f>IF(AND($S$6&lt;&gt;"DA",ABS(Bilanca!J98-RDG!J83)&gt;$AC$2,OR(MIN(RDG!J70:J83)&lt;&gt;0,MAX(RDG!J70:J83)&lt;&gt;0),$AA$4="MSFI"),1,0)</f>
        <v>0</v>
      </c>
      <c r="V49" s="26">
        <f>IF(AND($S$6&lt;&gt;"DA",ABS(Bilanca!K98-RDG!K83)&gt;$AC$2,OR(MIN(RDG!K70:K83)&lt;&gt;0,MAX(RDG!K70:K83)&lt;&gt;0),$AA$4="MSFI"),1,0)</f>
        <v>0</v>
      </c>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row>
    <row r="50" ht="45.0" customHeight="1">
      <c r="A50" s="342">
        <f t="shared" si="34"/>
        <v>38</v>
      </c>
      <c r="B50" s="343" t="str">
        <f t="shared" si="33"/>
        <v>OK</v>
      </c>
      <c r="C50" s="274" t="s">
        <v>3139</v>
      </c>
      <c r="D50" s="177"/>
      <c r="E50" s="177"/>
      <c r="F50" s="177"/>
      <c r="G50" s="177"/>
      <c r="H50" s="177"/>
      <c r="I50" s="177"/>
      <c r="J50" s="178"/>
      <c r="K50" s="26"/>
      <c r="L50" s="328">
        <f t="shared" ref="L50:L51" si="35">MAX(N50:R50)</f>
        <v>0</v>
      </c>
      <c r="M50" s="328"/>
      <c r="N50" s="328">
        <f>IF(AND(OR(RefStr!$C$7=4,RefStr!$C$7=5,RefStr!$C$7=6),P8&gt;0,Bilanca!I77=0),1,0)</f>
        <v>0</v>
      </c>
      <c r="O50" s="328">
        <f>IF(AND(OR(RefStr!$C$7=4,RefStr!$C$7=5,RefStr!$C$7=6),Q8&gt;0,Bilanca!J77=0),1,0)</f>
        <v>0</v>
      </c>
      <c r="P50" s="328"/>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row>
    <row r="51" ht="45.0" customHeight="1">
      <c r="A51" s="342">
        <f t="shared" si="34"/>
        <v>39</v>
      </c>
      <c r="B51" s="343" t="str">
        <f t="shared" si="33"/>
        <v>OK</v>
      </c>
      <c r="C51" s="274" t="s">
        <v>3140</v>
      </c>
      <c r="D51" s="177"/>
      <c r="E51" s="177"/>
      <c r="F51" s="177"/>
      <c r="G51" s="177"/>
      <c r="H51" s="177"/>
      <c r="I51" s="177"/>
      <c r="J51" s="178"/>
      <c r="K51" s="26"/>
      <c r="L51" s="328">
        <f t="shared" si="35"/>
        <v>0</v>
      </c>
      <c r="M51" s="328">
        <f>MAX(S51:V51)</f>
        <v>0</v>
      </c>
      <c r="N51" s="328">
        <f>IF(AND(S6="NE",OR(Bilanca!I99&lt;&gt;0,Bilanca!J99&lt;&gt;0)),1,0)</f>
        <v>0</v>
      </c>
      <c r="O51" s="328"/>
      <c r="P51" s="328"/>
      <c r="Q51" s="26"/>
      <c r="R51" s="26"/>
      <c r="S51" s="26">
        <f>IF(AND(S6="DA",AND(Bilanca!I99=0,P8&gt;0)),1,0)</f>
        <v>0</v>
      </c>
      <c r="T51" s="26">
        <f>IF(AND(S6="DA",AND(Bilanca!J99=0,Q8&gt;0)),1,0)</f>
        <v>0</v>
      </c>
      <c r="U51" s="26"/>
      <c r="V51" s="26"/>
      <c r="W51" s="26"/>
      <c r="X51" s="26"/>
      <c r="Y51" s="26"/>
      <c r="Z51" s="26"/>
      <c r="AA51" s="26"/>
      <c r="AB51" s="26"/>
      <c r="AC51" s="26"/>
      <c r="AD51" s="26"/>
      <c r="AE51" s="26"/>
      <c r="AF51" s="26"/>
      <c r="AG51" s="26"/>
      <c r="AH51" s="26"/>
      <c r="AI51" s="26"/>
      <c r="AJ51" s="26"/>
      <c r="AK51" s="26"/>
      <c r="AL51" s="26"/>
      <c r="AM51" s="26"/>
      <c r="AN51" s="26"/>
      <c r="AO51" s="26"/>
      <c r="AP51" s="26"/>
      <c r="AQ51" s="26" t="s">
        <v>3141</v>
      </c>
      <c r="AR51" s="26" t="s">
        <v>3142</v>
      </c>
      <c r="AS51" s="26" t="s">
        <v>3143</v>
      </c>
      <c r="AT51" s="26" t="s">
        <v>3144</v>
      </c>
      <c r="AU51" s="26" t="s">
        <v>3145</v>
      </c>
      <c r="AV51" s="26" t="s">
        <v>3146</v>
      </c>
      <c r="AW51" s="26"/>
      <c r="AX51" s="26"/>
      <c r="AY51" s="26"/>
      <c r="AZ51" s="26"/>
      <c r="BA51" s="26"/>
      <c r="BB51" s="26"/>
      <c r="BC51" s="26"/>
      <c r="BD51" s="26"/>
      <c r="BE51" s="26"/>
      <c r="BF51" s="26"/>
      <c r="BG51" s="26"/>
      <c r="BH51" s="26"/>
      <c r="BI51" s="26"/>
    </row>
    <row r="52" ht="57.75" customHeight="1">
      <c r="A52" s="342">
        <f t="shared" si="34"/>
        <v>40</v>
      </c>
      <c r="B52" s="343" t="str">
        <f t="shared" si="33"/>
        <v>OK</v>
      </c>
      <c r="C52" s="274" t="str">
        <f>"Oznaka veličine može biti: 1-mikro, 2-mali, 3-srednji i 4-veliki. Ova kontrola javlja pogrešku ako se izračunata i upisana veličina ne slažu. "&amp;"Uvjeti veličine za konsolidirane grupe su isti kao za pojedinačne izvještaje, razlika je samo u tome da konsolidirana grupa po definiciji ne može imati veličinu mikro."&amp;" Ako izračunata veličina nije jednaka upisanoj ili oznaka veličine nije upisana u opće podatke ova kontrola javlja pogrešku. Prema upisanim podacima, izračunata veličina je "&amp;N52&amp;IF(OR(S3="",S3=""),", ali u opće podatke veličina nije ni upisana.",", a upisana veličina je "&amp;S3&amp;".")</f>
        <v>Oznaka veličine može biti: 1-mikro, 2-mali, 3-srednji i 4-veliki. Ova kontrola javlja pogrešku ako se izračunata i upisana veličina ne slažu. Uvjeti veličine za konsolidirane grupe su isti kao za pojedinačne izvještaje, razlika je samo u tome da konsolidirana grupa po definiciji ne može imati veličinu mikro. Ako izračunata veličina nije jednaka upisanoj ili oznaka veličine nije upisana u opće podatke ova kontrola javlja pogrešku. Prema upisanim podacima, izračunata veličina je 2, a upisana veličina je 2.</v>
      </c>
      <c r="D52" s="177"/>
      <c r="E52" s="177"/>
      <c r="F52" s="177"/>
      <c r="G52" s="177"/>
      <c r="H52" s="177"/>
      <c r="I52" s="177"/>
      <c r="J52" s="178"/>
      <c r="K52" s="26"/>
      <c r="L52" s="328">
        <f>IF(N52&lt;&gt;S3,1,0)</f>
        <v>0</v>
      </c>
      <c r="M52" s="328"/>
      <c r="N52" s="328">
        <f>IF(P8&gt;0,O52,AC52)</f>
        <v>2</v>
      </c>
      <c r="O52" s="42">
        <f>IF(SUM(Y52:AA52)&gt;1,4,IF(SUM(U52:W52)&gt;1,3,IF(SUM(Q52:S52)&gt;1,2,IF(S6="DA",2,1))))</f>
        <v>2</v>
      </c>
      <c r="P52" s="349" t="s">
        <v>2415</v>
      </c>
      <c r="Q52" s="349">
        <f>IF(Bilanca!I73&gt;AQ52,1,0)</f>
        <v>1</v>
      </c>
      <c r="R52" s="350">
        <f>IF(RDG!I9+RDG!I10&gt;AT52,1,0)</f>
        <v>0</v>
      </c>
      <c r="S52" s="350">
        <f>IF(P10&gt;10,1,0)</f>
        <v>1</v>
      </c>
      <c r="T52" s="350" t="s">
        <v>3147</v>
      </c>
      <c r="U52" s="350">
        <f>IF(Bilanca!I73&gt;AR52,1,0)</f>
        <v>0</v>
      </c>
      <c r="V52" s="350">
        <f>IF(RDG!I9+RDG!I10&gt;AU52,1,0)</f>
        <v>0</v>
      </c>
      <c r="W52" s="350">
        <f>IF(P10&gt;50,1,0)</f>
        <v>0</v>
      </c>
      <c r="X52" s="350" t="s">
        <v>3148</v>
      </c>
      <c r="Y52" s="350">
        <f>IF(Bilanca!I73&gt;AS52,1,0)</f>
        <v>0</v>
      </c>
      <c r="Z52" s="350">
        <f>IF(RDG!I9+RDG!I10&gt;AV52,1,0)</f>
        <v>0</v>
      </c>
      <c r="AA52" s="350">
        <f>IF(P10&gt;250,1,0)</f>
        <v>0</v>
      </c>
      <c r="AB52" s="26"/>
      <c r="AC52" s="42">
        <f>IF(SUM(AM52:AO52)&gt;1,4,IF(SUM(AI52:AK52)&gt;1,3,IF(SUM(AE52:AG52)&gt;1,2,IF(S6="DA",2,1))))</f>
        <v>2</v>
      </c>
      <c r="AD52" s="349" t="s">
        <v>2415</v>
      </c>
      <c r="AE52" s="349">
        <f>IF(Bilanca!J73&gt;AQ52,1,0)</f>
        <v>1</v>
      </c>
      <c r="AF52" s="350">
        <f>IF(S9&gt;S8,IF((RDG!I9+RDG!I10)*365/(S9-S8)&gt;AT52,1,0),0)</f>
        <v>0</v>
      </c>
      <c r="AG52" s="350">
        <f>IF(Q10&gt;10,1,0)</f>
        <v>1</v>
      </c>
      <c r="AH52" s="350" t="s">
        <v>3147</v>
      </c>
      <c r="AI52" s="350">
        <f>IF(Bilanca!J73&gt;AR52,1,0)</f>
        <v>0</v>
      </c>
      <c r="AJ52" s="350">
        <f>IF(S9&gt;S8,IF((RDG!I9+RDG!I10)*365/(S9-S8)&gt;AU52,1,0),0)</f>
        <v>0</v>
      </c>
      <c r="AK52" s="350">
        <f>IF(Q10&gt;50,1,0)</f>
        <v>0</v>
      </c>
      <c r="AL52" s="350" t="s">
        <v>3148</v>
      </c>
      <c r="AM52" s="350">
        <f>IF(Bilanca!J73&gt;AS52,1,0)</f>
        <v>0</v>
      </c>
      <c r="AN52" s="350">
        <f>IF(S9&gt;S8,IF((RDG!I9+RDG!I10)*365/(S9-S8)&gt;AV52,1,0),0)</f>
        <v>0</v>
      </c>
      <c r="AO52" s="350">
        <f>IF(Q10&gt;250,1,0)</f>
        <v>0</v>
      </c>
      <c r="AP52" s="26"/>
      <c r="AQ52" s="351">
        <v>450000.0</v>
      </c>
      <c r="AR52" s="351">
        <v>5000000.0</v>
      </c>
      <c r="AS52" s="351">
        <v>2.5E7</v>
      </c>
      <c r="AT52" s="351">
        <v>900000.0</v>
      </c>
      <c r="AU52" s="351">
        <v>1.0E7</v>
      </c>
      <c r="AV52" s="351">
        <v>5.0E7</v>
      </c>
      <c r="AW52" s="26"/>
      <c r="AX52" s="26"/>
      <c r="AY52" s="26"/>
      <c r="AZ52" s="26"/>
      <c r="BA52" s="26"/>
      <c r="BB52" s="26"/>
      <c r="BC52" s="26"/>
      <c r="BD52" s="26"/>
      <c r="BE52" s="26"/>
      <c r="BF52" s="26"/>
      <c r="BG52" s="26"/>
      <c r="BH52" s="26"/>
      <c r="BI52" s="26"/>
    </row>
    <row r="53" ht="45.0" customHeight="1">
      <c r="A53" s="342">
        <f t="shared" si="34"/>
        <v>41</v>
      </c>
      <c r="B53" s="343" t="str">
        <f t="shared" si="33"/>
        <v>OK</v>
      </c>
      <c r="C53" s="274" t="s">
        <v>3149</v>
      </c>
      <c r="D53" s="177"/>
      <c r="E53" s="177"/>
      <c r="F53" s="177"/>
      <c r="G53" s="177"/>
      <c r="H53" s="177"/>
      <c r="I53" s="177"/>
      <c r="J53" s="178"/>
      <c r="K53" s="26"/>
      <c r="L53" s="328">
        <f t="shared" ref="L53:L56" si="36">MAX(N53:R53)</f>
        <v>0</v>
      </c>
      <c r="M53" s="328"/>
      <c r="N53" s="328">
        <f>IF(AND(P8&gt;0,P3=0,AC4&lt;&gt;"DA"),1,0)</f>
        <v>0</v>
      </c>
      <c r="O53" s="328">
        <f>IF(AND(Q8&gt;0,Q3=0,AC5&lt;&gt;"DA"),1,0)</f>
        <v>0</v>
      </c>
      <c r="P53" s="328">
        <f>IF(AND(P8&gt;0,P4=0,AC4&lt;&gt;"DA",S5&lt;&gt;2),1,0)</f>
        <v>0</v>
      </c>
      <c r="Q53" s="26">
        <f>IF(AND(Q8&gt;0,Q4=0,AC5&lt;&gt;"DA",S5&lt;&gt;2),1,0)</f>
        <v>0</v>
      </c>
      <c r="R53" s="26">
        <f>IF(AND(AC5="DA",OR(Q3&gt;0,Q4&gt;0)),1,0)</f>
        <v>0</v>
      </c>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row>
    <row r="54" ht="49.5" customHeight="1">
      <c r="A54" s="342">
        <f t="shared" si="34"/>
        <v>42</v>
      </c>
      <c r="B54" s="343" t="str">
        <f t="shared" si="33"/>
        <v>OK</v>
      </c>
      <c r="C54" s="274" t="s">
        <v>3150</v>
      </c>
      <c r="D54" s="177"/>
      <c r="E54" s="177"/>
      <c r="F54" s="177"/>
      <c r="G54" s="177"/>
      <c r="H54" s="177"/>
      <c r="I54" s="177"/>
      <c r="J54" s="178"/>
      <c r="K54" s="26"/>
      <c r="L54" s="328">
        <f t="shared" si="36"/>
        <v>0</v>
      </c>
      <c r="M54" s="328"/>
      <c r="N54" s="328">
        <f>IF(AND(S5&gt;1,S3&gt;2,OR(S2=10,S2=11),U2&lt;&gt;"DA"),1,0)</f>
        <v>0</v>
      </c>
      <c r="O54" s="328">
        <f>IF(AND(S5&gt;1,Z54&gt;0,OR(S2=10,S2=11),U2&lt;&gt;"DA"),1,0)</f>
        <v>0</v>
      </c>
      <c r="P54" s="26">
        <f>IF(AND(S5=1,U2="DA"),1,0)</f>
        <v>0</v>
      </c>
      <c r="Q54" s="26"/>
      <c r="R54" s="26"/>
      <c r="S54" s="26"/>
      <c r="T54" s="26"/>
      <c r="U54" s="26"/>
      <c r="V54" s="26"/>
      <c r="W54" s="26"/>
      <c r="X54" s="26"/>
      <c r="Y54" s="26"/>
      <c r="Z54" s="26">
        <f>IF(AND(OR(U7=2,U7=4,U7=5),SUM(AA54:AC54)&gt;1),1,0)</f>
        <v>0</v>
      </c>
      <c r="AA54" s="352">
        <f>IF(Bilanca!I73&gt;AF54,1,0)</f>
        <v>0</v>
      </c>
      <c r="AB54" s="352">
        <f>IF(RDG!I9+RDG!I10&gt;AG54,1,0)</f>
        <v>0</v>
      </c>
      <c r="AC54" s="352">
        <f>IF(P10&gt;=25,1,0)</f>
        <v>0</v>
      </c>
      <c r="AD54" s="26"/>
      <c r="AE54" s="26"/>
      <c r="AF54" s="26">
        <v>2500000.0</v>
      </c>
      <c r="AG54" s="26">
        <v>5000000.0</v>
      </c>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row>
    <row r="55" ht="30.0" customHeight="1">
      <c r="A55" s="342">
        <f t="shared" si="34"/>
        <v>43</v>
      </c>
      <c r="B55" s="343" t="str">
        <f t="shared" si="33"/>
        <v>OK</v>
      </c>
      <c r="C55" s="274" t="s">
        <v>3151</v>
      </c>
      <c r="D55" s="177"/>
      <c r="E55" s="177"/>
      <c r="F55" s="177"/>
      <c r="G55" s="177"/>
      <c r="H55" s="177"/>
      <c r="I55" s="177"/>
      <c r="J55" s="178"/>
      <c r="K55" s="26"/>
      <c r="L55" s="328">
        <f t="shared" si="36"/>
        <v>0</v>
      </c>
      <c r="M55" s="328"/>
      <c r="N55" s="328">
        <f>IF(AND(S6="DA",AND(S2&lt;&gt;10,S2&lt;&gt;11,S2&lt;&gt;20,S2&lt;&gt;30)),1,0)</f>
        <v>0</v>
      </c>
      <c r="O55" s="328">
        <f>IF(AND(S5&lt;&gt;2,S6="DA"),1,0)</f>
        <v>0</v>
      </c>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row>
    <row r="56" ht="30.0" customHeight="1">
      <c r="A56" s="342">
        <f t="shared" si="34"/>
        <v>44</v>
      </c>
      <c r="B56" s="343" t="str">
        <f t="shared" si="33"/>
        <v>OK</v>
      </c>
      <c r="C56" s="274" t="s">
        <v>3152</v>
      </c>
      <c r="D56" s="177"/>
      <c r="E56" s="177"/>
      <c r="F56" s="177"/>
      <c r="G56" s="177"/>
      <c r="H56" s="177"/>
      <c r="I56" s="177"/>
      <c r="J56" s="178"/>
      <c r="K56" s="26"/>
      <c r="L56" s="328">
        <f t="shared" si="36"/>
        <v>0</v>
      </c>
      <c r="M56" s="328"/>
      <c r="N56" s="328">
        <f>IF(AND(S7=1,MAX(RDG!J9,RDG!J12,RDG!J38,RDG!J40:J42,RDG!J49:J50)&gt;0),1,0)</f>
        <v>0</v>
      </c>
      <c r="O56" s="328">
        <f>IF(AND(S7=1,MIN(RDG!J9,RDG!J12,RDG!J38,RDG!J40:J42,RDG!J49:J50)&lt;0),1,0)</f>
        <v>0</v>
      </c>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row>
    <row r="57" ht="30.0" customHeight="1">
      <c r="A57" s="342">
        <f t="shared" si="34"/>
        <v>45</v>
      </c>
      <c r="B57" s="343" t="str">
        <f t="shared" si="33"/>
        <v>OK</v>
      </c>
      <c r="C57" s="274" t="s">
        <v>3153</v>
      </c>
      <c r="D57" s="177"/>
      <c r="E57" s="177"/>
      <c r="F57" s="177"/>
      <c r="G57" s="177"/>
      <c r="H57" s="177"/>
      <c r="I57" s="177"/>
      <c r="J57" s="178"/>
      <c r="K57" s="26"/>
      <c r="L57" s="328">
        <f>MAX(N57:P57)</f>
        <v>0</v>
      </c>
      <c r="M57" s="328"/>
      <c r="N57" s="26">
        <f>IF(AND(S7=1,MAX(Dodatni!J23,Dodatni!J27,Dodatni!J49,Dodatni!J86)&gt;0),1,0)</f>
        <v>0</v>
      </c>
      <c r="O57" s="26">
        <f>IF(AND(S7=1,MAX(Dodatni!J23,Dodatni!J27,Dodatni!J49,Dodatni!J86)&gt;0),1,0)</f>
        <v>0</v>
      </c>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row>
    <row r="58" ht="30.0" customHeight="1">
      <c r="A58" s="342">
        <f t="shared" si="34"/>
        <v>46</v>
      </c>
      <c r="B58" s="343" t="str">
        <f t="shared" si="33"/>
        <v>OK</v>
      </c>
      <c r="C58" s="274" t="s">
        <v>3154</v>
      </c>
      <c r="D58" s="177"/>
      <c r="E58" s="177"/>
      <c r="F58" s="177"/>
      <c r="G58" s="177"/>
      <c r="H58" s="177"/>
      <c r="I58" s="177"/>
      <c r="J58" s="178"/>
      <c r="K58" s="26"/>
      <c r="L58" s="353">
        <f>MAX(N58:O58)</f>
        <v>0</v>
      </c>
      <c r="M58" s="353">
        <f>MAX(P58)</f>
        <v>0</v>
      </c>
      <c r="N58" s="353">
        <f>IF(AND(S6&lt;&gt;"DA",OR(P9&gt;30000,Q9&gt;30000,P10&gt;30000,Q10&gt;30000)),1,0)</f>
        <v>0</v>
      </c>
      <c r="O58" s="328">
        <f>IF(AND(S6="DA",OR(P9&gt;65000,Q9&gt;65000,P10&gt;65000,Q10&gt;65000)),1,0)</f>
        <v>0</v>
      </c>
      <c r="P58" s="328">
        <f>IF(OR(P9&gt;1000,Q9&gt;1000,P10&gt;1000,Q10&gt;1000),1,0)</f>
        <v>0</v>
      </c>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row>
    <row r="59" ht="32.25" customHeight="1">
      <c r="A59" s="342">
        <f t="shared" si="34"/>
        <v>47</v>
      </c>
      <c r="B59" s="343" t="str">
        <f t="shared" si="33"/>
        <v>OK</v>
      </c>
      <c r="C59" s="274" t="s">
        <v>3155</v>
      </c>
      <c r="D59" s="177"/>
      <c r="E59" s="177"/>
      <c r="F59" s="177"/>
      <c r="G59" s="177"/>
      <c r="H59" s="177"/>
      <c r="I59" s="177"/>
      <c r="J59" s="178"/>
      <c r="K59" s="26"/>
      <c r="L59" s="353">
        <f t="shared" ref="L59:L67" si="37">MAX(N59:Q59)</f>
        <v>0</v>
      </c>
      <c r="M59" s="328"/>
      <c r="N59" s="354">
        <f>IF(MIN(Bilanca!I9:J74,Bilanca!I77:J77,Bilanca!I94:J95,Bilanca!I97:J98,Bilanca!I100:J136)&lt;0,1,0)</f>
        <v>0</v>
      </c>
      <c r="O59" s="328"/>
      <c r="P59" s="328"/>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row>
    <row r="60" ht="30.0" customHeight="1">
      <c r="A60" s="342">
        <f t="shared" si="34"/>
        <v>48</v>
      </c>
      <c r="B60" s="343" t="str">
        <f t="shared" si="33"/>
        <v>OK</v>
      </c>
      <c r="C60" s="274" t="s">
        <v>3156</v>
      </c>
      <c r="D60" s="177"/>
      <c r="E60" s="177"/>
      <c r="F60" s="177"/>
      <c r="G60" s="177"/>
      <c r="H60" s="177"/>
      <c r="I60" s="177"/>
      <c r="J60" s="178"/>
      <c r="K60" s="26"/>
      <c r="L60" s="353">
        <f t="shared" si="37"/>
        <v>0</v>
      </c>
      <c r="M60" s="328"/>
      <c r="N60" s="354">
        <f>IF(MIN(RDG!I8:J14,RDG!I16:J25,RDG!I36:J53,RDG!I55:J61,RDG!I63:J64,RDG!I67:J68,RDG!I71:J72,RDG!I74:J75,RDG!I78:J79,RDG!I82:J83)&lt;0,1,0)</f>
        <v>0</v>
      </c>
      <c r="O60" s="328"/>
      <c r="P60" s="328"/>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row>
    <row r="61" ht="30.0" customHeight="1">
      <c r="A61" s="342">
        <f t="shared" si="34"/>
        <v>49</v>
      </c>
      <c r="B61" s="343" t="str">
        <f t="shared" si="33"/>
        <v>OK</v>
      </c>
      <c r="C61" s="274" t="s">
        <v>3157</v>
      </c>
      <c r="D61" s="177"/>
      <c r="E61" s="177"/>
      <c r="F61" s="177"/>
      <c r="G61" s="177"/>
      <c r="H61" s="177"/>
      <c r="I61" s="177"/>
      <c r="J61" s="178"/>
      <c r="K61" s="26"/>
      <c r="L61" s="353">
        <f t="shared" si="37"/>
        <v>0</v>
      </c>
      <c r="M61" s="328"/>
      <c r="N61" s="354">
        <f>IF(MIN(NT_I!I11:J11,NT_I!I15:J15,NT_I!I30:J36,NT_I!I59:J60)&lt;0,1,0)</f>
        <v>0</v>
      </c>
      <c r="O61" s="328"/>
      <c r="P61" s="328"/>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row>
    <row r="62" ht="30.0" customHeight="1">
      <c r="A62" s="342">
        <f t="shared" si="34"/>
        <v>50</v>
      </c>
      <c r="B62" s="343" t="str">
        <f t="shared" si="33"/>
        <v>OK</v>
      </c>
      <c r="C62" s="274" t="s">
        <v>3158</v>
      </c>
      <c r="D62" s="177"/>
      <c r="E62" s="177"/>
      <c r="F62" s="177"/>
      <c r="G62" s="177"/>
      <c r="H62" s="177"/>
      <c r="I62" s="177"/>
      <c r="J62" s="178"/>
      <c r="K62" s="26"/>
      <c r="L62" s="353">
        <f t="shared" si="37"/>
        <v>0</v>
      </c>
      <c r="M62" s="328"/>
      <c r="N62" s="354">
        <f>IF(MAX(NT_I!I14:J14,NT_I!I26:J26,NT_I!I37:J39,NT_I!I41:J41,NT_I!I50:J55)&gt;0,1,0)</f>
        <v>0</v>
      </c>
      <c r="O62" s="328"/>
      <c r="P62" s="328"/>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row>
    <row r="63" ht="30.0" customHeight="1">
      <c r="A63" s="342">
        <f t="shared" si="34"/>
        <v>51</v>
      </c>
      <c r="B63" s="343" t="str">
        <f t="shared" si="33"/>
        <v>OK</v>
      </c>
      <c r="C63" s="274" t="s">
        <v>3159</v>
      </c>
      <c r="D63" s="177"/>
      <c r="E63" s="177"/>
      <c r="F63" s="177"/>
      <c r="G63" s="177"/>
      <c r="H63" s="177"/>
      <c r="I63" s="177"/>
      <c r="J63" s="178"/>
      <c r="K63" s="26"/>
      <c r="L63" s="353">
        <f t="shared" si="37"/>
        <v>0</v>
      </c>
      <c r="M63" s="328"/>
      <c r="N63" s="354">
        <f>IF(MIN(NT_D!I9:J14,NT_D!I24:J30,NT_D!I39:J43,NT_D!I53:J54)&lt;0,1,0)</f>
        <v>0</v>
      </c>
      <c r="O63" s="328"/>
      <c r="P63" s="328"/>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row>
    <row r="64" ht="30.0" customHeight="1">
      <c r="A64" s="342">
        <f t="shared" si="34"/>
        <v>52</v>
      </c>
      <c r="B64" s="343" t="str">
        <f t="shared" si="33"/>
        <v>OK</v>
      </c>
      <c r="C64" s="274" t="s">
        <v>3160</v>
      </c>
      <c r="D64" s="177"/>
      <c r="E64" s="177"/>
      <c r="F64" s="177"/>
      <c r="G64" s="177"/>
      <c r="H64" s="177"/>
      <c r="I64" s="177"/>
      <c r="J64" s="178"/>
      <c r="K64" s="26"/>
      <c r="L64" s="353">
        <f t="shared" si="37"/>
        <v>0</v>
      </c>
      <c r="M64" s="328"/>
      <c r="N64" s="354">
        <f>IF(MAX(NT_D!I15:J21,NT_D!I31:J33,NT_D!I35:J36,NT_D!I44:J49)&gt;0,1,0)</f>
        <v>0</v>
      </c>
      <c r="O64" s="328"/>
      <c r="P64" s="328"/>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row>
    <row r="65" ht="44.25" customHeight="1">
      <c r="A65" s="342">
        <f t="shared" si="34"/>
        <v>53</v>
      </c>
      <c r="B65" s="343" t="str">
        <f t="shared" si="33"/>
        <v>OK</v>
      </c>
      <c r="C65" s="274" t="s">
        <v>3161</v>
      </c>
      <c r="D65" s="177"/>
      <c r="E65" s="177"/>
      <c r="F65" s="177"/>
      <c r="G65" s="177"/>
      <c r="H65" s="177"/>
      <c r="I65" s="177"/>
      <c r="J65" s="178"/>
      <c r="K65" s="26"/>
      <c r="L65" s="353">
        <f t="shared" si="37"/>
        <v>0</v>
      </c>
      <c r="M65" s="328"/>
      <c r="N65" s="354">
        <f>IF(AND($S$6="DA",ABS(RDG!I66-RDG!I85)&gt;$AC$2,AND(MIN(RDG!I70:I75)=0,MAX(RDG!I70:I75)=0)),1,0)</f>
        <v>0</v>
      </c>
      <c r="O65" s="354">
        <f>IF(AND($S$6="DA",ABS(RDG!J66-RDG!J85)&gt;$AC$2,AND(MIN(RDG!J70:J75)=0,MAX(RDG!J70:J75)=0)),1,0)</f>
        <v>0</v>
      </c>
      <c r="P65" s="328">
        <f>IF(AND($S$6="DA",ABS(RDG!I81-RDG!I85)&gt;$AC$2,OR(MIN(RDG!I70:I75)&lt;&gt;0,MAX(RDG!I70:I75)&lt;&gt;0),$AA$4="MSFI"),1,0)</f>
        <v>0</v>
      </c>
      <c r="Q65" s="328">
        <f>IF(AND($S$6="DA",ABS(RDG!J81-RDG!J85)&gt;$AC$2,OR(MIN(RDG!J70:J75)&lt;&gt;0,MAX(RDG!J70:J75)&lt;&gt;0),$AA$4="MSFI"),1,0)</f>
        <v>0</v>
      </c>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row>
    <row r="66" ht="42.0" customHeight="1">
      <c r="A66" s="342">
        <f t="shared" si="34"/>
        <v>54</v>
      </c>
      <c r="B66" s="343" t="str">
        <f t="shared" si="33"/>
        <v>OK</v>
      </c>
      <c r="C66" s="274" t="s">
        <v>3162</v>
      </c>
      <c r="D66" s="177"/>
      <c r="E66" s="177"/>
      <c r="F66" s="177"/>
      <c r="G66" s="177"/>
      <c r="H66" s="177"/>
      <c r="I66" s="177"/>
      <c r="J66" s="178"/>
      <c r="K66" s="26"/>
      <c r="L66" s="353">
        <f t="shared" si="37"/>
        <v>0</v>
      </c>
      <c r="M66" s="328"/>
      <c r="N66" s="354">
        <f>IF(AND($AA$4="MSFI",ABS(RDG!I89-RDG!I66)&gt;$AC$2,AND(MIN(RDG!I70:I75)=0,MAX(RDG!I70:I75)=0)),1,0)</f>
        <v>0</v>
      </c>
      <c r="O66" s="354">
        <f>IF(AND($AA$4="MSFI",ABS(RDG!J89-RDG!J66)&gt;$AC$2,AND(MIN(RDG!J70:J75)=0,MAX(RDG!J70:J75)=0)),1,0)</f>
        <v>0</v>
      </c>
      <c r="P66" s="328">
        <f>IF(AND($AA$4="MSFI",ABS(RDG!I89-RDG!I81)&gt;$AC$2,OR(MIN(RDG!I70:I75)&lt;&gt;0,MAX(RDG!I70:I75)&lt;&gt;0)),1,0)</f>
        <v>0</v>
      </c>
      <c r="Q66" s="328">
        <f>IF(AND($AA$4="MSFI",ABS(RDG!J89-RDG!J81)&gt;$AC$2,OR(MIN(RDG!J70:J75)&lt;&gt;0,MAX(RDG!J70:J75)&lt;&gt;0)),1,0)</f>
        <v>0</v>
      </c>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row>
    <row r="67" ht="30.0" customHeight="1">
      <c r="A67" s="342">
        <f t="shared" si="34"/>
        <v>55</v>
      </c>
      <c r="B67" s="343" t="str">
        <f t="shared" si="33"/>
        <v>OK</v>
      </c>
      <c r="C67" s="274" t="s">
        <v>3163</v>
      </c>
      <c r="D67" s="177"/>
      <c r="E67" s="177"/>
      <c r="F67" s="177"/>
      <c r="G67" s="177"/>
      <c r="H67" s="177"/>
      <c r="I67" s="177"/>
      <c r="J67" s="178"/>
      <c r="K67" s="26"/>
      <c r="L67" s="353">
        <f t="shared" si="37"/>
        <v>0</v>
      </c>
      <c r="M67" s="328"/>
      <c r="N67" s="354">
        <f>IF(AND(AA4="MSFI",S6="DA",ABS(RDG!I110-RDG!I112)&gt;$AC$2),1,0)</f>
        <v>0</v>
      </c>
      <c r="O67" s="354">
        <f>IF(AND(AA4="MSFI",S6="DA",ABS(RDG!J110-RDG!J112)&gt;$AC$2),1,0)</f>
        <v>0</v>
      </c>
      <c r="P67" s="328"/>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row>
    <row r="68" ht="30.0" customHeight="1">
      <c r="A68" s="342">
        <f t="shared" si="34"/>
        <v>56</v>
      </c>
      <c r="B68" s="343" t="str">
        <f t="shared" si="33"/>
        <v>OK</v>
      </c>
      <c r="C68" s="274" t="s">
        <v>3164</v>
      </c>
      <c r="D68" s="177"/>
      <c r="E68" s="177"/>
      <c r="F68" s="177"/>
      <c r="G68" s="177"/>
      <c r="H68" s="177"/>
      <c r="I68" s="177"/>
      <c r="J68" s="178"/>
      <c r="K68" s="26"/>
      <c r="L68" s="353">
        <f>MAX(N68:U68)</f>
        <v>0</v>
      </c>
      <c r="M68" s="328"/>
      <c r="N68" s="354">
        <f>IF(AND(S6="DA",P8&gt;0,RDG!I85=0),1,0)</f>
        <v>0</v>
      </c>
      <c r="O68" s="354">
        <f>IF(AND(S6="DA",Q8&gt;0,RDG!J85=0),1,0)</f>
        <v>0</v>
      </c>
      <c r="P68" s="328">
        <f>IF(AND(S6="DA",P8&gt;0,AA4="MSFI",RDG!I112=0),1,0)</f>
        <v>0</v>
      </c>
      <c r="Q68" s="26">
        <f>IF(AND(S6="DA",Q8&gt;0,AA4="MSFI",RDG!J112=0),1,0)</f>
        <v>0</v>
      </c>
      <c r="R68" s="26">
        <f>IF(AND(S6="DA",P8&gt;0,AA4="HSFI",RDG!I112&lt;&gt;0),1,0)</f>
        <v>0</v>
      </c>
      <c r="S68" s="26">
        <f>IF(AND(S6="DA",Q8&gt;0,AA4="HSFI",RDG!J112&lt;&gt;0),1,0)</f>
        <v>0</v>
      </c>
      <c r="T68" s="26">
        <f>IF(AND(S6="NE",MIN(RDG!I85:J85,RDG!I112:J112)&lt;&gt;0),1,0)</f>
        <v>0</v>
      </c>
      <c r="U68" s="26">
        <f>IF(AND(S6="NE",MAX(RDG!I85:J85,RDG!I112:J112)&lt;&gt;0),1,0)</f>
        <v>0</v>
      </c>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row>
    <row r="69" ht="30.0" customHeight="1">
      <c r="A69" s="342">
        <f t="shared" si="34"/>
        <v>57</v>
      </c>
      <c r="B69" s="343" t="str">
        <f t="shared" si="33"/>
        <v>OK</v>
      </c>
      <c r="C69" s="274" t="s">
        <v>3165</v>
      </c>
      <c r="D69" s="177"/>
      <c r="E69" s="177"/>
      <c r="F69" s="177"/>
      <c r="G69" s="177"/>
      <c r="H69" s="177"/>
      <c r="I69" s="177"/>
      <c r="J69" s="178"/>
      <c r="K69" s="26"/>
      <c r="L69" s="353">
        <f t="shared" ref="L69:L72" si="38">MAX(N69:Q69)</f>
        <v>0</v>
      </c>
      <c r="M69" s="328"/>
      <c r="N69" s="354">
        <f>IF(AND(P8&gt;0,AND(MIN(RDG!I89:I110)=0,MAX(RDG!I89:I110)=0),AA4="MSFI"),1,0)</f>
        <v>0</v>
      </c>
      <c r="O69" s="354">
        <f>IF(AND(Q8&gt;0,AND(MIN(RDG!J89:J110)=0,MAX(RDG!J89:J110)=0,Q3&gt;0),AA4="MSFI"),1,0)</f>
        <v>0</v>
      </c>
      <c r="P69" s="328">
        <f>IF(AND(P8&gt;0,OR(MIN(RDG!I89:I110)&lt;&gt;0,MAX(RDG!I89:I110)&lt;&gt;0),AA4&lt;&gt;"MSFI"),1,0)</f>
        <v>0</v>
      </c>
      <c r="Q69" s="26">
        <f>IF(AND(Q8&gt;0,OR(MIN(RDG!J89:J110)&lt;&gt;0,MAX(RDG!J89:J110)&lt;&gt;0),AA4&lt;&gt;"MSFI"),1,0)</f>
        <v>0</v>
      </c>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row>
    <row r="70" ht="32.25" customHeight="1">
      <c r="A70" s="342">
        <f t="shared" si="34"/>
        <v>58</v>
      </c>
      <c r="B70" s="343" t="str">
        <f t="shared" si="33"/>
        <v>OK</v>
      </c>
      <c r="C70" s="274" t="s">
        <v>3166</v>
      </c>
      <c r="D70" s="177"/>
      <c r="E70" s="177"/>
      <c r="F70" s="177"/>
      <c r="G70" s="177"/>
      <c r="H70" s="177"/>
      <c r="I70" s="177"/>
      <c r="J70" s="178"/>
      <c r="K70" s="26"/>
      <c r="L70" s="353">
        <f t="shared" si="38"/>
        <v>0</v>
      </c>
      <c r="M70" s="328"/>
      <c r="N70" s="354">
        <f>IF(AND(S3=4,AA4&lt;&gt;"MSFI",S6&lt;&gt;"DA"),1,0)</f>
        <v>0</v>
      </c>
      <c r="O70" s="354"/>
      <c r="P70" s="328"/>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row>
    <row r="71" ht="30.0" customHeight="1">
      <c r="A71" s="342">
        <f t="shared" si="34"/>
        <v>59</v>
      </c>
      <c r="B71" s="343" t="str">
        <f t="shared" si="33"/>
        <v>OK</v>
      </c>
      <c r="C71" s="274" t="s">
        <v>3167</v>
      </c>
      <c r="D71" s="177"/>
      <c r="E71" s="177"/>
      <c r="F71" s="177"/>
      <c r="G71" s="177"/>
      <c r="H71" s="177"/>
      <c r="I71" s="177"/>
      <c r="J71" s="178"/>
      <c r="K71" s="26"/>
      <c r="L71" s="353">
        <f t="shared" si="38"/>
        <v>0</v>
      </c>
      <c r="M71" s="328"/>
      <c r="N71" s="354">
        <f>IF(AND(OR(MIN(RDG!I70:J83)&lt;&gt;0,MAX(RDG!I70:J83)&lt;&gt;0),AA4&lt;&gt;"MSFI"),1,0)</f>
        <v>0</v>
      </c>
      <c r="O71" s="354"/>
      <c r="P71" s="328"/>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row>
    <row r="72" ht="39.75" customHeight="1">
      <c r="A72" s="342">
        <f t="shared" si="34"/>
        <v>60</v>
      </c>
      <c r="B72" s="343" t="str">
        <f t="shared" si="33"/>
        <v>OK</v>
      </c>
      <c r="C72" s="274" t="s">
        <v>3168</v>
      </c>
      <c r="D72" s="177"/>
      <c r="E72" s="177"/>
      <c r="F72" s="177"/>
      <c r="G72" s="177"/>
      <c r="H72" s="177"/>
      <c r="I72" s="177"/>
      <c r="J72" s="178"/>
      <c r="K72" s="26"/>
      <c r="L72" s="353">
        <f t="shared" si="38"/>
        <v>0</v>
      </c>
      <c r="M72" s="328"/>
      <c r="N72" s="354">
        <f>IF(AND(O5&lt;&gt;0,OR(ABS(NT_I!I9-RDG!I62)&gt;$AC$2,ABS(NT_I!J9-RDG!J62)&gt;$AC$2,ABS(NT_I!I11-RDG!I24)&gt;$AC$2,ABS(NT_I!J11-RDG!J24)&gt;$AC$2)),1,0)</f>
        <v>0</v>
      </c>
      <c r="O72" s="354"/>
      <c r="P72" s="328"/>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row>
    <row r="73" ht="65.25" customHeight="1">
      <c r="A73" s="342">
        <f t="shared" si="34"/>
        <v>61</v>
      </c>
      <c r="B73" s="343" t="str">
        <f t="shared" si="33"/>
        <v>OK</v>
      </c>
      <c r="C73" s="274" t="s">
        <v>3169</v>
      </c>
      <c r="D73" s="177"/>
      <c r="E73" s="177"/>
      <c r="F73" s="177"/>
      <c r="G73" s="177"/>
      <c r="H73" s="177"/>
      <c r="I73" s="177"/>
      <c r="J73" s="178"/>
      <c r="K73" s="26"/>
      <c r="L73" s="353">
        <f>MAX(N73:AD73)</f>
        <v>0</v>
      </c>
      <c r="M73" s="328"/>
      <c r="N73" s="354">
        <f>IF(AND($O$7=1,OR(ABS(Bilanca!I76-PK!AA33)&gt;$AC$2,ABS(Bilanca!J76-PK!AA62)&gt;$AC$2)),1,0)</f>
        <v>0</v>
      </c>
      <c r="O73" s="354">
        <f>IF(AND($O$7=1,OR(ABS(Bilanca!I77-PK!I33)&gt;$AC$2,ABS(Bilanca!J77-PK!I62)&gt;$AC$2)),1,0)</f>
        <v>0</v>
      </c>
      <c r="P73" s="354">
        <f>IF(AND($O$7=1,OR(ABS(Bilanca!I78-PK!J33)&gt;$AC$2,ABS(Bilanca!J78-PK!J62)&gt;$AC$2)),1,0)</f>
        <v>0</v>
      </c>
      <c r="Q73" s="354">
        <f>IF(AND($O$7=1,OR(ABS(Bilanca!I80-PK!K33)&gt;$AC$2,ABS(Bilanca!J80-PK!K62)&gt;$AC$2)),1,0)</f>
        <v>0</v>
      </c>
      <c r="R73" s="354">
        <f>IF(AND($O$7=1,OR(ABS(Bilanca!I81-PK!L33)&gt;$AC$2,ABS(Bilanca!J81-PK!L62)&gt;$AC$2)),1,0)</f>
        <v>0</v>
      </c>
      <c r="S73" s="354">
        <f>IF(AND($O$7=1,OR(ABS(Bilanca!I82-PK!M33)&gt;$AC$2,ABS(Bilanca!J82-PK!M62)&gt;$AC$2)),1,0)</f>
        <v>0</v>
      </c>
      <c r="T73" s="354">
        <f>IF(AND($O$7=1,OR(ABS(Bilanca!I83-PK!N33)&gt;$AC$2,ABS(Bilanca!J83-PK!N62)&gt;$AC$2)),1,0)</f>
        <v>0</v>
      </c>
      <c r="U73" s="354">
        <f>IF(AND($O$7=1,OR(ABS(Bilanca!I84-PK!O33)&gt;$AC$2,ABS(Bilanca!J84-PK!O62)&gt;$AC$2)),1,0)</f>
        <v>0</v>
      </c>
      <c r="V73" s="354">
        <f>IF(AND($O$7=1,OR(ABS(Bilanca!I85-PK!P33)&gt;$AC$2,ABS(Bilanca!J85-PK!P62)&gt;$AC$2)),1,0)</f>
        <v>0</v>
      </c>
      <c r="W73" s="354">
        <f>IF(AND($O$7=1,OR(ABS(Bilanca!I87-PK!Q33)&gt;$AC$2,ABS(Bilanca!J87-PK!Q62)&gt;$AC$2)),1,0)</f>
        <v>0</v>
      </c>
      <c r="X73" s="354">
        <f>IF(AND($O$7=1,OR(ABS(Bilanca!I88-PK!R33)&gt;$AC$2,ABS(Bilanca!J88-PK!R62)&gt;$AC$2)),1,0)</f>
        <v>0</v>
      </c>
      <c r="Y73" s="354">
        <f>IF(AND($O$7=1,OR(ABS(Bilanca!I89-PK!S33)&gt;$AC$2,ABS(Bilanca!J89-PK!S62)&gt;$AC$2)),1,0)</f>
        <v>0</v>
      </c>
      <c r="Z73" s="354">
        <f>IF(AND($O$7=1,OR(ABS(Bilanca!I90-PK!T33)&gt;$AC$2,ABS(Bilanca!J90-PK!T62)&gt;$AC$2)),1,0)</f>
        <v>0</v>
      </c>
      <c r="AA73" s="354">
        <f>IF(AND($O$7=1,OR(ABS(Bilanca!I91-PK!U33)&gt;$AC$2,ABS(Bilanca!J91-PK!U62)&gt;$AC$2)),1,0)</f>
        <v>0</v>
      </c>
      <c r="AB73" s="354">
        <f>IF(AND($O$7=1,OR(ABS(Bilanca!I93-PK!W33)&gt;$AC$2,ABS(Bilanca!J93-PK!W62)&gt;$AC$2)),1,0)</f>
        <v>0</v>
      </c>
      <c r="AC73" s="354">
        <f>IF(AND($O$7=1,OR(ABS(Bilanca!I96-PK!X33)&gt;$AC$2,ABS(Bilanca!J96-PK!X62)&gt;$AC$2)),1,0)</f>
        <v>0</v>
      </c>
      <c r="AD73" s="354">
        <f>IF(AND($O$7=1,OR(ABS(Bilanca!I99-PK!Z33)&gt;$AC$2,ABS(Bilanca!J99-PK!Z62)&gt;$AC$2)),1,0)</f>
        <v>0</v>
      </c>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row>
    <row r="74" ht="37.5" customHeight="1">
      <c r="A74" s="344">
        <f t="shared" si="34"/>
        <v>62</v>
      </c>
      <c r="B74" s="345" t="str">
        <f t="shared" si="33"/>
        <v>OK</v>
      </c>
      <c r="C74" s="346" t="s">
        <v>3170</v>
      </c>
      <c r="D74" s="186"/>
      <c r="E74" s="186"/>
      <c r="F74" s="186"/>
      <c r="G74" s="186"/>
      <c r="H74" s="186"/>
      <c r="I74" s="186"/>
      <c r="J74" s="187"/>
      <c r="K74" s="26"/>
      <c r="L74" s="353">
        <f>MAX(N74:O74)</f>
        <v>0</v>
      </c>
      <c r="M74" s="354">
        <f>MAX(S74:W74)</f>
        <v>0</v>
      </c>
      <c r="N74" s="354">
        <f>IF(MIN(Dodatni!I9:J67,Dodatni!I71:I88)&lt;0,1,0)</f>
        <v>0</v>
      </c>
      <c r="O74" s="328"/>
      <c r="P74" s="354"/>
      <c r="Q74" s="351"/>
      <c r="R74" s="26"/>
      <c r="S74" s="26">
        <f>IF(MIN(Dodatni!I68:J70)&lt;0,1,0)</f>
        <v>0</v>
      </c>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row>
    <row r="75" ht="19.5" customHeight="1">
      <c r="A75" s="347" t="s">
        <v>3171</v>
      </c>
      <c r="B75" s="348"/>
      <c r="C75" s="348"/>
      <c r="D75" s="348"/>
      <c r="E75" s="348"/>
      <c r="F75" s="348"/>
      <c r="G75" s="348"/>
      <c r="H75" s="348"/>
      <c r="I75" s="348"/>
      <c r="J75" s="320"/>
      <c r="K75" s="26"/>
      <c r="L75" s="328">
        <f t="shared" ref="L75:L92" si="39">MAX(N75:R75)</f>
        <v>0</v>
      </c>
      <c r="M75" s="328"/>
      <c r="N75" s="328"/>
      <c r="O75" s="328"/>
      <c r="P75" s="328"/>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row>
    <row r="76" ht="33.0" customHeight="1">
      <c r="A76" s="339">
        <f>A74+1</f>
        <v>63</v>
      </c>
      <c r="B76" s="340" t="str">
        <f t="shared" ref="B76:B110" si="40">IF(L76=1,"Pogreška",IF(M76=1,"Provjera","OK"))</f>
        <v>OK</v>
      </c>
      <c r="C76" s="341" t="s">
        <v>3172</v>
      </c>
      <c r="D76" s="174"/>
      <c r="E76" s="174"/>
      <c r="F76" s="174"/>
      <c r="G76" s="174"/>
      <c r="H76" s="174"/>
      <c r="I76" s="174"/>
      <c r="J76" s="175"/>
      <c r="K76" s="26"/>
      <c r="L76" s="354">
        <f t="shared" si="39"/>
        <v>0</v>
      </c>
      <c r="M76" s="328"/>
      <c r="N76" s="354">
        <f>IF(Dodatni!I28&gt;Dodatni!I26,1,0)</f>
        <v>0</v>
      </c>
      <c r="O76" s="354">
        <f>IF(Dodatni!J28&gt;Dodatni!J26,1,0)</f>
        <v>0</v>
      </c>
      <c r="P76" s="354"/>
      <c r="Q76" s="351"/>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row>
    <row r="77" ht="42.75" customHeight="1">
      <c r="A77" s="342">
        <f t="shared" ref="A77:A110" si="41">A76+1</f>
        <v>64</v>
      </c>
      <c r="B77" s="343" t="str">
        <f t="shared" si="40"/>
        <v>OK</v>
      </c>
      <c r="C77" s="274" t="s">
        <v>3173</v>
      </c>
      <c r="D77" s="177"/>
      <c r="E77" s="177"/>
      <c r="F77" s="177"/>
      <c r="G77" s="177"/>
      <c r="H77" s="177"/>
      <c r="I77" s="177"/>
      <c r="J77" s="178"/>
      <c r="K77" s="26"/>
      <c r="L77" s="354">
        <f t="shared" si="39"/>
        <v>0</v>
      </c>
      <c r="M77" s="328"/>
      <c r="N77" s="354">
        <f>IF(Dodatni!I31&gt;(Dodatni!I30+Dodatni!I29)+1,1,0)</f>
        <v>0</v>
      </c>
      <c r="O77" s="354">
        <f>IF(Dodatni!J31&gt;(Dodatni!J30+Dodatni!J29)+1,1,0)</f>
        <v>0</v>
      </c>
      <c r="P77" s="354"/>
      <c r="Q77" s="351"/>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row>
    <row r="78" ht="43.5" customHeight="1">
      <c r="A78" s="342">
        <f t="shared" si="41"/>
        <v>65</v>
      </c>
      <c r="B78" s="343" t="str">
        <f t="shared" si="40"/>
        <v>OK</v>
      </c>
      <c r="C78" s="274" t="s">
        <v>3174</v>
      </c>
      <c r="D78" s="177"/>
      <c r="E78" s="177"/>
      <c r="F78" s="177"/>
      <c r="G78" s="177"/>
      <c r="H78" s="177"/>
      <c r="I78" s="177"/>
      <c r="J78" s="178"/>
      <c r="K78" s="26"/>
      <c r="L78" s="354">
        <f t="shared" si="39"/>
        <v>0</v>
      </c>
      <c r="M78" s="354">
        <f>MAX(S78:W78)</f>
        <v>0</v>
      </c>
      <c r="N78" s="354">
        <f>IF(AND($O$4=1,SUM(Dodatni!I25:I26)+SUM(Dodatni!I29:I30)+SUM(Dodatni!I32:I35)-RDG!I9-RDG!I10+0.14&lt;0),1,0)</f>
        <v>0</v>
      </c>
      <c r="O78" s="354">
        <f>IF(AND($O$4=1,SUM(Dodatni!J25:J26)+SUM(Dodatni!J29:J30)+SUM(Dodatni!J32:J35)-RDG!J9-RDG!J10+0.14&lt;0),1,0)</f>
        <v>0</v>
      </c>
      <c r="P78" s="26"/>
      <c r="Q78" s="26"/>
      <c r="R78" s="26"/>
      <c r="S78" s="354">
        <f>IF(AND($O$4=1,SUM(Dodatni!I25:I26)+SUM(Dodatni!I28:I30)+SUM(Dodatni!I32:I35)-RDG!I9-RDG!I10-0.14&gt;0),1,0)</f>
        <v>0</v>
      </c>
      <c r="T78" s="354">
        <f>IF(AND($O$4=1,SUM(Dodatni!J25:J26)+SUM(Dodatni!J28:J30)+SUM(Dodatni!J32:J35)-RDG!J9-RDG!J10-0.14&gt;0),1,0)</f>
        <v>0</v>
      </c>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row>
    <row r="79" ht="19.5" customHeight="1">
      <c r="A79" s="342">
        <f t="shared" si="41"/>
        <v>66</v>
      </c>
      <c r="B79" s="343" t="str">
        <f t="shared" si="40"/>
        <v>OK</v>
      </c>
      <c r="C79" s="274" t="s">
        <v>3175</v>
      </c>
      <c r="D79" s="177"/>
      <c r="E79" s="177"/>
      <c r="F79" s="177"/>
      <c r="G79" s="177"/>
      <c r="H79" s="177"/>
      <c r="I79" s="177"/>
      <c r="J79" s="178"/>
      <c r="K79" s="26"/>
      <c r="L79" s="354">
        <f t="shared" si="39"/>
        <v>0</v>
      </c>
      <c r="M79" s="328"/>
      <c r="N79" s="354">
        <f>IF(Dodatni!I45&gt;Dodatni!I35,1,0)</f>
        <v>0</v>
      </c>
      <c r="O79" s="354">
        <f>IF(Dodatni!J45&gt;Dodatni!J35,1,0)</f>
        <v>0</v>
      </c>
      <c r="P79" s="354"/>
      <c r="Q79" s="351"/>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row>
    <row r="80" ht="30.0" customHeight="1">
      <c r="A80" s="342">
        <f t="shared" si="41"/>
        <v>67</v>
      </c>
      <c r="B80" s="343" t="str">
        <f t="shared" si="40"/>
        <v>OK</v>
      </c>
      <c r="C80" s="274" t="s">
        <v>3176</v>
      </c>
      <c r="D80" s="177"/>
      <c r="E80" s="177"/>
      <c r="F80" s="177"/>
      <c r="G80" s="177"/>
      <c r="H80" s="177"/>
      <c r="I80" s="177"/>
      <c r="J80" s="178"/>
      <c r="K80" s="26"/>
      <c r="L80" s="354">
        <f t="shared" si="39"/>
        <v>0</v>
      </c>
      <c r="M80" s="328"/>
      <c r="N80" s="354">
        <f>IF(AND($O$4=1,ABS(RDG!I9+RDG!I10-Dodatni!I37-Dodatni!I38)&gt;$AC$2),1,0)</f>
        <v>0</v>
      </c>
      <c r="O80" s="354">
        <f>IF(AND($O$4=1,ABS(RDG!J9+RDG!J10-Dodatni!J37-Dodatni!J38)&gt;$AC$2),1,0)</f>
        <v>0</v>
      </c>
      <c r="P80" s="354"/>
      <c r="Q80" s="351"/>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row>
    <row r="81" ht="19.5" customHeight="1">
      <c r="A81" s="342">
        <f t="shared" si="41"/>
        <v>68</v>
      </c>
      <c r="B81" s="343" t="str">
        <f t="shared" si="40"/>
        <v>OK</v>
      </c>
      <c r="C81" s="274" t="s">
        <v>3177</v>
      </c>
      <c r="D81" s="177"/>
      <c r="E81" s="177"/>
      <c r="F81" s="177"/>
      <c r="G81" s="177"/>
      <c r="H81" s="177"/>
      <c r="I81" s="177"/>
      <c r="J81" s="178"/>
      <c r="K81" s="26"/>
      <c r="L81" s="354">
        <f t="shared" si="39"/>
        <v>0</v>
      </c>
      <c r="M81" s="328"/>
      <c r="N81" s="354">
        <f>IF(Dodatni!I66&gt;Dodatni!I65,1,0)</f>
        <v>0</v>
      </c>
      <c r="O81" s="354">
        <f>IF(Dodatni!J66&gt;Dodatni!J65,1,0)</f>
        <v>0</v>
      </c>
      <c r="P81" s="354"/>
      <c r="Q81" s="351"/>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row>
    <row r="82" ht="19.5" customHeight="1">
      <c r="A82" s="342">
        <f t="shared" si="41"/>
        <v>69</v>
      </c>
      <c r="B82" s="343" t="str">
        <f t="shared" si="40"/>
        <v>OK</v>
      </c>
      <c r="C82" s="274" t="s">
        <v>3178</v>
      </c>
      <c r="D82" s="177"/>
      <c r="E82" s="177"/>
      <c r="F82" s="177"/>
      <c r="G82" s="177"/>
      <c r="H82" s="177"/>
      <c r="I82" s="177"/>
      <c r="J82" s="178"/>
      <c r="K82" s="26"/>
      <c r="L82" s="354">
        <f t="shared" si="39"/>
        <v>0</v>
      </c>
      <c r="M82" s="328"/>
      <c r="N82" s="354">
        <f>IF(Dodatni!I23&gt;RDG!I9,1,0)</f>
        <v>0</v>
      </c>
      <c r="O82" s="354">
        <f>IF(Dodatni!J23&gt;RDG!J9,1,0)</f>
        <v>0</v>
      </c>
      <c r="P82" s="354"/>
      <c r="Q82" s="351"/>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row>
    <row r="83" ht="19.5" customHeight="1">
      <c r="A83" s="342">
        <f t="shared" si="41"/>
        <v>70</v>
      </c>
      <c r="B83" s="343" t="str">
        <f t="shared" si="40"/>
        <v>OK</v>
      </c>
      <c r="C83" s="274" t="s">
        <v>3179</v>
      </c>
      <c r="D83" s="177"/>
      <c r="E83" s="177"/>
      <c r="F83" s="177"/>
      <c r="G83" s="177"/>
      <c r="H83" s="177"/>
      <c r="I83" s="177"/>
      <c r="J83" s="178"/>
      <c r="K83" s="26"/>
      <c r="L83" s="354">
        <f t="shared" si="39"/>
        <v>0</v>
      </c>
      <c r="M83" s="328"/>
      <c r="N83" s="354">
        <f>IF(Dodatni!I27&gt;Dodatni!I26,1,0)</f>
        <v>0</v>
      </c>
      <c r="O83" s="354">
        <f>IF(Dodatni!J27&gt;Dodatni!J26,1,0)</f>
        <v>0</v>
      </c>
      <c r="P83" s="354"/>
      <c r="Q83" s="351"/>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row>
    <row r="84" ht="19.5" customHeight="1">
      <c r="A84" s="342">
        <f t="shared" si="41"/>
        <v>71</v>
      </c>
      <c r="B84" s="343" t="str">
        <f t="shared" si="40"/>
        <v>OK</v>
      </c>
      <c r="C84" s="274" t="s">
        <v>3180</v>
      </c>
      <c r="D84" s="177"/>
      <c r="E84" s="177"/>
      <c r="F84" s="177"/>
      <c r="G84" s="177"/>
      <c r="H84" s="177"/>
      <c r="I84" s="177"/>
      <c r="J84" s="178"/>
      <c r="K84" s="26"/>
      <c r="L84" s="354">
        <f t="shared" si="39"/>
        <v>0</v>
      </c>
      <c r="M84" s="328"/>
      <c r="N84" s="354">
        <f>IF(Dodatni!I27&gt;Dodatni!I23,1,0)</f>
        <v>0</v>
      </c>
      <c r="O84" s="354">
        <f>IF(Dodatni!J27&gt;Dodatni!J23,1,0)</f>
        <v>0</v>
      </c>
      <c r="P84" s="354"/>
      <c r="Q84" s="351"/>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row>
    <row r="85" ht="19.5" customHeight="1">
      <c r="A85" s="342">
        <f t="shared" si="41"/>
        <v>72</v>
      </c>
      <c r="B85" s="343" t="str">
        <f t="shared" si="40"/>
        <v>OK</v>
      </c>
      <c r="C85" s="274" t="s">
        <v>3181</v>
      </c>
      <c r="D85" s="177"/>
      <c r="E85" s="177"/>
      <c r="F85" s="177"/>
      <c r="G85" s="177"/>
      <c r="H85" s="177"/>
      <c r="I85" s="177"/>
      <c r="J85" s="178"/>
      <c r="K85" s="26"/>
      <c r="L85" s="354">
        <f t="shared" si="39"/>
        <v>0</v>
      </c>
      <c r="M85" s="328"/>
      <c r="N85" s="354">
        <f>IF(Dodatni!I40&gt;RDG!I11,1,0)</f>
        <v>0</v>
      </c>
      <c r="O85" s="354">
        <f>IF(Dodatni!J40&gt;RDG!J11,1,0)</f>
        <v>0</v>
      </c>
      <c r="P85" s="354"/>
      <c r="Q85" s="351"/>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row>
    <row r="86" ht="19.5" customHeight="1">
      <c r="A86" s="342">
        <f t="shared" si="41"/>
        <v>73</v>
      </c>
      <c r="B86" s="343" t="str">
        <f t="shared" si="40"/>
        <v>OK</v>
      </c>
      <c r="C86" s="274" t="s">
        <v>3182</v>
      </c>
      <c r="D86" s="177"/>
      <c r="E86" s="177"/>
      <c r="F86" s="177"/>
      <c r="G86" s="177"/>
      <c r="H86" s="177"/>
      <c r="I86" s="177"/>
      <c r="J86" s="178"/>
      <c r="K86" s="26"/>
      <c r="L86" s="354">
        <f t="shared" si="39"/>
        <v>0</v>
      </c>
      <c r="M86" s="328"/>
      <c r="N86" s="354">
        <f>IF(Dodatni!I42&gt;RDG!I12,1,0)</f>
        <v>0</v>
      </c>
      <c r="O86" s="354">
        <f>IF(Dodatni!J42&gt;RDG!J12,1,0)</f>
        <v>0</v>
      </c>
      <c r="P86" s="354"/>
      <c r="Q86" s="351"/>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row>
    <row r="87" ht="19.5" customHeight="1">
      <c r="A87" s="342">
        <f t="shared" si="41"/>
        <v>74</v>
      </c>
      <c r="B87" s="343" t="str">
        <f t="shared" si="40"/>
        <v>OK</v>
      </c>
      <c r="C87" s="274" t="s">
        <v>3183</v>
      </c>
      <c r="D87" s="177"/>
      <c r="E87" s="177"/>
      <c r="F87" s="177"/>
      <c r="G87" s="177"/>
      <c r="H87" s="177"/>
      <c r="I87" s="177"/>
      <c r="J87" s="178"/>
      <c r="K87" s="26"/>
      <c r="L87" s="354">
        <f t="shared" si="39"/>
        <v>0</v>
      </c>
      <c r="M87" s="328"/>
      <c r="N87" s="354">
        <f>IF(Dodatni!I44&gt;Dodatni!I43,1,0)</f>
        <v>0</v>
      </c>
      <c r="O87" s="354">
        <f>IF(Dodatni!J44&gt;Dodatni!J43,1,0)</f>
        <v>0</v>
      </c>
      <c r="P87" s="354"/>
      <c r="Q87" s="351"/>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row>
    <row r="88" ht="19.5" customHeight="1">
      <c r="A88" s="342">
        <f t="shared" si="41"/>
        <v>75</v>
      </c>
      <c r="B88" s="343" t="str">
        <f t="shared" si="40"/>
        <v>OK</v>
      </c>
      <c r="C88" s="274" t="s">
        <v>3184</v>
      </c>
      <c r="D88" s="177"/>
      <c r="E88" s="177"/>
      <c r="F88" s="177"/>
      <c r="G88" s="177"/>
      <c r="H88" s="177"/>
      <c r="I88" s="177"/>
      <c r="J88" s="178"/>
      <c r="K88" s="26"/>
      <c r="L88" s="354">
        <f t="shared" si="39"/>
        <v>0</v>
      </c>
      <c r="M88" s="328"/>
      <c r="N88" s="354">
        <f>IF(Dodatni!I49&gt;RDG!I18,1,0)</f>
        <v>0</v>
      </c>
      <c r="O88" s="354">
        <f>IF(Dodatni!J49&gt;RDG!J18,1,0)</f>
        <v>0</v>
      </c>
      <c r="P88" s="354"/>
      <c r="Q88" s="351"/>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row>
    <row r="89" ht="19.5" customHeight="1">
      <c r="A89" s="342">
        <f t="shared" si="41"/>
        <v>76</v>
      </c>
      <c r="B89" s="343" t="str">
        <f t="shared" si="40"/>
        <v>OK</v>
      </c>
      <c r="C89" s="274" t="s">
        <v>3185</v>
      </c>
      <c r="D89" s="177"/>
      <c r="E89" s="177"/>
      <c r="F89" s="177"/>
      <c r="G89" s="177"/>
      <c r="H89" s="177"/>
      <c r="I89" s="177"/>
      <c r="J89" s="178"/>
      <c r="K89" s="26"/>
      <c r="L89" s="354">
        <f t="shared" si="39"/>
        <v>0</v>
      </c>
      <c r="M89" s="328"/>
      <c r="N89" s="354">
        <f>IF(Dodatni!I61&gt;Dodatni!I60,1,0)</f>
        <v>0</v>
      </c>
      <c r="O89" s="354">
        <f>IF(Dodatni!J61&gt;Dodatni!J60,1,0)</f>
        <v>0</v>
      </c>
      <c r="P89" s="354"/>
      <c r="Q89" s="351"/>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row>
    <row r="90" ht="19.5" customHeight="1">
      <c r="A90" s="342">
        <f t="shared" si="41"/>
        <v>77</v>
      </c>
      <c r="B90" s="343" t="str">
        <f t="shared" si="40"/>
        <v>OK</v>
      </c>
      <c r="C90" s="274" t="s">
        <v>3186</v>
      </c>
      <c r="D90" s="177"/>
      <c r="E90" s="177"/>
      <c r="F90" s="177"/>
      <c r="G90" s="177"/>
      <c r="H90" s="177"/>
      <c r="I90" s="177"/>
      <c r="J90" s="178"/>
      <c r="K90" s="26"/>
      <c r="L90" s="328">
        <f t="shared" si="39"/>
        <v>0</v>
      </c>
      <c r="M90" s="328"/>
      <c r="N90" s="328">
        <f>IF(Dodatni!I73&gt;RDG!I37,1,0)</f>
        <v>0</v>
      </c>
      <c r="O90" s="328">
        <f>IF(Dodatni!J73&gt;RDG!J37,1,0)</f>
        <v>0</v>
      </c>
      <c r="P90" s="328"/>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row>
    <row r="91" ht="19.5" customHeight="1">
      <c r="A91" s="342">
        <f t="shared" si="41"/>
        <v>78</v>
      </c>
      <c r="B91" s="343" t="str">
        <f t="shared" si="40"/>
        <v>OK</v>
      </c>
      <c r="C91" s="274" t="s">
        <v>3187</v>
      </c>
      <c r="D91" s="177"/>
      <c r="E91" s="177"/>
      <c r="F91" s="177"/>
      <c r="G91" s="177"/>
      <c r="H91" s="177"/>
      <c r="I91" s="177"/>
      <c r="J91" s="178"/>
      <c r="K91" s="26"/>
      <c r="L91" s="328">
        <f t="shared" si="39"/>
        <v>0</v>
      </c>
      <c r="M91" s="328"/>
      <c r="N91" s="328">
        <f>IF(Dodatni!I76&gt;RDG!I48,1,0)</f>
        <v>0</v>
      </c>
      <c r="O91" s="328">
        <f>IF(Dodatni!J76&gt;RDG!J48,1,0)</f>
        <v>0</v>
      </c>
      <c r="P91" s="328"/>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row>
    <row r="92" ht="19.5" customHeight="1">
      <c r="A92" s="342">
        <f t="shared" si="41"/>
        <v>79</v>
      </c>
      <c r="B92" s="343" t="str">
        <f t="shared" si="40"/>
        <v>OK</v>
      </c>
      <c r="C92" s="274" t="s">
        <v>3188</v>
      </c>
      <c r="D92" s="177"/>
      <c r="E92" s="177"/>
      <c r="F92" s="177"/>
      <c r="G92" s="177"/>
      <c r="H92" s="177"/>
      <c r="I92" s="177"/>
      <c r="J92" s="178"/>
      <c r="K92" s="26"/>
      <c r="L92" s="328">
        <f t="shared" si="39"/>
        <v>0</v>
      </c>
      <c r="M92" s="328"/>
      <c r="N92" s="328">
        <f>IF(Dodatni!I78&lt;Dodatni!I84,1,0)</f>
        <v>0</v>
      </c>
      <c r="O92" s="328">
        <f>IF(Dodatni!J78&lt;Dodatni!J84,1,0)</f>
        <v>0</v>
      </c>
      <c r="P92" s="328"/>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row>
    <row r="93" ht="19.5" customHeight="1">
      <c r="A93" s="342">
        <f t="shared" si="41"/>
        <v>80</v>
      </c>
      <c r="B93" s="343" t="str">
        <f t="shared" si="40"/>
        <v>OK</v>
      </c>
      <c r="C93" s="274" t="s">
        <v>3189</v>
      </c>
      <c r="D93" s="177"/>
      <c r="E93" s="177"/>
      <c r="F93" s="177"/>
      <c r="G93" s="177"/>
      <c r="H93" s="177"/>
      <c r="I93" s="177"/>
      <c r="J93" s="178"/>
      <c r="K93" s="26"/>
      <c r="L93" s="328">
        <v>0.0</v>
      </c>
      <c r="M93" s="328">
        <f t="shared" ref="M93:M97" si="42">MAX(N93:O93)</f>
        <v>0</v>
      </c>
      <c r="N93" s="328">
        <f>IF(AND(P4&gt;0,AC5&lt;&gt;"DA",Dodatni!I50=0),1,0)</f>
        <v>0</v>
      </c>
      <c r="O93" s="328">
        <f>IF(AND(Q4&gt;0,AC5&lt;&gt;"DA",Dodatni!J50=0),1,0)</f>
        <v>0</v>
      </c>
      <c r="P93" s="328"/>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row>
    <row r="94" ht="30.0" customHeight="1">
      <c r="A94" s="342">
        <f t="shared" si="41"/>
        <v>81</v>
      </c>
      <c r="B94" s="343" t="str">
        <f t="shared" si="40"/>
        <v>OK</v>
      </c>
      <c r="C94" s="274" t="s">
        <v>3190</v>
      </c>
      <c r="D94" s="177"/>
      <c r="E94" s="177"/>
      <c r="F94" s="177"/>
      <c r="G94" s="177"/>
      <c r="H94" s="177"/>
      <c r="I94" s="177"/>
      <c r="J94" s="178"/>
      <c r="K94" s="26"/>
      <c r="L94" s="328">
        <v>0.0</v>
      </c>
      <c r="M94" s="328">
        <f t="shared" si="42"/>
        <v>0</v>
      </c>
      <c r="N94" s="328">
        <f>IF(AND(P4&gt;0,AC5&lt;&gt;"DA",Dodatni!I51=0),1,0)</f>
        <v>0</v>
      </c>
      <c r="O94" s="328">
        <f>IF(AND(Q4&gt;0,AC5&lt;&gt;"DA",Dodatni!J51=0),1,0)</f>
        <v>0</v>
      </c>
      <c r="P94" s="328"/>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row>
    <row r="95" ht="19.5" customHeight="1">
      <c r="A95" s="342">
        <f t="shared" si="41"/>
        <v>82</v>
      </c>
      <c r="B95" s="343" t="str">
        <f t="shared" si="40"/>
        <v>Provjera</v>
      </c>
      <c r="C95" s="274" t="s">
        <v>3191</v>
      </c>
      <c r="D95" s="177"/>
      <c r="E95" s="177"/>
      <c r="F95" s="177"/>
      <c r="G95" s="177"/>
      <c r="H95" s="177"/>
      <c r="I95" s="177"/>
      <c r="J95" s="178"/>
      <c r="K95" s="26"/>
      <c r="L95" s="328">
        <v>0.0</v>
      </c>
      <c r="M95" s="328">
        <f t="shared" si="42"/>
        <v>1</v>
      </c>
      <c r="N95" s="328">
        <f>IF(Dodatni!I43&gt;SUM(RDG!I12:I13),1,0)</f>
        <v>1</v>
      </c>
      <c r="O95" s="328">
        <f>IF(Dodatni!J43&gt;SUM(RDG!J12:J13),1,0)</f>
        <v>0</v>
      </c>
      <c r="P95" s="328"/>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row>
    <row r="96" ht="36.75" customHeight="1">
      <c r="A96" s="342">
        <f t="shared" si="41"/>
        <v>83</v>
      </c>
      <c r="B96" s="343" t="str">
        <f t="shared" si="40"/>
        <v>OK</v>
      </c>
      <c r="C96" s="274" t="s">
        <v>3192</v>
      </c>
      <c r="D96" s="177"/>
      <c r="E96" s="177"/>
      <c r="F96" s="177"/>
      <c r="G96" s="177"/>
      <c r="H96" s="177"/>
      <c r="I96" s="177"/>
      <c r="J96" s="178"/>
      <c r="K96" s="26"/>
      <c r="L96" s="328">
        <v>0.0</v>
      </c>
      <c r="M96" s="328">
        <f t="shared" si="42"/>
        <v>0</v>
      </c>
      <c r="N96" s="328">
        <f>IF(Dodatni!I52&gt;(Dodatni!I25+Dodatni!I29+Dodatni!I30+SUM(Dodatni!I32:I35)),1,0)</f>
        <v>0</v>
      </c>
      <c r="O96" s="328">
        <f>IF(Dodatni!J52&gt;(Dodatni!J25+Dodatni!J29+Dodatni!J30+SUM(Dodatni!J32:J35)),1,0)</f>
        <v>0</v>
      </c>
      <c r="P96" s="328"/>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row>
    <row r="97" ht="36.75" customHeight="1">
      <c r="A97" s="342">
        <f t="shared" si="41"/>
        <v>84</v>
      </c>
      <c r="B97" s="343" t="str">
        <f t="shared" si="40"/>
        <v>Provjera</v>
      </c>
      <c r="C97" s="274" t="s">
        <v>3193</v>
      </c>
      <c r="D97" s="177"/>
      <c r="E97" s="177"/>
      <c r="F97" s="177"/>
      <c r="G97" s="177"/>
      <c r="H97" s="177"/>
      <c r="I97" s="177"/>
      <c r="J97" s="178"/>
      <c r="K97" s="26"/>
      <c r="L97" s="328">
        <v>0.0</v>
      </c>
      <c r="M97" s="328">
        <f t="shared" si="42"/>
        <v>1</v>
      </c>
      <c r="N97" s="328">
        <f>IF(Dodatni!I52&gt;RDG!I18,1,0)</f>
        <v>1</v>
      </c>
      <c r="O97" s="328">
        <f>IF(Dodatni!J52&gt;RDG!J18,1,0)</f>
        <v>1</v>
      </c>
      <c r="P97" s="328"/>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row>
    <row r="98" ht="41.25" customHeight="1">
      <c r="A98" s="342">
        <f t="shared" si="41"/>
        <v>85</v>
      </c>
      <c r="B98" s="343" t="str">
        <f t="shared" si="40"/>
        <v>OK</v>
      </c>
      <c r="C98" s="274" t="s">
        <v>3194</v>
      </c>
      <c r="D98" s="177"/>
      <c r="E98" s="177"/>
      <c r="F98" s="177"/>
      <c r="G98" s="177"/>
      <c r="H98" s="177"/>
      <c r="I98" s="177"/>
      <c r="J98" s="178"/>
      <c r="K98" s="26"/>
      <c r="L98" s="328">
        <v>0.0</v>
      </c>
      <c r="M98" s="328">
        <f t="shared" ref="M98:M107" si="44">MAX(N98:W98)</f>
        <v>0</v>
      </c>
      <c r="N98" s="328">
        <f>IF(AND(P9=0,Q9&gt;2,P8&gt;0),1,0)</f>
        <v>0</v>
      </c>
      <c r="O98" s="328">
        <f>IF(AND(P10=0,Q10&gt;2,P8&gt;0),1,0)</f>
        <v>0</v>
      </c>
      <c r="P98" s="328">
        <f>IF(AND(P9&gt;2,Q9=0,P8&gt;0),1,0)</f>
        <v>0</v>
      </c>
      <c r="Q98" s="26">
        <f>IF(AND(P10&gt;2,Q10=0,P8&gt;0),1,0)</f>
        <v>0</v>
      </c>
      <c r="R98" s="26">
        <f>IF(AND(P9+Q9&gt;10,OR(P9&lt;0.39*(P9+Q9),Q9&lt;0.39*(P9+Q9))),1,0)</f>
        <v>0</v>
      </c>
      <c r="S98" s="26">
        <f>IF(AND(P10+Q10&gt;10,OR(P10&lt;0.39*(P10+Q10),Q10&lt;0.39*(P10+Q10))),1,0)</f>
        <v>0</v>
      </c>
      <c r="T98" s="26">
        <f t="shared" ref="T98:U98" si="43">IF(AND(P9+P10&gt;10,OR(P9&lt;0.39*(P9+P10),P10&lt;0.39*(P9+P10))),1,0)</f>
        <v>0</v>
      </c>
      <c r="U98" s="26">
        <f t="shared" si="43"/>
        <v>0</v>
      </c>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row>
    <row r="99" ht="30.0" customHeight="1">
      <c r="A99" s="342">
        <f t="shared" si="41"/>
        <v>86</v>
      </c>
      <c r="B99" s="343" t="str">
        <f t="shared" si="40"/>
        <v>OK</v>
      </c>
      <c r="C99" s="274" t="s">
        <v>3195</v>
      </c>
      <c r="D99" s="177"/>
      <c r="E99" s="177"/>
      <c r="F99" s="177"/>
      <c r="G99" s="177"/>
      <c r="H99" s="177"/>
      <c r="I99" s="177"/>
      <c r="J99" s="178"/>
      <c r="K99" s="26"/>
      <c r="L99" s="328">
        <v>0.0</v>
      </c>
      <c r="M99" s="328">
        <f t="shared" si="44"/>
        <v>0</v>
      </c>
      <c r="N99" s="328">
        <f>IF(AND(Dodatni!I88&gt;3,Dodatni!I88&gt;0.1*Kont!P10),1,0)</f>
        <v>0</v>
      </c>
      <c r="O99" s="328">
        <f>IF(AND(Dodatni!J88&gt;3,Dodatni!J88&gt;0.1*Kont!Q10),1,0)</f>
        <v>0</v>
      </c>
      <c r="P99" s="328"/>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row>
    <row r="100" ht="19.5" customHeight="1">
      <c r="A100" s="342">
        <f t="shared" si="41"/>
        <v>87</v>
      </c>
      <c r="B100" s="343" t="str">
        <f t="shared" si="40"/>
        <v>OK</v>
      </c>
      <c r="C100" s="274" t="s">
        <v>3196</v>
      </c>
      <c r="D100" s="177"/>
      <c r="E100" s="177"/>
      <c r="F100" s="177"/>
      <c r="G100" s="177"/>
      <c r="H100" s="177"/>
      <c r="I100" s="177"/>
      <c r="J100" s="178"/>
      <c r="K100" s="26"/>
      <c r="L100" s="328">
        <v>0.0</v>
      </c>
      <c r="M100" s="328">
        <f t="shared" si="44"/>
        <v>0</v>
      </c>
      <c r="N100" s="328">
        <f>IF(AND($O$8&lt;&gt;"DA",P4&gt;0,Dodatni!I62=0),1,0)</f>
        <v>0</v>
      </c>
      <c r="O100" s="328">
        <f>IF(AND($O$8&lt;&gt;"DA",Q4&gt;0,Dodatni!J62=0),1,0)</f>
        <v>0</v>
      </c>
      <c r="P100" s="328"/>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row>
    <row r="101" ht="30.0" customHeight="1">
      <c r="A101" s="342">
        <f t="shared" si="41"/>
        <v>88</v>
      </c>
      <c r="B101" s="343" t="str">
        <f t="shared" si="40"/>
        <v>OK</v>
      </c>
      <c r="C101" s="274" t="s">
        <v>3197</v>
      </c>
      <c r="D101" s="177"/>
      <c r="E101" s="177"/>
      <c r="F101" s="177"/>
      <c r="G101" s="177"/>
      <c r="H101" s="177"/>
      <c r="I101" s="177"/>
      <c r="J101" s="178"/>
      <c r="K101" s="26"/>
      <c r="L101" s="328">
        <v>0.0</v>
      </c>
      <c r="M101" s="328">
        <f t="shared" si="44"/>
        <v>0</v>
      </c>
      <c r="N101" s="328">
        <f>IF(Dodatni!I85&gt;Dodatni!I78,1,0)</f>
        <v>0</v>
      </c>
      <c r="O101" s="328">
        <f>IF(Dodatni!J85&gt;Dodatni!J78,1,0)</f>
        <v>0</v>
      </c>
      <c r="P101" s="328"/>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row>
    <row r="102" ht="30.0" customHeight="1">
      <c r="A102" s="342">
        <f t="shared" si="41"/>
        <v>89</v>
      </c>
      <c r="B102" s="343" t="str">
        <f t="shared" si="40"/>
        <v>OK</v>
      </c>
      <c r="C102" s="274" t="s">
        <v>3198</v>
      </c>
      <c r="D102" s="177"/>
      <c r="E102" s="177"/>
      <c r="F102" s="177"/>
      <c r="G102" s="177"/>
      <c r="H102" s="177"/>
      <c r="I102" s="177"/>
      <c r="J102" s="178"/>
      <c r="K102" s="26"/>
      <c r="L102" s="328">
        <v>0.0</v>
      </c>
      <c r="M102" s="328">
        <f t="shared" si="44"/>
        <v>0</v>
      </c>
      <c r="N102" s="328">
        <f>IF(Dodatni!I86&gt;(Dodatni!I78+Dodatni!I83),1,0)</f>
        <v>0</v>
      </c>
      <c r="O102" s="328">
        <f>IF(Dodatni!J86&gt;(Dodatni!J78+Dodatni!J83),1,0)</f>
        <v>0</v>
      </c>
      <c r="P102" s="328"/>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row>
    <row r="103" ht="30.0" customHeight="1">
      <c r="A103" s="342">
        <f t="shared" si="41"/>
        <v>90</v>
      </c>
      <c r="B103" s="343" t="str">
        <f t="shared" si="40"/>
        <v>OK</v>
      </c>
      <c r="C103" s="274" t="s">
        <v>3199</v>
      </c>
      <c r="D103" s="177"/>
      <c r="E103" s="177"/>
      <c r="F103" s="177"/>
      <c r="G103" s="177"/>
      <c r="H103" s="177"/>
      <c r="I103" s="177"/>
      <c r="J103" s="178"/>
      <c r="K103" s="26"/>
      <c r="L103" s="328">
        <v>0.0</v>
      </c>
      <c r="M103" s="328">
        <f t="shared" si="44"/>
        <v>0</v>
      </c>
      <c r="N103" s="328">
        <f>IF(AND(OR(S7=2,S7=3,S7=5,S7=6,S7=7),MIN(RDG!I9:J9,RDG!I12:J12)=0),1,0)</f>
        <v>0</v>
      </c>
      <c r="O103" s="328"/>
      <c r="P103" s="328"/>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row>
    <row r="104" ht="30.0" customHeight="1">
      <c r="A104" s="342">
        <f t="shared" si="41"/>
        <v>91</v>
      </c>
      <c r="B104" s="343" t="str">
        <f t="shared" si="40"/>
        <v>OK</v>
      </c>
      <c r="C104" s="274" t="s">
        <v>3200</v>
      </c>
      <c r="D104" s="177"/>
      <c r="E104" s="177"/>
      <c r="F104" s="177"/>
      <c r="G104" s="177"/>
      <c r="H104" s="177"/>
      <c r="I104" s="177"/>
      <c r="J104" s="178"/>
      <c r="K104" s="26"/>
      <c r="L104" s="328">
        <v>0.0</v>
      </c>
      <c r="M104" s="328">
        <f t="shared" si="44"/>
        <v>0</v>
      </c>
      <c r="N104" s="328">
        <f>IF(AND(P4&gt;0,SUM(Bilanca!I31+Bilanca!I34+Bilanca!I36+Bilanca!I38+Bilanca!I64+Bilanca!I67+Bilanca!I69+Bilanca!I70)&lt;SUM(Dodatni!I10:I12)),1,0)</f>
        <v>0</v>
      </c>
      <c r="O104" s="328">
        <f>IF(AND(Q4&gt;0,SUM(Bilanca!J31+Bilanca!J34+Bilanca!J36+Bilanca!J38+Bilanca!J64+Bilanca!J67+Bilanca!J69+Bilanca!J70)&lt;SUM(Dodatni!J10:J12)),1,0)</f>
        <v>0</v>
      </c>
      <c r="P104" s="328"/>
      <c r="Q104" s="26"/>
      <c r="R104" s="351"/>
      <c r="S104" s="351"/>
      <c r="T104" s="26"/>
      <c r="U104" s="26"/>
      <c r="V104" s="26"/>
      <c r="W104" s="355"/>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row>
    <row r="105" ht="19.5" customHeight="1">
      <c r="A105" s="342">
        <f t="shared" si="41"/>
        <v>92</v>
      </c>
      <c r="B105" s="343" t="str">
        <f t="shared" si="40"/>
        <v>OK</v>
      </c>
      <c r="C105" s="274" t="s">
        <v>3201</v>
      </c>
      <c r="D105" s="177"/>
      <c r="E105" s="177"/>
      <c r="F105" s="177"/>
      <c r="G105" s="177"/>
      <c r="H105" s="177"/>
      <c r="I105" s="177"/>
      <c r="J105" s="178"/>
      <c r="K105" s="26"/>
      <c r="L105" s="328">
        <v>0.0</v>
      </c>
      <c r="M105" s="328">
        <f t="shared" si="44"/>
        <v>0</v>
      </c>
      <c r="N105" s="328">
        <f>IF(AND(P4&gt;0,SUM(Bilanca!I39+Bilanca!I54+Bilanca!I134)&lt;SUM(Dodatni!I13:I15)),1,0)</f>
        <v>0</v>
      </c>
      <c r="O105" s="328">
        <f>IF(AND(Q4&gt;0,SUM(Bilanca!J39+Bilanca!J54+Bilanca!J134)&lt;SUM(Dodatni!J13:J15)),1,0)</f>
        <v>0</v>
      </c>
      <c r="P105" s="328"/>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row>
    <row r="106" ht="30.0" customHeight="1">
      <c r="A106" s="342">
        <f t="shared" si="41"/>
        <v>93</v>
      </c>
      <c r="B106" s="343" t="str">
        <f t="shared" si="40"/>
        <v>OK</v>
      </c>
      <c r="C106" s="274" t="s">
        <v>3202</v>
      </c>
      <c r="D106" s="177"/>
      <c r="E106" s="177"/>
      <c r="F106" s="177"/>
      <c r="G106" s="177"/>
      <c r="H106" s="177"/>
      <c r="I106" s="177"/>
      <c r="J106" s="178"/>
      <c r="K106" s="26"/>
      <c r="L106" s="328">
        <v>0.0</v>
      </c>
      <c r="M106" s="328">
        <f t="shared" si="44"/>
        <v>0</v>
      </c>
      <c r="N106" s="328">
        <f>IF(AND(P4&gt;0,SUM(Bilanca!I109+Bilanca!I111+Bilanca!I112+Bilanca!I113+Bilanca!I121+Bilanca!I123+Bilanca!I124+Bilanca!I125)&lt;SUM(Dodatni!I17:I19)),1,0)</f>
        <v>0</v>
      </c>
      <c r="O106" s="328">
        <f>IF(AND(Q4&gt;0,SUM(Bilanca!J109+Bilanca!J111+Bilanca!J112+Bilanca!J113+Bilanca!J121+Bilanca!J123+Bilanca!J124+Bilanca!J125)&lt;SUM(Dodatni!J17:J19)),1,0)</f>
        <v>0</v>
      </c>
      <c r="P106" s="328"/>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row>
    <row r="107" ht="30.0" customHeight="1">
      <c r="A107" s="342">
        <f t="shared" si="41"/>
        <v>94</v>
      </c>
      <c r="B107" s="343" t="str">
        <f t="shared" si="40"/>
        <v>OK</v>
      </c>
      <c r="C107" s="274" t="s">
        <v>3203</v>
      </c>
      <c r="D107" s="177"/>
      <c r="E107" s="177"/>
      <c r="F107" s="177"/>
      <c r="G107" s="177"/>
      <c r="H107" s="177"/>
      <c r="I107" s="177"/>
      <c r="J107" s="178"/>
      <c r="K107" s="26"/>
      <c r="L107" s="328">
        <v>0.0</v>
      </c>
      <c r="M107" s="328">
        <f t="shared" si="44"/>
        <v>0</v>
      </c>
      <c r="N107" s="328">
        <f>IF(AND(P4&gt;0,SUM(Bilanca!I72+Bilanca!I114+Bilanca!I115+Bilanca!I126+Bilanca!I127)&lt;SUM(Dodatni!I20:I21)),1,0)</f>
        <v>0</v>
      </c>
      <c r="O107" s="328">
        <f>IF(AND(Q4&gt;0,SUM(Bilanca!J72+Bilanca!J114+Bilanca!J115+Bilanca!J126+Bilanca!J127)&lt;SUM(Dodatni!J20:J21)),1,0)</f>
        <v>0</v>
      </c>
      <c r="P107" s="328"/>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row>
    <row r="108" ht="30.0" customHeight="1">
      <c r="A108" s="342">
        <f t="shared" si="41"/>
        <v>95</v>
      </c>
      <c r="B108" s="343" t="str">
        <f t="shared" si="40"/>
        <v>OK</v>
      </c>
      <c r="C108" s="274" t="s">
        <v>3204</v>
      </c>
      <c r="D108" s="177"/>
      <c r="E108" s="177"/>
      <c r="F108" s="177"/>
      <c r="G108" s="177"/>
      <c r="H108" s="177"/>
      <c r="I108" s="177"/>
      <c r="J108" s="178"/>
      <c r="K108" s="26"/>
      <c r="L108" s="328">
        <f t="shared" ref="L108:L110" si="45">MAX(N108:R108)</f>
        <v>0</v>
      </c>
      <c r="M108" s="328">
        <v>0.0</v>
      </c>
      <c r="N108" s="328">
        <f>IF(AND($S$5&lt;&gt;2,Dodatni!I23&gt;Dodatni!I37),1,0)</f>
        <v>0</v>
      </c>
      <c r="O108" s="328">
        <f>IF(AND($S$5&lt;&gt;2,Dodatni!J23&gt;Dodatni!J37),1,0)</f>
        <v>0</v>
      </c>
      <c r="P108" s="328"/>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row>
    <row r="109" ht="30.0" customHeight="1">
      <c r="A109" s="342">
        <f t="shared" si="41"/>
        <v>96</v>
      </c>
      <c r="B109" s="343" t="str">
        <f t="shared" si="40"/>
        <v>OK</v>
      </c>
      <c r="C109" s="274" t="s">
        <v>3205</v>
      </c>
      <c r="D109" s="177"/>
      <c r="E109" s="177"/>
      <c r="F109" s="177"/>
      <c r="G109" s="177"/>
      <c r="H109" s="177"/>
      <c r="I109" s="177"/>
      <c r="J109" s="178"/>
      <c r="K109" s="26"/>
      <c r="L109" s="328">
        <f t="shared" si="45"/>
        <v>0</v>
      </c>
      <c r="M109" s="328">
        <v>0.0</v>
      </c>
      <c r="N109" s="328">
        <f>IF(AND($S$5&lt;&gt;2,RDG!I9-Dodatni!I23&gt;Dodatni!I38),1,0)</f>
        <v>0</v>
      </c>
      <c r="O109" s="328">
        <f>IF(AND($S$5&lt;&gt;2,RDG!J9-Dodatni!J23&gt;Dodatni!J38),1,0)</f>
        <v>0</v>
      </c>
      <c r="P109" s="328"/>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row>
    <row r="110" ht="75.0" customHeight="1">
      <c r="A110" s="342">
        <f t="shared" si="41"/>
        <v>97</v>
      </c>
      <c r="B110" s="345" t="str">
        <f t="shared" si="40"/>
        <v>OK</v>
      </c>
      <c r="C110" s="346" t="s">
        <v>3206</v>
      </c>
      <c r="D110" s="186"/>
      <c r="E110" s="186"/>
      <c r="F110" s="186"/>
      <c r="G110" s="186"/>
      <c r="H110" s="186"/>
      <c r="I110" s="186"/>
      <c r="J110" s="187"/>
      <c r="K110" s="26"/>
      <c r="L110" s="353">
        <f t="shared" si="45"/>
        <v>0</v>
      </c>
      <c r="M110" s="353"/>
      <c r="N110" s="353">
        <f>IF(MID(P110,2,1)&lt;&gt;".",1,0)</f>
        <v>0</v>
      </c>
      <c r="O110" s="353">
        <f>IF(MID(P110,6,1)&lt;&gt;",",1,0)</f>
        <v>0</v>
      </c>
      <c r="P110" s="328" t="str">
        <f>TEXT(1000.1,"#.000,00")</f>
        <v>1.000,10000</v>
      </c>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row>
    <row r="111" ht="19.5" customHeight="1">
      <c r="A111" s="356" t="s">
        <v>3207</v>
      </c>
      <c r="B111" s="348"/>
      <c r="C111" s="348"/>
      <c r="D111" s="348"/>
      <c r="E111" s="348"/>
      <c r="F111" s="348"/>
      <c r="G111" s="348"/>
      <c r="H111" s="348"/>
      <c r="I111" s="348"/>
      <c r="J111" s="320"/>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row>
    <row r="112" ht="54.0" customHeight="1">
      <c r="A112" s="339">
        <f>A110+1</f>
        <v>98</v>
      </c>
      <c r="B112" s="357" t="str">
        <f t="shared" ref="B112:B123" si="47">IF(L112=1,"Pogreška",IF(M112=1,"Provjera","OK"))</f>
        <v>OK</v>
      </c>
      <c r="C112" s="341" t="s">
        <v>3208</v>
      </c>
      <c r="D112" s="174"/>
      <c r="E112" s="174"/>
      <c r="F112" s="174"/>
      <c r="G112" s="174"/>
      <c r="H112" s="174"/>
      <c r="I112" s="174"/>
      <c r="J112" s="175"/>
      <c r="K112" s="26"/>
      <c r="L112" s="328">
        <f>MAX(N112:S112)</f>
        <v>0</v>
      </c>
      <c r="M112" s="328"/>
      <c r="N112" s="328">
        <f t="shared" ref="N112:O112" si="46">IF(OR(AND(P2=0,P8&gt;0),AND(P2&gt;0,P8=0)),1,0)</f>
        <v>0</v>
      </c>
      <c r="O112" s="328">
        <f t="shared" si="46"/>
        <v>0</v>
      </c>
      <c r="P112" s="328">
        <f>IF(OR(AND(P3=0,P8&gt;0,AC4&lt;&gt;"DA"),AND(P3&gt;0,P8=0)),1,0)</f>
        <v>0</v>
      </c>
      <c r="Q112" s="26">
        <f>IF(OR(AND(Q3=0,Q8&gt;0,AC5&lt;&gt;"DA"),AND(Q3=1,Q8=0)),1,0)</f>
        <v>0</v>
      </c>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row>
    <row r="113" ht="76.5" customHeight="1">
      <c r="A113" s="342">
        <f t="shared" ref="A113:A123" si="48">A112+1</f>
        <v>99</v>
      </c>
      <c r="B113" s="343" t="str">
        <f t="shared" si="47"/>
        <v>OK</v>
      </c>
      <c r="C113" s="274" t="s">
        <v>3209</v>
      </c>
      <c r="D113" s="177"/>
      <c r="E113" s="177"/>
      <c r="F113" s="177"/>
      <c r="G113" s="177"/>
      <c r="H113" s="177"/>
      <c r="I113" s="177"/>
      <c r="J113" s="178"/>
      <c r="K113" s="26"/>
      <c r="L113" s="328">
        <f>MAX(N113:T113)</f>
        <v>0</v>
      </c>
      <c r="M113" s="328">
        <f>MAX(U113:W113)</f>
        <v>0</v>
      </c>
      <c r="N113" s="328">
        <f>IF(AND(S5&lt;&gt;2,AND(P4=0,AC4&lt;&gt;"DA",P8&gt;0)),1,0)</f>
        <v>0</v>
      </c>
      <c r="O113" s="328">
        <f>IF(AND(S5&lt;&gt;2,AND(Q4=0,AC5&lt;&gt;"DA",Q8&gt;0)),1,0)</f>
        <v>0</v>
      </c>
      <c r="P113" s="328">
        <f>IF(AND(S5=2,OR(P4&gt;0,Q4&gt;0)),1,0)</f>
        <v>0</v>
      </c>
      <c r="Q113" s="26">
        <f>IF(AND(O4&gt;0,S2&lt;&gt;10,S2&lt;&gt;11,S2&lt;&gt;20,S2&lt;&gt;30,S2&lt;&gt;40),1,0)</f>
        <v>0</v>
      </c>
      <c r="R113" s="26"/>
      <c r="S113" s="26"/>
      <c r="T113" s="26"/>
      <c r="U113" s="26">
        <f>IF(AND(S5&lt;&gt;2,AND(P4=0,P8&gt;0)),1,0)</f>
        <v>0</v>
      </c>
      <c r="V113" s="26">
        <f>IF(AND(S5&lt;&gt;2,AND(Q4=0,Q8&gt;0)),1,0)</f>
        <v>0</v>
      </c>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row>
    <row r="114" ht="45.0" customHeight="1">
      <c r="A114" s="342">
        <f t="shared" si="48"/>
        <v>100</v>
      </c>
      <c r="B114" s="343" t="str">
        <f t="shared" si="47"/>
        <v>OK</v>
      </c>
      <c r="C114" s="274" t="s">
        <v>3210</v>
      </c>
      <c r="D114" s="177"/>
      <c r="E114" s="177"/>
      <c r="F114" s="177"/>
      <c r="G114" s="177"/>
      <c r="H114" s="177"/>
      <c r="I114" s="177"/>
      <c r="J114" s="178"/>
      <c r="K114" s="26"/>
      <c r="L114" s="328">
        <f>MAX(N114:O114)</f>
        <v>0</v>
      </c>
      <c r="M114" s="328"/>
      <c r="N114" s="328">
        <f>IF(AND(S5=1,AA8&lt;&gt;"NE"),1,0)</f>
        <v>0</v>
      </c>
      <c r="O114" s="328">
        <f>IF(AND(S5&gt;1,AA8&lt;&gt;"DA"),1,0)</f>
        <v>0</v>
      </c>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row>
    <row r="115" ht="64.5" customHeight="1">
      <c r="A115" s="342">
        <f t="shared" si="48"/>
        <v>101</v>
      </c>
      <c r="B115" s="343" t="str">
        <f t="shared" si="47"/>
        <v>OK</v>
      </c>
      <c r="C115" s="274" t="s">
        <v>3211</v>
      </c>
      <c r="D115" s="177"/>
      <c r="E115" s="177"/>
      <c r="F115" s="177"/>
      <c r="G115" s="177"/>
      <c r="H115" s="177"/>
      <c r="I115" s="177"/>
      <c r="J115" s="178"/>
      <c r="K115" s="26"/>
      <c r="L115" s="328">
        <f>IF(SUM(N115:S115)&gt;0,1,0)</f>
        <v>0</v>
      </c>
      <c r="M115" s="328"/>
      <c r="N115" s="328">
        <f>IF(AND(S5=1,OR(O5&lt;&gt;0,O6&lt;&gt;0)),1,0)</f>
        <v>0</v>
      </c>
      <c r="O115" s="328">
        <f>IF(AND(S3&lt;3,OR(O5&lt;&gt;0,O6&lt;&gt;0)),1,0)</f>
        <v>0</v>
      </c>
      <c r="P115" s="328">
        <f>IF(AND(O5&lt;&gt;0,O6&lt;&gt;0),1,0)</f>
        <v>0</v>
      </c>
      <c r="Q115" s="26">
        <f>IF(AND(S3&gt;2,S5&gt;1,AND(O5=0,O6=0)),1,0)</f>
        <v>0</v>
      </c>
      <c r="R115" s="26">
        <f>IF(AND(O5&lt;&gt;0,OR(P2&lt;&gt;P5,Q2&lt;&gt;Q5)),1,0)</f>
        <v>0</v>
      </c>
      <c r="S115" s="26">
        <f>IF(AND(O6&lt;&gt;0,OR(P2&lt;&gt;P6,Q2&lt;&gt;Q6)),1,0)</f>
        <v>0</v>
      </c>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row>
    <row r="116" ht="33.75" customHeight="1">
      <c r="A116" s="342">
        <f t="shared" si="48"/>
        <v>102</v>
      </c>
      <c r="B116" s="343" t="str">
        <f t="shared" si="47"/>
        <v>OK</v>
      </c>
      <c r="C116" s="274" t="s">
        <v>3212</v>
      </c>
      <c r="D116" s="177"/>
      <c r="E116" s="177"/>
      <c r="F116" s="177"/>
      <c r="G116" s="177"/>
      <c r="H116" s="177"/>
      <c r="I116" s="177"/>
      <c r="J116" s="178"/>
      <c r="K116" s="26"/>
      <c r="L116" s="328">
        <f>IF(SUM(N116:Q116)&gt;0,1,0)</f>
        <v>0</v>
      </c>
      <c r="M116" s="328"/>
      <c r="N116" s="328">
        <f>IF(AND(S5=1,O7&lt;&gt;0),1,0)</f>
        <v>0</v>
      </c>
      <c r="O116" s="328">
        <f>IF(AND(S3&lt;3,O7&lt;&gt;0),1,0)</f>
        <v>0</v>
      </c>
      <c r="P116" s="328">
        <f>IF(AND(S3&gt;2,S5&gt;1,O7=0),1,0)</f>
        <v>0</v>
      </c>
      <c r="Q116" s="328">
        <f>IF(AND(O7&lt;&gt;0,OR(P2&lt;&gt;P7,Q2&lt;&gt;Q7)),1,0)</f>
        <v>0</v>
      </c>
      <c r="R116" s="328"/>
      <c r="S116" s="328"/>
      <c r="T116" s="328"/>
      <c r="U116" s="328"/>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row>
    <row r="117" ht="33.0" customHeight="1">
      <c r="A117" s="342">
        <f t="shared" si="48"/>
        <v>103</v>
      </c>
      <c r="B117" s="343" t="str">
        <f t="shared" si="47"/>
        <v>OK</v>
      </c>
      <c r="C117" s="274" t="s">
        <v>3213</v>
      </c>
      <c r="D117" s="177"/>
      <c r="E117" s="177"/>
      <c r="F117" s="177"/>
      <c r="G117" s="177"/>
      <c r="H117" s="177"/>
      <c r="I117" s="177"/>
      <c r="J117" s="178"/>
      <c r="K117" s="26"/>
      <c r="L117" s="328">
        <f t="shared" ref="L117:L118" si="49">MAX(N117:R117)</f>
        <v>0</v>
      </c>
      <c r="M117" s="328"/>
      <c r="N117" s="328">
        <f>IF(AND(S5=1,AA9="DA"),1,0)</f>
        <v>0</v>
      </c>
      <c r="O117" s="328">
        <f>IF(AND(S3&lt;3,AA9="DA"),1,0)</f>
        <v>0</v>
      </c>
      <c r="P117" s="328">
        <f>IF(AND(AA9="DA",S2&lt;&gt;10,S2&lt;&gt;11,S2&lt;&gt;20,S2&lt;&gt;30),1,0)</f>
        <v>0</v>
      </c>
      <c r="Q117" s="26">
        <f>IF(AND(AA9="NE",S2&lt;12,S3&gt;2,S5&gt;1),1,0)</f>
        <v>0</v>
      </c>
      <c r="R117" s="328"/>
      <c r="S117" s="328"/>
      <c r="T117" s="328"/>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row>
    <row r="118" ht="39.0" customHeight="1">
      <c r="A118" s="342">
        <f t="shared" si="48"/>
        <v>104</v>
      </c>
      <c r="B118" s="343" t="str">
        <f t="shared" si="47"/>
        <v>OK</v>
      </c>
      <c r="C118" s="274" t="s">
        <v>3214</v>
      </c>
      <c r="D118" s="177"/>
      <c r="E118" s="177"/>
      <c r="F118" s="177"/>
      <c r="G118" s="177"/>
      <c r="H118" s="177"/>
      <c r="I118" s="177"/>
      <c r="J118" s="178"/>
      <c r="K118" s="26"/>
      <c r="L118" s="328">
        <f t="shared" si="49"/>
        <v>0</v>
      </c>
      <c r="M118" s="328"/>
      <c r="N118" s="328">
        <f>IF(AND(S2&lt;&gt;10,S2&lt;&gt;11,S2&lt;&gt;20,S2&lt;&gt;30,Y9="DA"),1,0)</f>
        <v>0</v>
      </c>
      <c r="O118" s="328">
        <f>IF(AND(Y9="DA",RefStr!C19&lt;2),1,0)</f>
        <v>0</v>
      </c>
      <c r="P118" s="328">
        <f>IF(AND(RefStr!C19&gt;1,Y9&lt;&gt;"DA",S2=10,S6&lt;&gt;"DA"),1,0)</f>
        <v>0</v>
      </c>
      <c r="Q118" s="26">
        <f>IF(AND(RefStr!C19&gt;1,Y9&lt;&gt;"DA",S2=11,S6&lt;&gt;"DA"),1,0)</f>
        <v>0</v>
      </c>
      <c r="R118" s="26">
        <f>IF(AND(S6="DA",Y9="DA"),1,0)</f>
        <v>0</v>
      </c>
      <c r="S118" s="328"/>
      <c r="T118" s="328"/>
      <c r="U118" s="328"/>
      <c r="V118" s="328"/>
      <c r="W118" s="328"/>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row>
    <row r="119" ht="42.0" customHeight="1">
      <c r="A119" s="342">
        <f t="shared" si="48"/>
        <v>105</v>
      </c>
      <c r="B119" s="343" t="str">
        <f t="shared" si="47"/>
        <v>OK</v>
      </c>
      <c r="C119" s="274" t="s">
        <v>3215</v>
      </c>
      <c r="D119" s="177"/>
      <c r="E119" s="177"/>
      <c r="F119" s="177"/>
      <c r="G119" s="177"/>
      <c r="H119" s="177"/>
      <c r="I119" s="177"/>
      <c r="J119" s="178"/>
      <c r="K119" s="26"/>
      <c r="L119" s="328">
        <f t="shared" ref="L119:L120" si="50">MAX(N119:S119)</f>
        <v>0</v>
      </c>
      <c r="M119" s="328"/>
      <c r="N119" s="328">
        <f>IF(AND(RefStr!C19=1,Y4="DA"),1,0)</f>
        <v>0</v>
      </c>
      <c r="O119" s="328">
        <f>IF(AND(Y4="DA",S2&lt;&gt;10,S2&lt;&gt;11,S2&lt;&gt;20,S2&lt;&gt;30),1,0)</f>
        <v>0</v>
      </c>
      <c r="P119" s="328">
        <f>IF(AND(S2=10,RefStr!C19&gt;1,Y4&lt;&gt;"DA"),1,0)</f>
        <v>0</v>
      </c>
      <c r="Q119" s="26">
        <f>IF(AND(S2=11,RefStr!C19&gt;1,Y4&lt;&gt;"DA"),1,0)</f>
        <v>0</v>
      </c>
      <c r="R119" s="328"/>
      <c r="S119" s="328"/>
      <c r="T119" s="328"/>
      <c r="U119" s="328"/>
      <c r="V119" s="328"/>
      <c r="W119" s="328"/>
      <c r="X119" s="26"/>
      <c r="Y119" s="26"/>
      <c r="Z119" s="26"/>
      <c r="AA119" s="328"/>
      <c r="AB119" s="328"/>
      <c r="AC119" s="328"/>
      <c r="AD119" s="328"/>
      <c r="AE119" s="328"/>
      <c r="AF119" s="328"/>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row>
    <row r="120" ht="39.75" customHeight="1">
      <c r="A120" s="342">
        <f t="shared" si="48"/>
        <v>106</v>
      </c>
      <c r="B120" s="343" t="str">
        <f t="shared" si="47"/>
        <v>OK</v>
      </c>
      <c r="C120" s="274" t="s">
        <v>3216</v>
      </c>
      <c r="D120" s="177"/>
      <c r="E120" s="177"/>
      <c r="F120" s="177"/>
      <c r="G120" s="177"/>
      <c r="H120" s="177"/>
      <c r="I120" s="177"/>
      <c r="J120" s="178"/>
      <c r="K120" s="26"/>
      <c r="L120" s="328">
        <f t="shared" si="50"/>
        <v>0</v>
      </c>
      <c r="M120" s="328"/>
      <c r="N120" s="328">
        <f>IF(AND(S2=11,S5=3),1,0)</f>
        <v>0</v>
      </c>
      <c r="O120" s="328"/>
      <c r="P120" s="328"/>
      <c r="Q120" s="26"/>
      <c r="R120" s="328"/>
      <c r="S120" s="328"/>
      <c r="T120" s="328"/>
      <c r="U120" s="328"/>
      <c r="V120" s="328"/>
      <c r="W120" s="328"/>
      <c r="X120" s="26"/>
      <c r="Y120" s="26"/>
      <c r="Z120" s="26"/>
      <c r="AA120" s="328"/>
      <c r="AB120" s="328"/>
      <c r="AC120" s="328"/>
      <c r="AD120" s="328"/>
      <c r="AE120" s="328"/>
      <c r="AF120" s="328"/>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row>
    <row r="121" ht="109.5" customHeight="1">
      <c r="A121" s="342">
        <f t="shared" si="48"/>
        <v>107</v>
      </c>
      <c r="B121" s="343" t="str">
        <f t="shared" si="47"/>
        <v>OK</v>
      </c>
      <c r="C121" s="274" t="s">
        <v>3217</v>
      </c>
      <c r="D121" s="177"/>
      <c r="E121" s="177"/>
      <c r="F121" s="177"/>
      <c r="G121" s="177"/>
      <c r="H121" s="177"/>
      <c r="I121" s="177"/>
      <c r="J121" s="178"/>
      <c r="K121" s="26"/>
      <c r="L121" s="328">
        <f>MAX(N121:O121,Q121:S121)</f>
        <v>0</v>
      </c>
      <c r="M121" s="328">
        <f>P121</f>
        <v>0</v>
      </c>
      <c r="N121" s="328">
        <f>IF(OR(P8&gt;12,P8&lt;0,Q8&lt;=0,Q8&lt;U121,Q8&gt;V121,S8&gt;=S9),1,0)</f>
        <v>0</v>
      </c>
      <c r="O121" s="26">
        <f>IF(AND(P8=0,MAX(P2:P7)=1),1,0)</f>
        <v>0</v>
      </c>
      <c r="P121" s="328">
        <f>IF(AND(S2=10,OR(MONTH(S9)&lt;&gt;12,DAY(S9)&lt;&gt;31)),1,0)</f>
        <v>0</v>
      </c>
      <c r="Q121" s="328">
        <f>IF(AND(S2=11,S5=1,OR(MONTH(S9)&lt;&gt;12,DAY(S9)&lt;&gt;31)),1,0)</f>
        <v>0</v>
      </c>
      <c r="R121" s="26">
        <f>IF(AND(S2=11,MONTH(S9)=12,DAY(S9)=31,RefStr!C19=2),1,0)</f>
        <v>0</v>
      </c>
      <c r="S121" s="26"/>
      <c r="T121" s="26"/>
      <c r="U121" s="354">
        <f>IF(X121-ROUNDDOWN(X121,1)&gt;0.6,ROUNDUP(X121,0),ROUNDDOWN(X121,0))</f>
        <v>11</v>
      </c>
      <c r="V121" s="26">
        <f>IF(IF(X121-ROUNDDOWN(X121,0)&gt;0.4,ROUNDUP(X121,0),ROUNDDOWN(X121,0))=0,1,IF(X121-ROUNDDOWN(X121,0)&gt;0.4,ROUNDUP(X121,0),ROUNDDOWN(X121,0)))</f>
        <v>12</v>
      </c>
      <c r="W121" s="328"/>
      <c r="X121" s="328">
        <f>(S9-S8)/(365.25/12)</f>
        <v>11.95893224</v>
      </c>
      <c r="Y121" s="328"/>
      <c r="Z121" s="328"/>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row>
    <row r="122" ht="102.0" customHeight="1">
      <c r="A122" s="342">
        <f t="shared" si="48"/>
        <v>108</v>
      </c>
      <c r="B122" s="343" t="str">
        <f t="shared" si="47"/>
        <v>OK</v>
      </c>
      <c r="C122" s="274" t="s">
        <v>3218</v>
      </c>
      <c r="D122" s="177"/>
      <c r="E122" s="177"/>
      <c r="F122" s="177"/>
      <c r="G122" s="177"/>
      <c r="H122" s="177"/>
      <c r="I122" s="177"/>
      <c r="J122" s="178"/>
      <c r="K122" s="26"/>
      <c r="L122" s="353">
        <f>MAX(N122)</f>
        <v>0</v>
      </c>
      <c r="M122" s="353"/>
      <c r="N122" s="353">
        <f>IF(ISERROR(P122),0,1)</f>
        <v>0</v>
      </c>
      <c r="O122" s="328" t="str">
        <f>CELL("filename")</f>
        <v>#N/A</v>
      </c>
      <c r="P122" s="328" t="str">
        <f>FIND(".XLSX",UPPER(O122),1)</f>
        <v>#N/A</v>
      </c>
      <c r="Q122" s="328"/>
      <c r="R122" s="328"/>
      <c r="S122" s="328"/>
      <c r="T122" s="328"/>
      <c r="U122" s="328"/>
      <c r="V122" s="26"/>
      <c r="W122" s="26"/>
      <c r="X122" s="328"/>
      <c r="Y122" s="328"/>
      <c r="Z122" s="328"/>
      <c r="AA122" s="328"/>
      <c r="AB122" s="328"/>
      <c r="AC122" s="328"/>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row>
    <row r="123" ht="63.0" customHeight="1">
      <c r="A123" s="342">
        <f t="shared" si="48"/>
        <v>109</v>
      </c>
      <c r="B123" s="345" t="str">
        <f t="shared" si="47"/>
        <v>OK</v>
      </c>
      <c r="C123" s="346" t="s">
        <v>3219</v>
      </c>
      <c r="D123" s="186"/>
      <c r="E123" s="186"/>
      <c r="F123" s="186"/>
      <c r="G123" s="186"/>
      <c r="H123" s="186"/>
      <c r="I123" s="186"/>
      <c r="J123" s="187"/>
      <c r="K123" s="26"/>
      <c r="L123" s="328">
        <v>0.0</v>
      </c>
      <c r="M123" s="328">
        <f>MAX(N123:O123)</f>
        <v>0</v>
      </c>
      <c r="N123" s="328">
        <f>IF(AND(RDG!I21&gt;40000,W10&lt;2023,OR(P9=0,P10=0)),1,0)</f>
        <v>0</v>
      </c>
      <c r="O123" s="328">
        <f>IF(AND(RDG!J21&gt;40000,W10&lt;2023,OR(Q9=0,Q10=0)),1,0)</f>
        <v>0</v>
      </c>
      <c r="P123" s="328">
        <f>IF(AND(RDG!I21&gt;5300,W10&gt;2022,OR(P9=0,P10=0)),1,0)</f>
        <v>0</v>
      </c>
      <c r="Q123" s="26">
        <f>IF(AND(RDG!J21&gt;5300,W10&gt;2022,OR(Q9=0,Q10=0)),1,0)</f>
        <v>0</v>
      </c>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row>
    <row r="124" ht="4.5" customHeight="1">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v>0.0</v>
      </c>
      <c r="AO124" s="26"/>
      <c r="AP124" s="26"/>
      <c r="AQ124" s="26"/>
      <c r="AR124" s="26"/>
      <c r="AS124" s="26"/>
      <c r="AT124" s="26"/>
      <c r="AU124" s="26"/>
      <c r="AV124" s="26"/>
      <c r="AW124" s="26"/>
      <c r="AX124" s="26"/>
      <c r="AY124" s="26"/>
      <c r="AZ124" s="26"/>
      <c r="BA124" s="26"/>
      <c r="BB124" s="26"/>
      <c r="BC124" s="26"/>
      <c r="BD124" s="26"/>
      <c r="BE124" s="26"/>
      <c r="BF124" s="26"/>
      <c r="BG124" s="26"/>
      <c r="BH124" s="26"/>
      <c r="BI124" s="26"/>
    </row>
    <row r="125" ht="11.25" customHeight="1">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row>
    <row r="126" ht="11.25" customHeight="1">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row>
    <row r="127" ht="11.25" customHeight="1">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row>
    <row r="128" ht="11.25" customHeight="1">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row>
    <row r="129" ht="11.25" customHeight="1">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row>
    <row r="130" ht="11.25" customHeight="1">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row>
    <row r="131" ht="11.25" customHeight="1">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row>
    <row r="132" ht="11.25" customHeight="1">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row>
    <row r="133" ht="11.25" customHeight="1">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row>
    <row r="134" ht="11.25" customHeight="1">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row>
    <row r="135" ht="11.25" customHeight="1">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row>
    <row r="136" ht="11.25" customHeight="1">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row>
    <row r="137" ht="11.25" customHeight="1">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row>
    <row r="138" ht="11.25" customHeight="1">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row>
    <row r="139" ht="11.25" customHeight="1">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row>
    <row r="140" ht="11.25" customHeight="1">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row>
    <row r="141" ht="11.25" customHeight="1">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row>
    <row r="142" ht="11.25" customHeight="1">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row>
    <row r="143" ht="11.25" customHeight="1">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row>
    <row r="144" ht="11.25" customHeight="1">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row>
    <row r="145" ht="11.25" customHeight="1">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row>
    <row r="146" ht="11.25" customHeight="1">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row>
    <row r="147" ht="11.25" customHeight="1">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row>
    <row r="148" ht="11.25" customHeight="1">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row>
    <row r="149" ht="11.25" customHeight="1">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row>
    <row r="150" ht="11.25" customHeight="1">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row>
    <row r="151" ht="11.25" customHeight="1">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row>
    <row r="152" ht="11.25" customHeight="1">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row>
    <row r="153" ht="11.25" customHeight="1">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row>
    <row r="154" ht="11.25" customHeight="1">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row>
    <row r="155" ht="11.25" customHeight="1">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row>
    <row r="156" ht="11.25" customHeight="1">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row>
    <row r="157" ht="11.25" customHeight="1">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row>
    <row r="158" ht="11.25" customHeight="1">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row>
    <row r="159" ht="11.25" customHeight="1">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row>
    <row r="160" ht="11.25" customHeight="1">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row>
    <row r="161" ht="11.25" customHeight="1">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row>
    <row r="162" ht="11.25" customHeight="1">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row>
    <row r="163" ht="11.25" customHeight="1">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row>
    <row r="164" ht="11.25" customHeight="1">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row>
    <row r="165" ht="11.25" customHeight="1">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row>
    <row r="166" ht="11.25" customHeight="1">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row>
    <row r="167" ht="11.25" customHeight="1">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row>
    <row r="168" ht="11.25" customHeight="1">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row>
    <row r="169" ht="11.25" customHeight="1">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row>
    <row r="170" ht="11.25" customHeight="1">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row>
    <row r="171" ht="11.25" customHeight="1">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row>
    <row r="172" ht="11.25" customHeight="1">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row>
    <row r="173" ht="11.25" customHeight="1">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row>
    <row r="174" ht="11.25" customHeight="1">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row>
    <row r="175" ht="11.25" customHeight="1">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row>
    <row r="176" ht="11.25" customHeight="1">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row>
    <row r="177" ht="11.25" customHeight="1">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row>
    <row r="178" ht="11.25" customHeight="1">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row>
    <row r="179" ht="11.25" customHeight="1">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row>
    <row r="180" ht="11.25" customHeight="1">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row>
    <row r="181" ht="11.25" customHeight="1">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row>
    <row r="182" ht="11.25" customHeight="1">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row>
    <row r="183" ht="11.25" customHeight="1">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row>
    <row r="184" ht="11.25" customHeight="1">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row>
    <row r="185" ht="11.25" customHeight="1">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row>
    <row r="186" ht="11.25" customHeight="1">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row>
    <row r="187" ht="11.25" customHeight="1">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row>
    <row r="188" ht="11.25" customHeight="1">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row>
    <row r="189" ht="11.25" customHeight="1">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row>
    <row r="190" ht="11.25" customHeight="1">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row>
    <row r="191" ht="11.25" customHeight="1">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row>
    <row r="192" ht="11.25" customHeight="1">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row>
    <row r="193" ht="11.25" customHeight="1">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row>
    <row r="194" ht="11.25" customHeight="1">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row>
    <row r="195" ht="11.25" customHeight="1">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row>
    <row r="196" ht="11.25" customHeight="1">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row>
    <row r="197" ht="11.25" customHeight="1">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row>
    <row r="198" ht="11.25" customHeight="1">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row>
    <row r="199" ht="11.25" customHeight="1">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row>
    <row r="200" ht="11.25" customHeight="1">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row>
    <row r="201" ht="11.25" customHeight="1">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row>
    <row r="202" ht="11.25" customHeight="1">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row>
    <row r="203" ht="11.25" customHeight="1">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row>
    <row r="204" ht="11.25" customHeight="1">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row>
    <row r="205" ht="11.25" customHeight="1">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row>
    <row r="206" ht="11.25" customHeight="1">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row>
    <row r="207" ht="11.25" customHeight="1">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row>
    <row r="208" ht="11.25" customHeight="1">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row>
    <row r="209" ht="11.25" customHeight="1">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row>
    <row r="210" ht="11.25" customHeight="1">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6"/>
      <c r="BI210" s="26"/>
    </row>
    <row r="211" ht="11.25" customHeight="1">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c r="BA211" s="26"/>
      <c r="BB211" s="26"/>
      <c r="BC211" s="26"/>
      <c r="BD211" s="26"/>
      <c r="BE211" s="26"/>
      <c r="BF211" s="26"/>
      <c r="BG211" s="26"/>
      <c r="BH211" s="26"/>
      <c r="BI211" s="26"/>
    </row>
    <row r="212" ht="11.25" customHeight="1">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row>
    <row r="213" ht="11.25" customHeight="1">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26"/>
      <c r="BI213" s="26"/>
    </row>
    <row r="214" ht="11.25" customHeight="1">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row>
    <row r="215" ht="11.25" customHeight="1">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c r="BF215" s="26"/>
      <c r="BG215" s="26"/>
      <c r="BH215" s="26"/>
      <c r="BI215" s="26"/>
    </row>
    <row r="216" ht="11.25" customHeight="1">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row>
    <row r="217" ht="11.25" customHeight="1">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row>
    <row r="218" ht="11.25" customHeight="1">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row>
    <row r="219" ht="11.25" customHeight="1">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c r="BI219" s="26"/>
    </row>
    <row r="220" ht="11.25" customHeight="1">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row>
    <row r="221" ht="11.25" customHeight="1">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row>
    <row r="222" ht="11.25" customHeight="1">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6"/>
      <c r="BI222" s="26"/>
    </row>
    <row r="223" ht="11.25" customHeight="1">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c r="AZ223" s="26"/>
      <c r="BA223" s="26"/>
      <c r="BB223" s="26"/>
      <c r="BC223" s="26"/>
      <c r="BD223" s="26"/>
      <c r="BE223" s="26"/>
      <c r="BF223" s="26"/>
      <c r="BG223" s="26"/>
      <c r="BH223" s="26"/>
      <c r="BI223" s="26"/>
    </row>
    <row r="224" ht="11.25" customHeight="1">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row>
    <row r="225" ht="11.25" customHeight="1">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row>
    <row r="226" ht="11.25" customHeight="1">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row>
    <row r="227" ht="11.25" customHeight="1">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row>
    <row r="228" ht="11.25" customHeight="1">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row>
    <row r="229" ht="11.25" customHeight="1">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row>
    <row r="230" ht="11.25" customHeight="1">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6"/>
      <c r="BI230" s="26"/>
    </row>
    <row r="231" ht="11.25" customHeight="1">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6"/>
      <c r="BI231" s="26"/>
    </row>
    <row r="232" ht="11.25" customHeight="1">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row>
    <row r="233" ht="11.25" customHeight="1">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row>
    <row r="234" ht="11.25" customHeight="1">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row>
    <row r="235" ht="11.25" customHeight="1">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c r="BI235" s="26"/>
    </row>
    <row r="236" ht="11.25" customHeight="1">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row>
    <row r="237" ht="11.25" customHeight="1">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row>
    <row r="238" ht="11.25" customHeight="1">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6"/>
      <c r="BI238" s="26"/>
    </row>
    <row r="239" ht="11.25" customHeight="1">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26"/>
      <c r="BF239" s="26"/>
      <c r="BG239" s="26"/>
      <c r="BH239" s="26"/>
      <c r="BI239" s="26"/>
    </row>
    <row r="240" ht="11.25" customHeight="1">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row>
    <row r="241" ht="11.25" customHeight="1">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row>
    <row r="242" ht="11.25" customHeight="1">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6"/>
      <c r="BI242" s="26"/>
    </row>
    <row r="243" ht="11.25" customHeight="1">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c r="BI243" s="26"/>
    </row>
    <row r="244" ht="11.25" customHeight="1">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row>
    <row r="245" ht="11.25" customHeight="1">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row>
    <row r="246" ht="11.25" customHeight="1">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26"/>
      <c r="BF246" s="26"/>
      <c r="BG246" s="26"/>
      <c r="BH246" s="26"/>
      <c r="BI246" s="26"/>
    </row>
    <row r="247" ht="11.25" customHeight="1">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6"/>
      <c r="BI247" s="26"/>
    </row>
    <row r="248" ht="11.25" customHeight="1">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row>
    <row r="249" ht="11.25" customHeight="1">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c r="BI249" s="26"/>
    </row>
    <row r="250" ht="11.25" customHeight="1">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c r="BH250" s="26"/>
      <c r="BI250" s="26"/>
    </row>
    <row r="251" ht="11.25" customHeight="1">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c r="AZ251" s="26"/>
      <c r="BA251" s="26"/>
      <c r="BB251" s="26"/>
      <c r="BC251" s="26"/>
      <c r="BD251" s="26"/>
      <c r="BE251" s="26"/>
      <c r="BF251" s="26"/>
      <c r="BG251" s="26"/>
      <c r="BH251" s="26"/>
      <c r="BI251" s="26"/>
    </row>
    <row r="252" ht="11.25" customHeight="1">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row>
    <row r="253" ht="11.25" customHeight="1">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6"/>
      <c r="BI253" s="26"/>
    </row>
    <row r="254" ht="11.25" customHeight="1">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row>
    <row r="255" ht="11.25" customHeight="1">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26"/>
      <c r="BF255" s="26"/>
      <c r="BG255" s="26"/>
      <c r="BH255" s="26"/>
      <c r="BI255" s="26"/>
    </row>
    <row r="256" ht="11.25" customHeight="1">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c r="BI256" s="26"/>
    </row>
    <row r="257" ht="11.25" customHeight="1">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6"/>
      <c r="BI257" s="26"/>
    </row>
    <row r="258" ht="11.25" customHeight="1">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c r="BF258" s="26"/>
      <c r="BG258" s="26"/>
      <c r="BH258" s="26"/>
      <c r="BI258" s="26"/>
    </row>
    <row r="259" ht="11.25" customHeight="1">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26"/>
      <c r="BF259" s="26"/>
      <c r="BG259" s="26"/>
      <c r="BH259" s="26"/>
      <c r="BI259" s="26"/>
    </row>
    <row r="260" ht="11.25" customHeight="1">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row>
    <row r="261" ht="11.25" customHeight="1">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6"/>
      <c r="BI261" s="26"/>
    </row>
    <row r="262" ht="11.25" customHeight="1">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26"/>
      <c r="BF262" s="26"/>
      <c r="BG262" s="26"/>
      <c r="BH262" s="26"/>
      <c r="BI262" s="26"/>
    </row>
    <row r="263" ht="11.25" customHeight="1">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c r="BF263" s="26"/>
      <c r="BG263" s="26"/>
      <c r="BH263" s="26"/>
      <c r="BI263" s="26"/>
    </row>
    <row r="264" ht="11.25" customHeight="1">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row>
    <row r="265" ht="11.25" customHeight="1">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6"/>
      <c r="BI265" s="26"/>
    </row>
    <row r="266" ht="11.25" customHeight="1">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26"/>
      <c r="BF266" s="26"/>
      <c r="BG266" s="26"/>
      <c r="BH266" s="26"/>
      <c r="BI266" s="26"/>
    </row>
    <row r="267" ht="11.25" customHeight="1">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c r="AZ267" s="26"/>
      <c r="BA267" s="26"/>
      <c r="BB267" s="26"/>
      <c r="BC267" s="26"/>
      <c r="BD267" s="26"/>
      <c r="BE267" s="26"/>
      <c r="BF267" s="26"/>
      <c r="BG267" s="26"/>
      <c r="BH267" s="26"/>
      <c r="BI267" s="26"/>
    </row>
    <row r="268" ht="11.25" customHeight="1">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row>
    <row r="269" ht="11.25" customHeight="1">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row>
    <row r="270" ht="11.25" customHeight="1">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row>
    <row r="271" ht="11.25" customHeight="1">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6"/>
      <c r="BI271" s="26"/>
    </row>
    <row r="272" ht="11.25" customHeight="1">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row>
    <row r="273" ht="11.25" customHeight="1">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c r="BF273" s="26"/>
      <c r="BG273" s="26"/>
      <c r="BH273" s="26"/>
      <c r="BI273" s="26"/>
    </row>
    <row r="274" ht="11.25" customHeight="1">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c r="BA274" s="26"/>
      <c r="BB274" s="26"/>
      <c r="BC274" s="26"/>
      <c r="BD274" s="26"/>
      <c r="BE274" s="26"/>
      <c r="BF274" s="26"/>
      <c r="BG274" s="26"/>
      <c r="BH274" s="26"/>
      <c r="BI274" s="26"/>
    </row>
    <row r="275" ht="11.25" customHeight="1">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26"/>
      <c r="BF275" s="26"/>
      <c r="BG275" s="26"/>
      <c r="BH275" s="26"/>
      <c r="BI275" s="26"/>
    </row>
    <row r="276" ht="11.25" customHeight="1">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row>
    <row r="277" ht="11.25" customHeight="1">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6"/>
      <c r="BI277" s="26"/>
    </row>
    <row r="278" ht="11.25" customHeight="1">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row>
    <row r="279" ht="11.25" customHeight="1">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c r="AZ279" s="26"/>
      <c r="BA279" s="26"/>
      <c r="BB279" s="26"/>
      <c r="BC279" s="26"/>
      <c r="BD279" s="26"/>
      <c r="BE279" s="26"/>
      <c r="BF279" s="26"/>
      <c r="BG279" s="26"/>
      <c r="BH279" s="26"/>
      <c r="BI279" s="26"/>
    </row>
    <row r="280" ht="11.25" customHeight="1">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c r="BI280" s="26"/>
    </row>
    <row r="281" ht="11.25" customHeight="1">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c r="BA281" s="26"/>
      <c r="BB281" s="26"/>
      <c r="BC281" s="26"/>
      <c r="BD281" s="26"/>
      <c r="BE281" s="26"/>
      <c r="BF281" s="26"/>
      <c r="BG281" s="26"/>
      <c r="BH281" s="26"/>
      <c r="BI281" s="26"/>
    </row>
    <row r="282" ht="11.25" customHeight="1">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26"/>
      <c r="BF282" s="26"/>
      <c r="BG282" s="26"/>
      <c r="BH282" s="26"/>
      <c r="BI282" s="26"/>
    </row>
    <row r="283" ht="11.25" customHeight="1">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c r="BA283" s="26"/>
      <c r="BB283" s="26"/>
      <c r="BC283" s="26"/>
      <c r="BD283" s="26"/>
      <c r="BE283" s="26"/>
      <c r="BF283" s="26"/>
      <c r="BG283" s="26"/>
      <c r="BH283" s="26"/>
      <c r="BI283" s="26"/>
    </row>
    <row r="284" ht="11.25" customHeight="1">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6"/>
      <c r="BI284" s="26"/>
    </row>
    <row r="285" ht="11.25" customHeight="1">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c r="BA285" s="26"/>
      <c r="BB285" s="26"/>
      <c r="BC285" s="26"/>
      <c r="BD285" s="26"/>
      <c r="BE285" s="26"/>
      <c r="BF285" s="26"/>
      <c r="BG285" s="26"/>
      <c r="BH285" s="26"/>
      <c r="BI285" s="26"/>
    </row>
    <row r="286" ht="11.25" customHeight="1">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26"/>
      <c r="BF286" s="26"/>
      <c r="BG286" s="26"/>
      <c r="BH286" s="26"/>
      <c r="BI286" s="26"/>
    </row>
    <row r="287" ht="11.25" customHeight="1">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26"/>
      <c r="BF287" s="26"/>
      <c r="BG287" s="26"/>
      <c r="BH287" s="26"/>
      <c r="BI287" s="26"/>
    </row>
    <row r="288" ht="11.25" customHeight="1">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row>
    <row r="289" ht="11.25" customHeight="1">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row>
    <row r="290" ht="11.25" customHeight="1">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row>
    <row r="291" ht="11.25" customHeight="1">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c r="BH291" s="26"/>
      <c r="BI291" s="26"/>
    </row>
    <row r="292" ht="11.25" customHeight="1">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row>
    <row r="293" ht="11.25" customHeight="1">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26"/>
      <c r="BF293" s="26"/>
      <c r="BG293" s="26"/>
      <c r="BH293" s="26"/>
      <c r="BI293" s="26"/>
    </row>
    <row r="294" ht="11.25" customHeight="1">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26"/>
      <c r="BF294" s="26"/>
      <c r="BG294" s="26"/>
      <c r="BH294" s="26"/>
      <c r="BI294" s="26"/>
    </row>
    <row r="295" ht="11.25" customHeight="1">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26"/>
      <c r="BF295" s="26"/>
      <c r="BG295" s="26"/>
      <c r="BH295" s="26"/>
      <c r="BI295" s="26"/>
    </row>
    <row r="296" ht="11.25" customHeight="1">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c r="BI296" s="26"/>
    </row>
    <row r="297" ht="11.25" customHeight="1">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c r="BA297" s="26"/>
      <c r="BB297" s="26"/>
      <c r="BC297" s="26"/>
      <c r="BD297" s="26"/>
      <c r="BE297" s="26"/>
      <c r="BF297" s="26"/>
      <c r="BG297" s="26"/>
      <c r="BH297" s="26"/>
      <c r="BI297" s="26"/>
    </row>
    <row r="298" ht="11.25" customHeight="1">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26"/>
      <c r="BF298" s="26"/>
      <c r="BG298" s="26"/>
      <c r="BH298" s="26"/>
      <c r="BI298" s="26"/>
    </row>
    <row r="299" ht="11.25" customHeight="1">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c r="BA299" s="26"/>
      <c r="BB299" s="26"/>
      <c r="BC299" s="26"/>
      <c r="BD299" s="26"/>
      <c r="BE299" s="26"/>
      <c r="BF299" s="26"/>
      <c r="BG299" s="26"/>
      <c r="BH299" s="26"/>
      <c r="BI299" s="26"/>
    </row>
    <row r="300" ht="11.25" customHeight="1">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26"/>
      <c r="BF300" s="26"/>
      <c r="BG300" s="26"/>
      <c r="BH300" s="26"/>
      <c r="BI300" s="26"/>
    </row>
    <row r="301" ht="11.25" customHeight="1">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c r="BA301" s="26"/>
      <c r="BB301" s="26"/>
      <c r="BC301" s="26"/>
      <c r="BD301" s="26"/>
      <c r="BE301" s="26"/>
      <c r="BF301" s="26"/>
      <c r="BG301" s="26"/>
      <c r="BH301" s="26"/>
      <c r="BI301" s="26"/>
    </row>
    <row r="302" ht="11.25" customHeight="1">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c r="BA302" s="26"/>
      <c r="BB302" s="26"/>
      <c r="BC302" s="26"/>
      <c r="BD302" s="26"/>
      <c r="BE302" s="26"/>
      <c r="BF302" s="26"/>
      <c r="BG302" s="26"/>
      <c r="BH302" s="26"/>
      <c r="BI302" s="26"/>
    </row>
    <row r="303" ht="11.25" customHeight="1">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26"/>
      <c r="BF303" s="26"/>
      <c r="BG303" s="26"/>
      <c r="BH303" s="26"/>
      <c r="BI303" s="26"/>
    </row>
    <row r="304" ht="11.25" customHeight="1">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row>
    <row r="305" ht="11.25" customHeight="1">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6"/>
      <c r="BD305" s="26"/>
      <c r="BE305" s="26"/>
      <c r="BF305" s="26"/>
      <c r="BG305" s="26"/>
      <c r="BH305" s="26"/>
      <c r="BI305" s="26"/>
    </row>
    <row r="306" ht="11.25" customHeight="1">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26"/>
      <c r="BF306" s="26"/>
      <c r="BG306" s="26"/>
      <c r="BH306" s="26"/>
      <c r="BI306" s="26"/>
    </row>
    <row r="307" ht="11.25" customHeight="1">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6"/>
      <c r="BI307" s="26"/>
    </row>
    <row r="308" ht="11.25" customHeight="1">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row>
    <row r="309" ht="11.25" customHeight="1">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6"/>
      <c r="BI309" s="26"/>
    </row>
    <row r="310" ht="11.25" customHeight="1">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26"/>
      <c r="BF310" s="26"/>
      <c r="BG310" s="26"/>
      <c r="BH310" s="26"/>
      <c r="BI310" s="26"/>
    </row>
    <row r="311" ht="11.25" customHeight="1">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c r="BA311" s="26"/>
      <c r="BB311" s="26"/>
      <c r="BC311" s="26"/>
      <c r="BD311" s="26"/>
      <c r="BE311" s="26"/>
      <c r="BF311" s="26"/>
      <c r="BG311" s="26"/>
      <c r="BH311" s="26"/>
      <c r="BI311" s="26"/>
    </row>
    <row r="312" ht="11.25" customHeight="1">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row>
    <row r="313" ht="11.25" customHeight="1">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row>
    <row r="314" ht="11.25" customHeight="1">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row>
    <row r="315" ht="11.25" customHeight="1">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c r="BI315" s="26"/>
    </row>
    <row r="316" ht="11.25" customHeight="1">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row>
    <row r="317" ht="11.25" customHeight="1">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6"/>
      <c r="BI317" s="26"/>
    </row>
    <row r="318" ht="11.25" customHeight="1">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c r="BA318" s="26"/>
      <c r="BB318" s="26"/>
      <c r="BC318" s="26"/>
      <c r="BD318" s="26"/>
      <c r="BE318" s="26"/>
      <c r="BF318" s="26"/>
      <c r="BG318" s="26"/>
      <c r="BH318" s="26"/>
      <c r="BI318" s="26"/>
    </row>
    <row r="319" ht="11.25" customHeight="1">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26"/>
      <c r="BF319" s="26"/>
      <c r="BG319" s="26"/>
      <c r="BH319" s="26"/>
      <c r="BI319" s="26"/>
    </row>
    <row r="320" ht="11.25" customHeight="1">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row>
    <row r="321" ht="11.25" customHeight="1">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row>
    <row r="322" ht="11.25" customHeight="1">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row>
    <row r="323" ht="11.25" customHeight="1">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6"/>
      <c r="BI323" s="26"/>
    </row>
    <row r="324" ht="11.25" customHeight="1">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row>
    <row r="325" ht="11.25" customHeight="1">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row>
    <row r="326" ht="11.25" customHeight="1">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row>
    <row r="327" ht="11.25" customHeight="1">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row>
    <row r="328" ht="11.25" customHeight="1">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row>
    <row r="329" ht="11.25" customHeight="1">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row>
    <row r="330" ht="11.25" customHeight="1">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row>
    <row r="331" ht="11.25" customHeight="1">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row>
    <row r="332" ht="11.25" customHeight="1">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row>
    <row r="333" ht="11.25" customHeight="1">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row>
    <row r="334" ht="11.25" customHeight="1">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c r="BI334" s="26"/>
    </row>
    <row r="335" ht="11.25" customHeight="1">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6"/>
      <c r="BI335" s="26"/>
    </row>
    <row r="336" ht="11.25" customHeight="1">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row>
    <row r="337" ht="11.25" customHeight="1">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row>
    <row r="338" ht="11.25" customHeight="1">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6"/>
      <c r="BI338" s="26"/>
    </row>
    <row r="339" ht="11.25" customHeight="1">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c r="BI339" s="26"/>
    </row>
    <row r="340" ht="11.25" customHeight="1">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row>
    <row r="341" ht="11.25" customHeight="1">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6"/>
      <c r="BI341" s="26"/>
    </row>
    <row r="342" ht="11.25" customHeight="1">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26"/>
      <c r="BF342" s="26"/>
      <c r="BG342" s="26"/>
      <c r="BH342" s="26"/>
      <c r="BI342" s="26"/>
    </row>
    <row r="343" ht="11.25" customHeight="1">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26"/>
      <c r="BF343" s="26"/>
      <c r="BG343" s="26"/>
      <c r="BH343" s="26"/>
      <c r="BI343" s="26"/>
    </row>
    <row r="344" ht="11.25" customHeight="1">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c r="BI344" s="26"/>
    </row>
    <row r="345" ht="11.25" customHeight="1">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26"/>
      <c r="BF345" s="26"/>
      <c r="BG345" s="26"/>
      <c r="BH345" s="26"/>
      <c r="BI345" s="26"/>
    </row>
    <row r="346" ht="11.25" customHeight="1">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26"/>
      <c r="BF346" s="26"/>
      <c r="BG346" s="26"/>
      <c r="BH346" s="26"/>
      <c r="BI346" s="26"/>
    </row>
    <row r="347" ht="11.25" customHeight="1">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26"/>
      <c r="BF347" s="26"/>
      <c r="BG347" s="26"/>
      <c r="BH347" s="26"/>
      <c r="BI347" s="26"/>
    </row>
    <row r="348" ht="11.25" customHeight="1">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c r="BI348" s="26"/>
    </row>
    <row r="349" ht="11.25" customHeight="1">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c r="BF349" s="26"/>
      <c r="BG349" s="26"/>
      <c r="BH349" s="26"/>
      <c r="BI349" s="26"/>
    </row>
    <row r="350" ht="11.25" customHeight="1">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c r="BA350" s="26"/>
      <c r="BB350" s="26"/>
      <c r="BC350" s="26"/>
      <c r="BD350" s="26"/>
      <c r="BE350" s="26"/>
      <c r="BF350" s="26"/>
      <c r="BG350" s="26"/>
      <c r="BH350" s="26"/>
      <c r="BI350" s="26"/>
    </row>
    <row r="351" ht="11.25" customHeight="1">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c r="BA351" s="26"/>
      <c r="BB351" s="26"/>
      <c r="BC351" s="26"/>
      <c r="BD351" s="26"/>
      <c r="BE351" s="26"/>
      <c r="BF351" s="26"/>
      <c r="BG351" s="26"/>
      <c r="BH351" s="26"/>
      <c r="BI351" s="26"/>
    </row>
    <row r="352" ht="11.25" customHeight="1">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6"/>
      <c r="BI352" s="26"/>
    </row>
    <row r="353" ht="11.25" customHeight="1">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26"/>
      <c r="BF353" s="26"/>
      <c r="BG353" s="26"/>
      <c r="BH353" s="26"/>
      <c r="BI353" s="26"/>
    </row>
    <row r="354" ht="11.25" customHeight="1">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c r="BI354" s="26"/>
    </row>
    <row r="355" ht="11.25" customHeight="1">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26"/>
      <c r="BF355" s="26"/>
      <c r="BG355" s="26"/>
      <c r="BH355" s="26"/>
      <c r="BI355" s="26"/>
    </row>
    <row r="356" ht="11.25" customHeight="1">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row>
    <row r="357" ht="11.25" customHeight="1">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26"/>
      <c r="BF357" s="26"/>
      <c r="BG357" s="26"/>
      <c r="BH357" s="26"/>
      <c r="BI357" s="26"/>
    </row>
    <row r="358" ht="11.25" customHeight="1">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26"/>
      <c r="BF358" s="26"/>
      <c r="BG358" s="26"/>
      <c r="BH358" s="26"/>
      <c r="BI358" s="26"/>
    </row>
    <row r="359" ht="11.25" customHeight="1">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26"/>
      <c r="BF359" s="26"/>
      <c r="BG359" s="26"/>
      <c r="BH359" s="26"/>
      <c r="BI359" s="26"/>
    </row>
    <row r="360" ht="11.25" customHeight="1">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c r="BI360" s="26"/>
    </row>
    <row r="361" ht="11.25" customHeight="1">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c r="BI361" s="26"/>
    </row>
    <row r="362" ht="11.25" customHeight="1">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c r="BF362" s="26"/>
      <c r="BG362" s="26"/>
      <c r="BH362" s="26"/>
      <c r="BI362" s="26"/>
    </row>
    <row r="363" ht="11.25" customHeight="1">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6"/>
      <c r="BI363" s="26"/>
    </row>
    <row r="364" ht="11.25" customHeight="1">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6"/>
      <c r="BI364" s="26"/>
    </row>
    <row r="365" ht="11.25" customHeight="1">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6"/>
      <c r="BI365" s="26"/>
    </row>
    <row r="366" ht="11.25" customHeight="1">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26"/>
      <c r="BF366" s="26"/>
      <c r="BG366" s="26"/>
      <c r="BH366" s="26"/>
      <c r="BI366" s="26"/>
    </row>
    <row r="367" ht="11.25" customHeight="1">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c r="BA367" s="26"/>
      <c r="BB367" s="26"/>
      <c r="BC367" s="26"/>
      <c r="BD367" s="26"/>
      <c r="BE367" s="26"/>
      <c r="BF367" s="26"/>
      <c r="BG367" s="26"/>
      <c r="BH367" s="26"/>
      <c r="BI367" s="26"/>
    </row>
    <row r="368" ht="11.25" customHeight="1">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c r="BI368" s="26"/>
    </row>
    <row r="369" ht="11.25" customHeight="1">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6"/>
      <c r="BI369" s="26"/>
    </row>
    <row r="370" ht="11.25" customHeight="1">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c r="BH370" s="26"/>
      <c r="BI370" s="26"/>
    </row>
    <row r="371" ht="11.25" customHeight="1">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26"/>
      <c r="BF371" s="26"/>
      <c r="BG371" s="26"/>
      <c r="BH371" s="26"/>
      <c r="BI371" s="26"/>
    </row>
    <row r="372" ht="11.25" customHeight="1">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c r="BI372" s="26"/>
    </row>
    <row r="373" ht="11.25" customHeight="1">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c r="BI373" s="26"/>
    </row>
    <row r="374" ht="11.25" customHeight="1">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row>
    <row r="375" ht="11.25" customHeight="1">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26"/>
      <c r="BF375" s="26"/>
      <c r="BG375" s="26"/>
      <c r="BH375" s="26"/>
      <c r="BI375" s="26"/>
    </row>
    <row r="376" ht="11.25" customHeight="1">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6"/>
      <c r="BI376" s="26"/>
    </row>
    <row r="377" ht="11.25" customHeight="1">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6"/>
      <c r="BI377" s="26"/>
    </row>
    <row r="378" ht="11.25" customHeight="1">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26"/>
      <c r="BF378" s="26"/>
      <c r="BG378" s="26"/>
      <c r="BH378" s="26"/>
      <c r="BI378" s="26"/>
    </row>
    <row r="379" ht="11.25" customHeight="1">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c r="BH379" s="26"/>
      <c r="BI379" s="26"/>
    </row>
    <row r="380" ht="11.25" customHeight="1">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6"/>
      <c r="BI380" s="26"/>
    </row>
    <row r="381" ht="11.25" customHeight="1">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c r="BI381" s="26"/>
    </row>
    <row r="382" ht="11.25" customHeight="1">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6"/>
      <c r="BI382" s="26"/>
    </row>
    <row r="383" ht="11.25" customHeight="1">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row>
    <row r="384" ht="11.25" customHeight="1">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c r="BI384" s="26"/>
    </row>
    <row r="385" ht="11.25" customHeight="1">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6"/>
      <c r="BI385" s="26"/>
    </row>
    <row r="386" ht="11.25" customHeight="1">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26"/>
      <c r="BF386" s="26"/>
      <c r="BG386" s="26"/>
      <c r="BH386" s="26"/>
      <c r="BI386" s="26"/>
    </row>
    <row r="387" ht="11.25" customHeight="1">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26"/>
      <c r="BF387" s="26"/>
      <c r="BG387" s="26"/>
      <c r="BH387" s="26"/>
      <c r="BI387" s="26"/>
    </row>
    <row r="388" ht="11.25" customHeight="1">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c r="BI388" s="26"/>
    </row>
    <row r="389" ht="11.25" customHeight="1">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6"/>
      <c r="BI389" s="26"/>
    </row>
    <row r="390" ht="11.25" customHeight="1">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c r="BA390" s="26"/>
      <c r="BB390" s="26"/>
      <c r="BC390" s="26"/>
      <c r="BD390" s="26"/>
      <c r="BE390" s="26"/>
      <c r="BF390" s="26"/>
      <c r="BG390" s="26"/>
      <c r="BH390" s="26"/>
      <c r="BI390" s="26"/>
    </row>
    <row r="391" ht="11.25" customHeight="1">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26"/>
      <c r="BF391" s="26"/>
      <c r="BG391" s="26"/>
      <c r="BH391" s="26"/>
      <c r="BI391" s="26"/>
    </row>
    <row r="392" ht="11.25" customHeight="1">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row>
    <row r="393" ht="11.25" customHeight="1">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26"/>
      <c r="BF393" s="26"/>
      <c r="BG393" s="26"/>
      <c r="BH393" s="26"/>
      <c r="BI393" s="26"/>
    </row>
    <row r="394" ht="11.25" customHeight="1">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E394" s="26"/>
      <c r="AF394" s="26"/>
      <c r="AG394" s="26"/>
      <c r="AH394" s="26"/>
      <c r="AI394" s="26"/>
      <c r="AJ394" s="26"/>
      <c r="AK394" s="26"/>
      <c r="AL394" s="26"/>
      <c r="AM394" s="26"/>
      <c r="AN394" s="26"/>
      <c r="AO394" s="26"/>
      <c r="AP394" s="26"/>
      <c r="AQ394" s="26"/>
      <c r="AR394" s="26"/>
      <c r="AS394" s="26"/>
      <c r="AT394" s="26"/>
      <c r="AU394" s="26"/>
      <c r="AV394" s="26"/>
      <c r="AW394" s="26"/>
      <c r="AX394" s="26"/>
      <c r="AY394" s="26"/>
      <c r="AZ394" s="26"/>
      <c r="BA394" s="26"/>
      <c r="BB394" s="26"/>
      <c r="BC394" s="26"/>
      <c r="BD394" s="26"/>
      <c r="BE394" s="26"/>
      <c r="BF394" s="26"/>
      <c r="BG394" s="26"/>
      <c r="BH394" s="26"/>
      <c r="BI394" s="26"/>
    </row>
    <row r="395" ht="11.25" customHeight="1">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c r="AA395" s="26"/>
      <c r="AB395" s="26"/>
      <c r="AC395" s="26"/>
      <c r="AD395" s="26"/>
      <c r="AE395" s="26"/>
      <c r="AF395" s="26"/>
      <c r="AG395" s="26"/>
      <c r="AH395" s="26"/>
      <c r="AI395" s="26"/>
      <c r="AJ395" s="26"/>
      <c r="AK395" s="26"/>
      <c r="AL395" s="26"/>
      <c r="AM395" s="26"/>
      <c r="AN395" s="26"/>
      <c r="AO395" s="26"/>
      <c r="AP395" s="26"/>
      <c r="AQ395" s="26"/>
      <c r="AR395" s="26"/>
      <c r="AS395" s="26"/>
      <c r="AT395" s="26"/>
      <c r="AU395" s="26"/>
      <c r="AV395" s="26"/>
      <c r="AW395" s="26"/>
      <c r="AX395" s="26"/>
      <c r="AY395" s="26"/>
      <c r="AZ395" s="26"/>
      <c r="BA395" s="26"/>
      <c r="BB395" s="26"/>
      <c r="BC395" s="26"/>
      <c r="BD395" s="26"/>
      <c r="BE395" s="26"/>
      <c r="BF395" s="26"/>
      <c r="BG395" s="26"/>
      <c r="BH395" s="26"/>
      <c r="BI395" s="26"/>
    </row>
    <row r="396" ht="11.25" customHeight="1">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c r="AM396" s="26"/>
      <c r="AN396" s="26"/>
      <c r="AO396" s="26"/>
      <c r="AP396" s="26"/>
      <c r="AQ396" s="26"/>
      <c r="AR396" s="26"/>
      <c r="AS396" s="26"/>
      <c r="AT396" s="26"/>
      <c r="AU396" s="26"/>
      <c r="AV396" s="26"/>
      <c r="AW396" s="26"/>
      <c r="AX396" s="26"/>
      <c r="AY396" s="26"/>
      <c r="AZ396" s="26"/>
      <c r="BA396" s="26"/>
      <c r="BB396" s="26"/>
      <c r="BC396" s="26"/>
      <c r="BD396" s="26"/>
      <c r="BE396" s="26"/>
      <c r="BF396" s="26"/>
      <c r="BG396" s="26"/>
      <c r="BH396" s="26"/>
      <c r="BI396" s="26"/>
    </row>
    <row r="397" ht="11.25" customHeight="1">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c r="AA397" s="26"/>
      <c r="AB397" s="26"/>
      <c r="AC397" s="26"/>
      <c r="AD397" s="26"/>
      <c r="AE397" s="26"/>
      <c r="AF397" s="26"/>
      <c r="AG397" s="26"/>
      <c r="AH397" s="26"/>
      <c r="AI397" s="26"/>
      <c r="AJ397" s="26"/>
      <c r="AK397" s="26"/>
      <c r="AL397" s="26"/>
      <c r="AM397" s="26"/>
      <c r="AN397" s="26"/>
      <c r="AO397" s="26"/>
      <c r="AP397" s="26"/>
      <c r="AQ397" s="26"/>
      <c r="AR397" s="26"/>
      <c r="AS397" s="26"/>
      <c r="AT397" s="26"/>
      <c r="AU397" s="26"/>
      <c r="AV397" s="26"/>
      <c r="AW397" s="26"/>
      <c r="AX397" s="26"/>
      <c r="AY397" s="26"/>
      <c r="AZ397" s="26"/>
      <c r="BA397" s="26"/>
      <c r="BB397" s="26"/>
      <c r="BC397" s="26"/>
      <c r="BD397" s="26"/>
      <c r="BE397" s="26"/>
      <c r="BF397" s="26"/>
      <c r="BG397" s="26"/>
      <c r="BH397" s="26"/>
      <c r="BI397" s="26"/>
    </row>
    <row r="398" ht="11.25" customHeight="1">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c r="AM398" s="26"/>
      <c r="AN398" s="26"/>
      <c r="AO398" s="26"/>
      <c r="AP398" s="26"/>
      <c r="AQ398" s="26"/>
      <c r="AR398" s="26"/>
      <c r="AS398" s="26"/>
      <c r="AT398" s="26"/>
      <c r="AU398" s="26"/>
      <c r="AV398" s="26"/>
      <c r="AW398" s="26"/>
      <c r="AX398" s="26"/>
      <c r="AY398" s="26"/>
      <c r="AZ398" s="26"/>
      <c r="BA398" s="26"/>
      <c r="BB398" s="26"/>
      <c r="BC398" s="26"/>
      <c r="BD398" s="26"/>
      <c r="BE398" s="26"/>
      <c r="BF398" s="26"/>
      <c r="BG398" s="26"/>
      <c r="BH398" s="26"/>
      <c r="BI398" s="26"/>
    </row>
    <row r="399" ht="11.25" customHeight="1">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E399" s="26"/>
      <c r="AF399" s="26"/>
      <c r="AG399" s="26"/>
      <c r="AH399" s="26"/>
      <c r="AI399" s="26"/>
      <c r="AJ399" s="26"/>
      <c r="AK399" s="26"/>
      <c r="AL399" s="26"/>
      <c r="AM399" s="26"/>
      <c r="AN399" s="26"/>
      <c r="AO399" s="26"/>
      <c r="AP399" s="26"/>
      <c r="AQ399" s="26"/>
      <c r="AR399" s="26"/>
      <c r="AS399" s="26"/>
      <c r="AT399" s="26"/>
      <c r="AU399" s="26"/>
      <c r="AV399" s="26"/>
      <c r="AW399" s="26"/>
      <c r="AX399" s="26"/>
      <c r="AY399" s="26"/>
      <c r="AZ399" s="26"/>
      <c r="BA399" s="26"/>
      <c r="BB399" s="26"/>
      <c r="BC399" s="26"/>
      <c r="BD399" s="26"/>
      <c r="BE399" s="26"/>
      <c r="BF399" s="26"/>
      <c r="BG399" s="26"/>
      <c r="BH399" s="26"/>
      <c r="BI399" s="26"/>
    </row>
    <row r="400" ht="11.25" customHeight="1">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c r="AA400" s="26"/>
      <c r="AB400" s="26"/>
      <c r="AC400" s="26"/>
      <c r="AD400" s="26"/>
      <c r="AE400" s="26"/>
      <c r="AF400" s="26"/>
      <c r="AG400" s="26"/>
      <c r="AH400" s="26"/>
      <c r="AI400" s="26"/>
      <c r="AJ400" s="26"/>
      <c r="AK400" s="26"/>
      <c r="AL400" s="26"/>
      <c r="AM400" s="26"/>
      <c r="AN400" s="26"/>
      <c r="AO400" s="26"/>
      <c r="AP400" s="26"/>
      <c r="AQ400" s="26"/>
      <c r="AR400" s="26"/>
      <c r="AS400" s="26"/>
      <c r="AT400" s="26"/>
      <c r="AU400" s="26"/>
      <c r="AV400" s="26"/>
      <c r="AW400" s="26"/>
      <c r="AX400" s="26"/>
      <c r="AY400" s="26"/>
      <c r="AZ400" s="26"/>
      <c r="BA400" s="26"/>
      <c r="BB400" s="26"/>
      <c r="BC400" s="26"/>
      <c r="BD400" s="26"/>
      <c r="BE400" s="26"/>
      <c r="BF400" s="26"/>
      <c r="BG400" s="26"/>
      <c r="BH400" s="26"/>
      <c r="BI400" s="26"/>
    </row>
    <row r="401" ht="11.25" customHeight="1">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E401" s="26"/>
      <c r="AF401" s="26"/>
      <c r="AG401" s="26"/>
      <c r="AH401" s="26"/>
      <c r="AI401" s="26"/>
      <c r="AJ401" s="26"/>
      <c r="AK401" s="26"/>
      <c r="AL401" s="26"/>
      <c r="AM401" s="26"/>
      <c r="AN401" s="26"/>
      <c r="AO401" s="26"/>
      <c r="AP401" s="26"/>
      <c r="AQ401" s="26"/>
      <c r="AR401" s="26"/>
      <c r="AS401" s="26"/>
      <c r="AT401" s="26"/>
      <c r="AU401" s="26"/>
      <c r="AV401" s="26"/>
      <c r="AW401" s="26"/>
      <c r="AX401" s="26"/>
      <c r="AY401" s="26"/>
      <c r="AZ401" s="26"/>
      <c r="BA401" s="26"/>
      <c r="BB401" s="26"/>
      <c r="BC401" s="26"/>
      <c r="BD401" s="26"/>
      <c r="BE401" s="26"/>
      <c r="BF401" s="26"/>
      <c r="BG401" s="26"/>
      <c r="BH401" s="26"/>
      <c r="BI401" s="26"/>
    </row>
    <row r="402" ht="11.25" customHeight="1">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c r="AA402" s="26"/>
      <c r="AB402" s="26"/>
      <c r="AC402" s="26"/>
      <c r="AD402" s="26"/>
      <c r="AE402" s="26"/>
      <c r="AF402" s="26"/>
      <c r="AG402" s="26"/>
      <c r="AH402" s="26"/>
      <c r="AI402" s="26"/>
      <c r="AJ402" s="26"/>
      <c r="AK402" s="26"/>
      <c r="AL402" s="26"/>
      <c r="AM402" s="26"/>
      <c r="AN402" s="26"/>
      <c r="AO402" s="26"/>
      <c r="AP402" s="26"/>
      <c r="AQ402" s="26"/>
      <c r="AR402" s="26"/>
      <c r="AS402" s="26"/>
      <c r="AT402" s="26"/>
      <c r="AU402" s="26"/>
      <c r="AV402" s="26"/>
      <c r="AW402" s="26"/>
      <c r="AX402" s="26"/>
      <c r="AY402" s="26"/>
      <c r="AZ402" s="26"/>
      <c r="BA402" s="26"/>
      <c r="BB402" s="26"/>
      <c r="BC402" s="26"/>
      <c r="BD402" s="26"/>
      <c r="BE402" s="26"/>
      <c r="BF402" s="26"/>
      <c r="BG402" s="26"/>
      <c r="BH402" s="26"/>
      <c r="BI402" s="26"/>
    </row>
    <row r="403" ht="11.25" customHeight="1">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c r="BA403" s="26"/>
      <c r="BB403" s="26"/>
      <c r="BC403" s="26"/>
      <c r="BD403" s="26"/>
      <c r="BE403" s="26"/>
      <c r="BF403" s="26"/>
      <c r="BG403" s="26"/>
      <c r="BH403" s="26"/>
      <c r="BI403" s="26"/>
    </row>
    <row r="404" ht="11.25" customHeight="1">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c r="AA404" s="26"/>
      <c r="AB404" s="26"/>
      <c r="AC404" s="26"/>
      <c r="AD404" s="26"/>
      <c r="AE404" s="26"/>
      <c r="AF404" s="26"/>
      <c r="AG404" s="26"/>
      <c r="AH404" s="26"/>
      <c r="AI404" s="26"/>
      <c r="AJ404" s="26"/>
      <c r="AK404" s="26"/>
      <c r="AL404" s="26"/>
      <c r="AM404" s="26"/>
      <c r="AN404" s="26"/>
      <c r="AO404" s="26"/>
      <c r="AP404" s="26"/>
      <c r="AQ404" s="26"/>
      <c r="AR404" s="26"/>
      <c r="AS404" s="26"/>
      <c r="AT404" s="26"/>
      <c r="AU404" s="26"/>
      <c r="AV404" s="26"/>
      <c r="AW404" s="26"/>
      <c r="AX404" s="26"/>
      <c r="AY404" s="26"/>
      <c r="AZ404" s="26"/>
      <c r="BA404" s="26"/>
      <c r="BB404" s="26"/>
      <c r="BC404" s="26"/>
      <c r="BD404" s="26"/>
      <c r="BE404" s="26"/>
      <c r="BF404" s="26"/>
      <c r="BG404" s="26"/>
      <c r="BH404" s="26"/>
      <c r="BI404" s="26"/>
    </row>
    <row r="405" ht="11.25" customHeight="1">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c r="AA405" s="26"/>
      <c r="AB405" s="26"/>
      <c r="AC405" s="26"/>
      <c r="AD405" s="26"/>
      <c r="AE405" s="26"/>
      <c r="AF405" s="26"/>
      <c r="AG405" s="26"/>
      <c r="AH405" s="26"/>
      <c r="AI405" s="26"/>
      <c r="AJ405" s="26"/>
      <c r="AK405" s="26"/>
      <c r="AL405" s="26"/>
      <c r="AM405" s="26"/>
      <c r="AN405" s="26"/>
      <c r="AO405" s="26"/>
      <c r="AP405" s="26"/>
      <c r="AQ405" s="26"/>
      <c r="AR405" s="26"/>
      <c r="AS405" s="26"/>
      <c r="AT405" s="26"/>
      <c r="AU405" s="26"/>
      <c r="AV405" s="26"/>
      <c r="AW405" s="26"/>
      <c r="AX405" s="26"/>
      <c r="AY405" s="26"/>
      <c r="AZ405" s="26"/>
      <c r="BA405" s="26"/>
      <c r="BB405" s="26"/>
      <c r="BC405" s="26"/>
      <c r="BD405" s="26"/>
      <c r="BE405" s="26"/>
      <c r="BF405" s="26"/>
      <c r="BG405" s="26"/>
      <c r="BH405" s="26"/>
      <c r="BI405" s="26"/>
    </row>
    <row r="406" ht="11.25" customHeight="1">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c r="AA406" s="26"/>
      <c r="AB406" s="26"/>
      <c r="AC406" s="26"/>
      <c r="AD406" s="26"/>
      <c r="AE406" s="26"/>
      <c r="AF406" s="26"/>
      <c r="AG406" s="26"/>
      <c r="AH406" s="26"/>
      <c r="AI406" s="26"/>
      <c r="AJ406" s="26"/>
      <c r="AK406" s="26"/>
      <c r="AL406" s="26"/>
      <c r="AM406" s="26"/>
      <c r="AN406" s="26"/>
      <c r="AO406" s="26"/>
      <c r="AP406" s="26"/>
      <c r="AQ406" s="26"/>
      <c r="AR406" s="26"/>
      <c r="AS406" s="26"/>
      <c r="AT406" s="26"/>
      <c r="AU406" s="26"/>
      <c r="AV406" s="26"/>
      <c r="AW406" s="26"/>
      <c r="AX406" s="26"/>
      <c r="AY406" s="26"/>
      <c r="AZ406" s="26"/>
      <c r="BA406" s="26"/>
      <c r="BB406" s="26"/>
      <c r="BC406" s="26"/>
      <c r="BD406" s="26"/>
      <c r="BE406" s="26"/>
      <c r="BF406" s="26"/>
      <c r="BG406" s="26"/>
      <c r="BH406" s="26"/>
      <c r="BI406" s="26"/>
    </row>
    <row r="407" ht="11.25" customHeight="1">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E407" s="26"/>
      <c r="AF407" s="26"/>
      <c r="AG407" s="26"/>
      <c r="AH407" s="26"/>
      <c r="AI407" s="26"/>
      <c r="AJ407" s="26"/>
      <c r="AK407" s="26"/>
      <c r="AL407" s="26"/>
      <c r="AM407" s="26"/>
      <c r="AN407" s="26"/>
      <c r="AO407" s="26"/>
      <c r="AP407" s="26"/>
      <c r="AQ407" s="26"/>
      <c r="AR407" s="26"/>
      <c r="AS407" s="26"/>
      <c r="AT407" s="26"/>
      <c r="AU407" s="26"/>
      <c r="AV407" s="26"/>
      <c r="AW407" s="26"/>
      <c r="AX407" s="26"/>
      <c r="AY407" s="26"/>
      <c r="AZ407" s="26"/>
      <c r="BA407" s="26"/>
      <c r="BB407" s="26"/>
      <c r="BC407" s="26"/>
      <c r="BD407" s="26"/>
      <c r="BE407" s="26"/>
      <c r="BF407" s="26"/>
      <c r="BG407" s="26"/>
      <c r="BH407" s="26"/>
      <c r="BI407" s="26"/>
    </row>
    <row r="408" ht="11.25" customHeight="1">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E408" s="26"/>
      <c r="AF408" s="26"/>
      <c r="AG408" s="26"/>
      <c r="AH408" s="26"/>
      <c r="AI408" s="26"/>
      <c r="AJ408" s="26"/>
      <c r="AK408" s="26"/>
      <c r="AL408" s="26"/>
      <c r="AM408" s="26"/>
      <c r="AN408" s="26"/>
      <c r="AO408" s="26"/>
      <c r="AP408" s="26"/>
      <c r="AQ408" s="26"/>
      <c r="AR408" s="26"/>
      <c r="AS408" s="26"/>
      <c r="AT408" s="26"/>
      <c r="AU408" s="26"/>
      <c r="AV408" s="26"/>
      <c r="AW408" s="26"/>
      <c r="AX408" s="26"/>
      <c r="AY408" s="26"/>
      <c r="AZ408" s="26"/>
      <c r="BA408" s="26"/>
      <c r="BB408" s="26"/>
      <c r="BC408" s="26"/>
      <c r="BD408" s="26"/>
      <c r="BE408" s="26"/>
      <c r="BF408" s="26"/>
      <c r="BG408" s="26"/>
      <c r="BH408" s="26"/>
      <c r="BI408" s="26"/>
    </row>
    <row r="409" ht="11.25" customHeight="1">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E409" s="26"/>
      <c r="AF409" s="26"/>
      <c r="AG409" s="26"/>
      <c r="AH409" s="26"/>
      <c r="AI409" s="26"/>
      <c r="AJ409" s="26"/>
      <c r="AK409" s="26"/>
      <c r="AL409" s="26"/>
      <c r="AM409" s="26"/>
      <c r="AN409" s="26"/>
      <c r="AO409" s="26"/>
      <c r="AP409" s="26"/>
      <c r="AQ409" s="26"/>
      <c r="AR409" s="26"/>
      <c r="AS409" s="26"/>
      <c r="AT409" s="26"/>
      <c r="AU409" s="26"/>
      <c r="AV409" s="26"/>
      <c r="AW409" s="26"/>
      <c r="AX409" s="26"/>
      <c r="AY409" s="26"/>
      <c r="AZ409" s="26"/>
      <c r="BA409" s="26"/>
      <c r="BB409" s="26"/>
      <c r="BC409" s="26"/>
      <c r="BD409" s="26"/>
      <c r="BE409" s="26"/>
      <c r="BF409" s="26"/>
      <c r="BG409" s="26"/>
      <c r="BH409" s="26"/>
      <c r="BI409" s="26"/>
    </row>
    <row r="410" ht="11.25" customHeight="1">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26"/>
      <c r="AF410" s="26"/>
      <c r="AG410" s="26"/>
      <c r="AH410" s="26"/>
      <c r="AI410" s="26"/>
      <c r="AJ410" s="26"/>
      <c r="AK410" s="26"/>
      <c r="AL410" s="26"/>
      <c r="AM410" s="26"/>
      <c r="AN410" s="26"/>
      <c r="AO410" s="26"/>
      <c r="AP410" s="26"/>
      <c r="AQ410" s="26"/>
      <c r="AR410" s="26"/>
      <c r="AS410" s="26"/>
      <c r="AT410" s="26"/>
      <c r="AU410" s="26"/>
      <c r="AV410" s="26"/>
      <c r="AW410" s="26"/>
      <c r="AX410" s="26"/>
      <c r="AY410" s="26"/>
      <c r="AZ410" s="26"/>
      <c r="BA410" s="26"/>
      <c r="BB410" s="26"/>
      <c r="BC410" s="26"/>
      <c r="BD410" s="26"/>
      <c r="BE410" s="26"/>
      <c r="BF410" s="26"/>
      <c r="BG410" s="26"/>
      <c r="BH410" s="26"/>
      <c r="BI410" s="26"/>
    </row>
    <row r="411" ht="11.25" customHeight="1">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E411" s="26"/>
      <c r="AF411" s="26"/>
      <c r="AG411" s="26"/>
      <c r="AH411" s="26"/>
      <c r="AI411" s="26"/>
      <c r="AJ411" s="26"/>
      <c r="AK411" s="26"/>
      <c r="AL411" s="26"/>
      <c r="AM411" s="26"/>
      <c r="AN411" s="26"/>
      <c r="AO411" s="26"/>
      <c r="AP411" s="26"/>
      <c r="AQ411" s="26"/>
      <c r="AR411" s="26"/>
      <c r="AS411" s="26"/>
      <c r="AT411" s="26"/>
      <c r="AU411" s="26"/>
      <c r="AV411" s="26"/>
      <c r="AW411" s="26"/>
      <c r="AX411" s="26"/>
      <c r="AY411" s="26"/>
      <c r="AZ411" s="26"/>
      <c r="BA411" s="26"/>
      <c r="BB411" s="26"/>
      <c r="BC411" s="26"/>
      <c r="BD411" s="26"/>
      <c r="BE411" s="26"/>
      <c r="BF411" s="26"/>
      <c r="BG411" s="26"/>
      <c r="BH411" s="26"/>
      <c r="BI411" s="26"/>
    </row>
    <row r="412" ht="11.25" customHeight="1">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c r="BA412" s="26"/>
      <c r="BB412" s="26"/>
      <c r="BC412" s="26"/>
      <c r="BD412" s="26"/>
      <c r="BE412" s="26"/>
      <c r="BF412" s="26"/>
      <c r="BG412" s="26"/>
      <c r="BH412" s="26"/>
      <c r="BI412" s="26"/>
    </row>
    <row r="413" ht="11.25" customHeight="1">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26"/>
      <c r="AF413" s="26"/>
      <c r="AG413" s="26"/>
      <c r="AH413" s="26"/>
      <c r="AI413" s="26"/>
      <c r="AJ413" s="26"/>
      <c r="AK413" s="26"/>
      <c r="AL413" s="26"/>
      <c r="AM413" s="26"/>
      <c r="AN413" s="26"/>
      <c r="AO413" s="26"/>
      <c r="AP413" s="26"/>
      <c r="AQ413" s="26"/>
      <c r="AR413" s="26"/>
      <c r="AS413" s="26"/>
      <c r="AT413" s="26"/>
      <c r="AU413" s="26"/>
      <c r="AV413" s="26"/>
      <c r="AW413" s="26"/>
      <c r="AX413" s="26"/>
      <c r="AY413" s="26"/>
      <c r="AZ413" s="26"/>
      <c r="BA413" s="26"/>
      <c r="BB413" s="26"/>
      <c r="BC413" s="26"/>
      <c r="BD413" s="26"/>
      <c r="BE413" s="26"/>
      <c r="BF413" s="26"/>
      <c r="BG413" s="26"/>
      <c r="BH413" s="26"/>
      <c r="BI413" s="26"/>
    </row>
    <row r="414" ht="11.25" customHeight="1">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c r="AA414" s="26"/>
      <c r="AB414" s="26"/>
      <c r="AC414" s="26"/>
      <c r="AD414" s="26"/>
      <c r="AE414" s="26"/>
      <c r="AF414" s="26"/>
      <c r="AG414" s="26"/>
      <c r="AH414" s="26"/>
      <c r="AI414" s="26"/>
      <c r="AJ414" s="26"/>
      <c r="AK414" s="26"/>
      <c r="AL414" s="26"/>
      <c r="AM414" s="26"/>
      <c r="AN414" s="26"/>
      <c r="AO414" s="26"/>
      <c r="AP414" s="26"/>
      <c r="AQ414" s="26"/>
      <c r="AR414" s="26"/>
      <c r="AS414" s="26"/>
      <c r="AT414" s="26"/>
      <c r="AU414" s="26"/>
      <c r="AV414" s="26"/>
      <c r="AW414" s="26"/>
      <c r="AX414" s="26"/>
      <c r="AY414" s="26"/>
      <c r="AZ414" s="26"/>
      <c r="BA414" s="26"/>
      <c r="BB414" s="26"/>
      <c r="BC414" s="26"/>
      <c r="BD414" s="26"/>
      <c r="BE414" s="26"/>
      <c r="BF414" s="26"/>
      <c r="BG414" s="26"/>
      <c r="BH414" s="26"/>
      <c r="BI414" s="26"/>
    </row>
    <row r="415" ht="11.25" customHeight="1">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c r="AA415" s="26"/>
      <c r="AB415" s="26"/>
      <c r="AC415" s="26"/>
      <c r="AD415" s="26"/>
      <c r="AE415" s="26"/>
      <c r="AF415" s="26"/>
      <c r="AG415" s="26"/>
      <c r="AH415" s="26"/>
      <c r="AI415" s="26"/>
      <c r="AJ415" s="26"/>
      <c r="AK415" s="26"/>
      <c r="AL415" s="26"/>
      <c r="AM415" s="26"/>
      <c r="AN415" s="26"/>
      <c r="AO415" s="26"/>
      <c r="AP415" s="26"/>
      <c r="AQ415" s="26"/>
      <c r="AR415" s="26"/>
      <c r="AS415" s="26"/>
      <c r="AT415" s="26"/>
      <c r="AU415" s="26"/>
      <c r="AV415" s="26"/>
      <c r="AW415" s="26"/>
      <c r="AX415" s="26"/>
      <c r="AY415" s="26"/>
      <c r="AZ415" s="26"/>
      <c r="BA415" s="26"/>
      <c r="BB415" s="26"/>
      <c r="BC415" s="26"/>
      <c r="BD415" s="26"/>
      <c r="BE415" s="26"/>
      <c r="BF415" s="26"/>
      <c r="BG415" s="26"/>
      <c r="BH415" s="26"/>
      <c r="BI415" s="26"/>
    </row>
    <row r="416" ht="11.25" customHeight="1">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c r="AA416" s="26"/>
      <c r="AB416" s="26"/>
      <c r="AC416" s="26"/>
      <c r="AD416" s="26"/>
      <c r="AE416" s="26"/>
      <c r="AF416" s="26"/>
      <c r="AG416" s="26"/>
      <c r="AH416" s="26"/>
      <c r="AI416" s="26"/>
      <c r="AJ416" s="26"/>
      <c r="AK416" s="26"/>
      <c r="AL416" s="26"/>
      <c r="AM416" s="26"/>
      <c r="AN416" s="26"/>
      <c r="AO416" s="26"/>
      <c r="AP416" s="26"/>
      <c r="AQ416" s="26"/>
      <c r="AR416" s="26"/>
      <c r="AS416" s="26"/>
      <c r="AT416" s="26"/>
      <c r="AU416" s="26"/>
      <c r="AV416" s="26"/>
      <c r="AW416" s="26"/>
      <c r="AX416" s="26"/>
      <c r="AY416" s="26"/>
      <c r="AZ416" s="26"/>
      <c r="BA416" s="26"/>
      <c r="BB416" s="26"/>
      <c r="BC416" s="26"/>
      <c r="BD416" s="26"/>
      <c r="BE416" s="26"/>
      <c r="BF416" s="26"/>
      <c r="BG416" s="26"/>
      <c r="BH416" s="26"/>
      <c r="BI416" s="26"/>
    </row>
    <row r="417" ht="11.25" customHeight="1">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c r="AN417" s="26"/>
      <c r="AO417" s="26"/>
      <c r="AP417" s="26"/>
      <c r="AQ417" s="26"/>
      <c r="AR417" s="26"/>
      <c r="AS417" s="26"/>
      <c r="AT417" s="26"/>
      <c r="AU417" s="26"/>
      <c r="AV417" s="26"/>
      <c r="AW417" s="26"/>
      <c r="AX417" s="26"/>
      <c r="AY417" s="26"/>
      <c r="AZ417" s="26"/>
      <c r="BA417" s="26"/>
      <c r="BB417" s="26"/>
      <c r="BC417" s="26"/>
      <c r="BD417" s="26"/>
      <c r="BE417" s="26"/>
      <c r="BF417" s="26"/>
      <c r="BG417" s="26"/>
      <c r="BH417" s="26"/>
      <c r="BI417" s="26"/>
    </row>
    <row r="418" ht="11.25" customHeight="1">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26"/>
      <c r="AF418" s="26"/>
      <c r="AG418" s="26"/>
      <c r="AH418" s="26"/>
      <c r="AI418" s="26"/>
      <c r="AJ418" s="26"/>
      <c r="AK418" s="26"/>
      <c r="AL418" s="26"/>
      <c r="AM418" s="26"/>
      <c r="AN418" s="26"/>
      <c r="AO418" s="26"/>
      <c r="AP418" s="26"/>
      <c r="AQ418" s="26"/>
      <c r="AR418" s="26"/>
      <c r="AS418" s="26"/>
      <c r="AT418" s="26"/>
      <c r="AU418" s="26"/>
      <c r="AV418" s="26"/>
      <c r="AW418" s="26"/>
      <c r="AX418" s="26"/>
      <c r="AY418" s="26"/>
      <c r="AZ418" s="26"/>
      <c r="BA418" s="26"/>
      <c r="BB418" s="26"/>
      <c r="BC418" s="26"/>
      <c r="BD418" s="26"/>
      <c r="BE418" s="26"/>
      <c r="BF418" s="26"/>
      <c r="BG418" s="26"/>
      <c r="BH418" s="26"/>
      <c r="BI418" s="26"/>
    </row>
    <row r="419" ht="11.25" customHeight="1">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B419" s="26"/>
      <c r="AC419" s="26"/>
      <c r="AD419" s="26"/>
      <c r="AE419" s="26"/>
      <c r="AF419" s="26"/>
      <c r="AG419" s="26"/>
      <c r="AH419" s="26"/>
      <c r="AI419" s="26"/>
      <c r="AJ419" s="26"/>
      <c r="AK419" s="26"/>
      <c r="AL419" s="26"/>
      <c r="AM419" s="26"/>
      <c r="AN419" s="26"/>
      <c r="AO419" s="26"/>
      <c r="AP419" s="26"/>
      <c r="AQ419" s="26"/>
      <c r="AR419" s="26"/>
      <c r="AS419" s="26"/>
      <c r="AT419" s="26"/>
      <c r="AU419" s="26"/>
      <c r="AV419" s="26"/>
      <c r="AW419" s="26"/>
      <c r="AX419" s="26"/>
      <c r="AY419" s="26"/>
      <c r="AZ419" s="26"/>
      <c r="BA419" s="26"/>
      <c r="BB419" s="26"/>
      <c r="BC419" s="26"/>
      <c r="BD419" s="26"/>
      <c r="BE419" s="26"/>
      <c r="BF419" s="26"/>
      <c r="BG419" s="26"/>
      <c r="BH419" s="26"/>
      <c r="BI419" s="26"/>
    </row>
    <row r="420" ht="11.25" customHeight="1">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c r="AA420" s="26"/>
      <c r="AB420" s="26"/>
      <c r="AC420" s="26"/>
      <c r="AD420" s="26"/>
      <c r="AE420" s="26"/>
      <c r="AF420" s="26"/>
      <c r="AG420" s="26"/>
      <c r="AH420" s="26"/>
      <c r="AI420" s="26"/>
      <c r="AJ420" s="26"/>
      <c r="AK420" s="26"/>
      <c r="AL420" s="26"/>
      <c r="AM420" s="26"/>
      <c r="AN420" s="26"/>
      <c r="AO420" s="26"/>
      <c r="AP420" s="26"/>
      <c r="AQ420" s="26"/>
      <c r="AR420" s="26"/>
      <c r="AS420" s="26"/>
      <c r="AT420" s="26"/>
      <c r="AU420" s="26"/>
      <c r="AV420" s="26"/>
      <c r="AW420" s="26"/>
      <c r="AX420" s="26"/>
      <c r="AY420" s="26"/>
      <c r="AZ420" s="26"/>
      <c r="BA420" s="26"/>
      <c r="BB420" s="26"/>
      <c r="BC420" s="26"/>
      <c r="BD420" s="26"/>
      <c r="BE420" s="26"/>
      <c r="BF420" s="26"/>
      <c r="BG420" s="26"/>
      <c r="BH420" s="26"/>
      <c r="BI420" s="26"/>
    </row>
    <row r="421" ht="11.25" customHeight="1">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c r="AZ421" s="26"/>
      <c r="BA421" s="26"/>
      <c r="BB421" s="26"/>
      <c r="BC421" s="26"/>
      <c r="BD421" s="26"/>
      <c r="BE421" s="26"/>
      <c r="BF421" s="26"/>
      <c r="BG421" s="26"/>
      <c r="BH421" s="26"/>
      <c r="BI421" s="26"/>
    </row>
    <row r="422" ht="11.25" customHeight="1">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E422" s="26"/>
      <c r="AF422" s="26"/>
      <c r="AG422" s="26"/>
      <c r="AH422" s="26"/>
      <c r="AI422" s="26"/>
      <c r="AJ422" s="26"/>
      <c r="AK422" s="26"/>
      <c r="AL422" s="26"/>
      <c r="AM422" s="26"/>
      <c r="AN422" s="26"/>
      <c r="AO422" s="26"/>
      <c r="AP422" s="26"/>
      <c r="AQ422" s="26"/>
      <c r="AR422" s="26"/>
      <c r="AS422" s="26"/>
      <c r="AT422" s="26"/>
      <c r="AU422" s="26"/>
      <c r="AV422" s="26"/>
      <c r="AW422" s="26"/>
      <c r="AX422" s="26"/>
      <c r="AY422" s="26"/>
      <c r="AZ422" s="26"/>
      <c r="BA422" s="26"/>
      <c r="BB422" s="26"/>
      <c r="BC422" s="26"/>
      <c r="BD422" s="26"/>
      <c r="BE422" s="26"/>
      <c r="BF422" s="26"/>
      <c r="BG422" s="26"/>
      <c r="BH422" s="26"/>
      <c r="BI422" s="26"/>
    </row>
    <row r="423" ht="11.25" customHeight="1">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E423" s="26"/>
      <c r="AF423" s="26"/>
      <c r="AG423" s="26"/>
      <c r="AH423" s="26"/>
      <c r="AI423" s="26"/>
      <c r="AJ423" s="26"/>
      <c r="AK423" s="26"/>
      <c r="AL423" s="26"/>
      <c r="AM423" s="26"/>
      <c r="AN423" s="26"/>
      <c r="AO423" s="26"/>
      <c r="AP423" s="26"/>
      <c r="AQ423" s="26"/>
      <c r="AR423" s="26"/>
      <c r="AS423" s="26"/>
      <c r="AT423" s="26"/>
      <c r="AU423" s="26"/>
      <c r="AV423" s="26"/>
      <c r="AW423" s="26"/>
      <c r="AX423" s="26"/>
      <c r="AY423" s="26"/>
      <c r="AZ423" s="26"/>
      <c r="BA423" s="26"/>
      <c r="BB423" s="26"/>
      <c r="BC423" s="26"/>
      <c r="BD423" s="26"/>
      <c r="BE423" s="26"/>
      <c r="BF423" s="26"/>
      <c r="BG423" s="26"/>
      <c r="BH423" s="26"/>
      <c r="BI423" s="26"/>
    </row>
    <row r="424" ht="11.25" customHeight="1">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26"/>
      <c r="AF424" s="26"/>
      <c r="AG424" s="26"/>
      <c r="AH424" s="26"/>
      <c r="AI424" s="26"/>
      <c r="AJ424" s="26"/>
      <c r="AK424" s="26"/>
      <c r="AL424" s="26"/>
      <c r="AM424" s="26"/>
      <c r="AN424" s="26"/>
      <c r="AO424" s="26"/>
      <c r="AP424" s="26"/>
      <c r="AQ424" s="26"/>
      <c r="AR424" s="26"/>
      <c r="AS424" s="26"/>
      <c r="AT424" s="26"/>
      <c r="AU424" s="26"/>
      <c r="AV424" s="26"/>
      <c r="AW424" s="26"/>
      <c r="AX424" s="26"/>
      <c r="AY424" s="26"/>
      <c r="AZ424" s="26"/>
      <c r="BA424" s="26"/>
      <c r="BB424" s="26"/>
      <c r="BC424" s="26"/>
      <c r="BD424" s="26"/>
      <c r="BE424" s="26"/>
      <c r="BF424" s="26"/>
      <c r="BG424" s="26"/>
      <c r="BH424" s="26"/>
      <c r="BI424" s="26"/>
    </row>
    <row r="425" ht="11.25" customHeight="1">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26"/>
      <c r="AF425" s="26"/>
      <c r="AG425" s="26"/>
      <c r="AH425" s="26"/>
      <c r="AI425" s="26"/>
      <c r="AJ425" s="26"/>
      <c r="AK425" s="26"/>
      <c r="AL425" s="26"/>
      <c r="AM425" s="26"/>
      <c r="AN425" s="26"/>
      <c r="AO425" s="26"/>
      <c r="AP425" s="26"/>
      <c r="AQ425" s="26"/>
      <c r="AR425" s="26"/>
      <c r="AS425" s="26"/>
      <c r="AT425" s="26"/>
      <c r="AU425" s="26"/>
      <c r="AV425" s="26"/>
      <c r="AW425" s="26"/>
      <c r="AX425" s="26"/>
      <c r="AY425" s="26"/>
      <c r="AZ425" s="26"/>
      <c r="BA425" s="26"/>
      <c r="BB425" s="26"/>
      <c r="BC425" s="26"/>
      <c r="BD425" s="26"/>
      <c r="BE425" s="26"/>
      <c r="BF425" s="26"/>
      <c r="BG425" s="26"/>
      <c r="BH425" s="26"/>
      <c r="BI425" s="26"/>
    </row>
    <row r="426" ht="11.25" customHeight="1">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c r="AM426" s="26"/>
      <c r="AN426" s="26"/>
      <c r="AO426" s="26"/>
      <c r="AP426" s="26"/>
      <c r="AQ426" s="26"/>
      <c r="AR426" s="26"/>
      <c r="AS426" s="26"/>
      <c r="AT426" s="26"/>
      <c r="AU426" s="26"/>
      <c r="AV426" s="26"/>
      <c r="AW426" s="26"/>
      <c r="AX426" s="26"/>
      <c r="AY426" s="26"/>
      <c r="AZ426" s="26"/>
      <c r="BA426" s="26"/>
      <c r="BB426" s="26"/>
      <c r="BC426" s="26"/>
      <c r="BD426" s="26"/>
      <c r="BE426" s="26"/>
      <c r="BF426" s="26"/>
      <c r="BG426" s="26"/>
      <c r="BH426" s="26"/>
      <c r="BI426" s="26"/>
    </row>
    <row r="427" ht="11.25" customHeight="1">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c r="AM427" s="26"/>
      <c r="AN427" s="26"/>
      <c r="AO427" s="26"/>
      <c r="AP427" s="26"/>
      <c r="AQ427" s="26"/>
      <c r="AR427" s="26"/>
      <c r="AS427" s="26"/>
      <c r="AT427" s="26"/>
      <c r="AU427" s="26"/>
      <c r="AV427" s="26"/>
      <c r="AW427" s="26"/>
      <c r="AX427" s="26"/>
      <c r="AY427" s="26"/>
      <c r="AZ427" s="26"/>
      <c r="BA427" s="26"/>
      <c r="BB427" s="26"/>
      <c r="BC427" s="26"/>
      <c r="BD427" s="26"/>
      <c r="BE427" s="26"/>
      <c r="BF427" s="26"/>
      <c r="BG427" s="26"/>
      <c r="BH427" s="26"/>
      <c r="BI427" s="26"/>
    </row>
    <row r="428" ht="11.25" customHeight="1">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c r="AM428" s="26"/>
      <c r="AN428" s="26"/>
      <c r="AO428" s="26"/>
      <c r="AP428" s="26"/>
      <c r="AQ428" s="26"/>
      <c r="AR428" s="26"/>
      <c r="AS428" s="26"/>
      <c r="AT428" s="26"/>
      <c r="AU428" s="26"/>
      <c r="AV428" s="26"/>
      <c r="AW428" s="26"/>
      <c r="AX428" s="26"/>
      <c r="AY428" s="26"/>
      <c r="AZ428" s="26"/>
      <c r="BA428" s="26"/>
      <c r="BB428" s="26"/>
      <c r="BC428" s="26"/>
      <c r="BD428" s="26"/>
      <c r="BE428" s="26"/>
      <c r="BF428" s="26"/>
      <c r="BG428" s="26"/>
      <c r="BH428" s="26"/>
      <c r="BI428" s="26"/>
    </row>
    <row r="429" ht="11.25" customHeight="1">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c r="AA429" s="26"/>
      <c r="AB429" s="26"/>
      <c r="AC429" s="26"/>
      <c r="AD429" s="26"/>
      <c r="AE429" s="26"/>
      <c r="AF429" s="26"/>
      <c r="AG429" s="26"/>
      <c r="AH429" s="26"/>
      <c r="AI429" s="26"/>
      <c r="AJ429" s="26"/>
      <c r="AK429" s="26"/>
      <c r="AL429" s="26"/>
      <c r="AM429" s="26"/>
      <c r="AN429" s="26"/>
      <c r="AO429" s="26"/>
      <c r="AP429" s="26"/>
      <c r="AQ429" s="26"/>
      <c r="AR429" s="26"/>
      <c r="AS429" s="26"/>
      <c r="AT429" s="26"/>
      <c r="AU429" s="26"/>
      <c r="AV429" s="26"/>
      <c r="AW429" s="26"/>
      <c r="AX429" s="26"/>
      <c r="AY429" s="26"/>
      <c r="AZ429" s="26"/>
      <c r="BA429" s="26"/>
      <c r="BB429" s="26"/>
      <c r="BC429" s="26"/>
      <c r="BD429" s="26"/>
      <c r="BE429" s="26"/>
      <c r="BF429" s="26"/>
      <c r="BG429" s="26"/>
      <c r="BH429" s="26"/>
      <c r="BI429" s="26"/>
    </row>
    <row r="430" ht="11.25" customHeight="1">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c r="BA430" s="26"/>
      <c r="BB430" s="26"/>
      <c r="BC430" s="26"/>
      <c r="BD430" s="26"/>
      <c r="BE430" s="26"/>
      <c r="BF430" s="26"/>
      <c r="BG430" s="26"/>
      <c r="BH430" s="26"/>
      <c r="BI430" s="26"/>
    </row>
    <row r="431" ht="11.25" customHeight="1">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c r="AM431" s="26"/>
      <c r="AN431" s="26"/>
      <c r="AO431" s="26"/>
      <c r="AP431" s="26"/>
      <c r="AQ431" s="26"/>
      <c r="AR431" s="26"/>
      <c r="AS431" s="26"/>
      <c r="AT431" s="26"/>
      <c r="AU431" s="26"/>
      <c r="AV431" s="26"/>
      <c r="AW431" s="26"/>
      <c r="AX431" s="26"/>
      <c r="AY431" s="26"/>
      <c r="AZ431" s="26"/>
      <c r="BA431" s="26"/>
      <c r="BB431" s="26"/>
      <c r="BC431" s="26"/>
      <c r="BD431" s="26"/>
      <c r="BE431" s="26"/>
      <c r="BF431" s="26"/>
      <c r="BG431" s="26"/>
      <c r="BH431" s="26"/>
      <c r="BI431" s="26"/>
    </row>
    <row r="432" ht="11.25" customHeight="1">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c r="AA432" s="26"/>
      <c r="AB432" s="26"/>
      <c r="AC432" s="26"/>
      <c r="AD432" s="26"/>
      <c r="AE432" s="26"/>
      <c r="AF432" s="26"/>
      <c r="AG432" s="26"/>
      <c r="AH432" s="26"/>
      <c r="AI432" s="26"/>
      <c r="AJ432" s="26"/>
      <c r="AK432" s="26"/>
      <c r="AL432" s="26"/>
      <c r="AM432" s="26"/>
      <c r="AN432" s="26"/>
      <c r="AO432" s="26"/>
      <c r="AP432" s="26"/>
      <c r="AQ432" s="26"/>
      <c r="AR432" s="26"/>
      <c r="AS432" s="26"/>
      <c r="AT432" s="26"/>
      <c r="AU432" s="26"/>
      <c r="AV432" s="26"/>
      <c r="AW432" s="26"/>
      <c r="AX432" s="26"/>
      <c r="AY432" s="26"/>
      <c r="AZ432" s="26"/>
      <c r="BA432" s="26"/>
      <c r="BB432" s="26"/>
      <c r="BC432" s="26"/>
      <c r="BD432" s="26"/>
      <c r="BE432" s="26"/>
      <c r="BF432" s="26"/>
      <c r="BG432" s="26"/>
      <c r="BH432" s="26"/>
      <c r="BI432" s="26"/>
    </row>
    <row r="433" ht="11.25" customHeight="1">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c r="AM433" s="26"/>
      <c r="AN433" s="26"/>
      <c r="AO433" s="26"/>
      <c r="AP433" s="26"/>
      <c r="AQ433" s="26"/>
      <c r="AR433" s="26"/>
      <c r="AS433" s="26"/>
      <c r="AT433" s="26"/>
      <c r="AU433" s="26"/>
      <c r="AV433" s="26"/>
      <c r="AW433" s="26"/>
      <c r="AX433" s="26"/>
      <c r="AY433" s="26"/>
      <c r="AZ433" s="26"/>
      <c r="BA433" s="26"/>
      <c r="BB433" s="26"/>
      <c r="BC433" s="26"/>
      <c r="BD433" s="26"/>
      <c r="BE433" s="26"/>
      <c r="BF433" s="26"/>
      <c r="BG433" s="26"/>
      <c r="BH433" s="26"/>
      <c r="BI433" s="26"/>
    </row>
    <row r="434" ht="11.25" customHeight="1">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26"/>
      <c r="AF434" s="26"/>
      <c r="AG434" s="26"/>
      <c r="AH434" s="26"/>
      <c r="AI434" s="26"/>
      <c r="AJ434" s="26"/>
      <c r="AK434" s="26"/>
      <c r="AL434" s="26"/>
      <c r="AM434" s="26"/>
      <c r="AN434" s="26"/>
      <c r="AO434" s="26"/>
      <c r="AP434" s="26"/>
      <c r="AQ434" s="26"/>
      <c r="AR434" s="26"/>
      <c r="AS434" s="26"/>
      <c r="AT434" s="26"/>
      <c r="AU434" s="26"/>
      <c r="AV434" s="26"/>
      <c r="AW434" s="26"/>
      <c r="AX434" s="26"/>
      <c r="AY434" s="26"/>
      <c r="AZ434" s="26"/>
      <c r="BA434" s="26"/>
      <c r="BB434" s="26"/>
      <c r="BC434" s="26"/>
      <c r="BD434" s="26"/>
      <c r="BE434" s="26"/>
      <c r="BF434" s="26"/>
      <c r="BG434" s="26"/>
      <c r="BH434" s="26"/>
      <c r="BI434" s="26"/>
    </row>
    <row r="435" ht="11.25" customHeight="1">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E435" s="26"/>
      <c r="AF435" s="26"/>
      <c r="AG435" s="26"/>
      <c r="AH435" s="26"/>
      <c r="AI435" s="26"/>
      <c r="AJ435" s="26"/>
      <c r="AK435" s="26"/>
      <c r="AL435" s="26"/>
      <c r="AM435" s="26"/>
      <c r="AN435" s="26"/>
      <c r="AO435" s="26"/>
      <c r="AP435" s="26"/>
      <c r="AQ435" s="26"/>
      <c r="AR435" s="26"/>
      <c r="AS435" s="26"/>
      <c r="AT435" s="26"/>
      <c r="AU435" s="26"/>
      <c r="AV435" s="26"/>
      <c r="AW435" s="26"/>
      <c r="AX435" s="26"/>
      <c r="AY435" s="26"/>
      <c r="AZ435" s="26"/>
      <c r="BA435" s="26"/>
      <c r="BB435" s="26"/>
      <c r="BC435" s="26"/>
      <c r="BD435" s="26"/>
      <c r="BE435" s="26"/>
      <c r="BF435" s="26"/>
      <c r="BG435" s="26"/>
      <c r="BH435" s="26"/>
      <c r="BI435" s="26"/>
    </row>
    <row r="436" ht="11.25" customHeight="1">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c r="AM436" s="26"/>
      <c r="AN436" s="26"/>
      <c r="AO436" s="26"/>
      <c r="AP436" s="26"/>
      <c r="AQ436" s="26"/>
      <c r="AR436" s="26"/>
      <c r="AS436" s="26"/>
      <c r="AT436" s="26"/>
      <c r="AU436" s="26"/>
      <c r="AV436" s="26"/>
      <c r="AW436" s="26"/>
      <c r="AX436" s="26"/>
      <c r="AY436" s="26"/>
      <c r="AZ436" s="26"/>
      <c r="BA436" s="26"/>
      <c r="BB436" s="26"/>
      <c r="BC436" s="26"/>
      <c r="BD436" s="26"/>
      <c r="BE436" s="26"/>
      <c r="BF436" s="26"/>
      <c r="BG436" s="26"/>
      <c r="BH436" s="26"/>
      <c r="BI436" s="26"/>
    </row>
    <row r="437" ht="11.25" customHeight="1">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E437" s="26"/>
      <c r="AF437" s="26"/>
      <c r="AG437" s="26"/>
      <c r="AH437" s="26"/>
      <c r="AI437" s="26"/>
      <c r="AJ437" s="26"/>
      <c r="AK437" s="26"/>
      <c r="AL437" s="26"/>
      <c r="AM437" s="26"/>
      <c r="AN437" s="26"/>
      <c r="AO437" s="26"/>
      <c r="AP437" s="26"/>
      <c r="AQ437" s="26"/>
      <c r="AR437" s="26"/>
      <c r="AS437" s="26"/>
      <c r="AT437" s="26"/>
      <c r="AU437" s="26"/>
      <c r="AV437" s="26"/>
      <c r="AW437" s="26"/>
      <c r="AX437" s="26"/>
      <c r="AY437" s="26"/>
      <c r="AZ437" s="26"/>
      <c r="BA437" s="26"/>
      <c r="BB437" s="26"/>
      <c r="BC437" s="26"/>
      <c r="BD437" s="26"/>
      <c r="BE437" s="26"/>
      <c r="BF437" s="26"/>
      <c r="BG437" s="26"/>
      <c r="BH437" s="26"/>
      <c r="BI437" s="26"/>
    </row>
    <row r="438" ht="11.25" customHeight="1">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c r="AA438" s="26"/>
      <c r="AB438" s="26"/>
      <c r="AC438" s="26"/>
      <c r="AD438" s="26"/>
      <c r="AE438" s="26"/>
      <c r="AF438" s="26"/>
      <c r="AG438" s="26"/>
      <c r="AH438" s="26"/>
      <c r="AI438" s="26"/>
      <c r="AJ438" s="26"/>
      <c r="AK438" s="26"/>
      <c r="AL438" s="26"/>
      <c r="AM438" s="26"/>
      <c r="AN438" s="26"/>
      <c r="AO438" s="26"/>
      <c r="AP438" s="26"/>
      <c r="AQ438" s="26"/>
      <c r="AR438" s="26"/>
      <c r="AS438" s="26"/>
      <c r="AT438" s="26"/>
      <c r="AU438" s="26"/>
      <c r="AV438" s="26"/>
      <c r="AW438" s="26"/>
      <c r="AX438" s="26"/>
      <c r="AY438" s="26"/>
      <c r="AZ438" s="26"/>
      <c r="BA438" s="26"/>
      <c r="BB438" s="26"/>
      <c r="BC438" s="26"/>
      <c r="BD438" s="26"/>
      <c r="BE438" s="26"/>
      <c r="BF438" s="26"/>
      <c r="BG438" s="26"/>
      <c r="BH438" s="26"/>
      <c r="BI438" s="26"/>
    </row>
    <row r="439" ht="11.25" customHeight="1">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26"/>
      <c r="AF439" s="26"/>
      <c r="AG439" s="26"/>
      <c r="AH439" s="26"/>
      <c r="AI439" s="26"/>
      <c r="AJ439" s="26"/>
      <c r="AK439" s="26"/>
      <c r="AL439" s="26"/>
      <c r="AM439" s="26"/>
      <c r="AN439" s="26"/>
      <c r="AO439" s="26"/>
      <c r="AP439" s="26"/>
      <c r="AQ439" s="26"/>
      <c r="AR439" s="26"/>
      <c r="AS439" s="26"/>
      <c r="AT439" s="26"/>
      <c r="AU439" s="26"/>
      <c r="AV439" s="26"/>
      <c r="AW439" s="26"/>
      <c r="AX439" s="26"/>
      <c r="AY439" s="26"/>
      <c r="AZ439" s="26"/>
      <c r="BA439" s="26"/>
      <c r="BB439" s="26"/>
      <c r="BC439" s="26"/>
      <c r="BD439" s="26"/>
      <c r="BE439" s="26"/>
      <c r="BF439" s="26"/>
      <c r="BG439" s="26"/>
      <c r="BH439" s="26"/>
      <c r="BI439" s="26"/>
    </row>
    <row r="440" ht="11.25" customHeight="1">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c r="BA440" s="26"/>
      <c r="BB440" s="26"/>
      <c r="BC440" s="26"/>
      <c r="BD440" s="26"/>
      <c r="BE440" s="26"/>
      <c r="BF440" s="26"/>
      <c r="BG440" s="26"/>
      <c r="BH440" s="26"/>
      <c r="BI440" s="26"/>
    </row>
    <row r="441" ht="11.25" customHeight="1">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c r="AA441" s="26"/>
      <c r="AB441" s="26"/>
      <c r="AC441" s="26"/>
      <c r="AD441" s="26"/>
      <c r="AE441" s="26"/>
      <c r="AF441" s="26"/>
      <c r="AG441" s="26"/>
      <c r="AH441" s="26"/>
      <c r="AI441" s="26"/>
      <c r="AJ441" s="26"/>
      <c r="AK441" s="26"/>
      <c r="AL441" s="26"/>
      <c r="AM441" s="26"/>
      <c r="AN441" s="26"/>
      <c r="AO441" s="26"/>
      <c r="AP441" s="26"/>
      <c r="AQ441" s="26"/>
      <c r="AR441" s="26"/>
      <c r="AS441" s="26"/>
      <c r="AT441" s="26"/>
      <c r="AU441" s="26"/>
      <c r="AV441" s="26"/>
      <c r="AW441" s="26"/>
      <c r="AX441" s="26"/>
      <c r="AY441" s="26"/>
      <c r="AZ441" s="26"/>
      <c r="BA441" s="26"/>
      <c r="BB441" s="26"/>
      <c r="BC441" s="26"/>
      <c r="BD441" s="26"/>
      <c r="BE441" s="26"/>
      <c r="BF441" s="26"/>
      <c r="BG441" s="26"/>
      <c r="BH441" s="26"/>
      <c r="BI441" s="26"/>
    </row>
    <row r="442" ht="11.25" customHeight="1">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c r="AA442" s="26"/>
      <c r="AB442" s="26"/>
      <c r="AC442" s="26"/>
      <c r="AD442" s="26"/>
      <c r="AE442" s="26"/>
      <c r="AF442" s="26"/>
      <c r="AG442" s="26"/>
      <c r="AH442" s="26"/>
      <c r="AI442" s="26"/>
      <c r="AJ442" s="26"/>
      <c r="AK442" s="26"/>
      <c r="AL442" s="26"/>
      <c r="AM442" s="26"/>
      <c r="AN442" s="26"/>
      <c r="AO442" s="26"/>
      <c r="AP442" s="26"/>
      <c r="AQ442" s="26"/>
      <c r="AR442" s="26"/>
      <c r="AS442" s="26"/>
      <c r="AT442" s="26"/>
      <c r="AU442" s="26"/>
      <c r="AV442" s="26"/>
      <c r="AW442" s="26"/>
      <c r="AX442" s="26"/>
      <c r="AY442" s="26"/>
      <c r="AZ442" s="26"/>
      <c r="BA442" s="26"/>
      <c r="BB442" s="26"/>
      <c r="BC442" s="26"/>
      <c r="BD442" s="26"/>
      <c r="BE442" s="26"/>
      <c r="BF442" s="26"/>
      <c r="BG442" s="26"/>
      <c r="BH442" s="26"/>
      <c r="BI442" s="26"/>
    </row>
    <row r="443" ht="11.25" customHeight="1">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26"/>
      <c r="AF443" s="26"/>
      <c r="AG443" s="26"/>
      <c r="AH443" s="26"/>
      <c r="AI443" s="26"/>
      <c r="AJ443" s="26"/>
      <c r="AK443" s="26"/>
      <c r="AL443" s="26"/>
      <c r="AM443" s="26"/>
      <c r="AN443" s="26"/>
      <c r="AO443" s="26"/>
      <c r="AP443" s="26"/>
      <c r="AQ443" s="26"/>
      <c r="AR443" s="26"/>
      <c r="AS443" s="26"/>
      <c r="AT443" s="26"/>
      <c r="AU443" s="26"/>
      <c r="AV443" s="26"/>
      <c r="AW443" s="26"/>
      <c r="AX443" s="26"/>
      <c r="AY443" s="26"/>
      <c r="AZ443" s="26"/>
      <c r="BA443" s="26"/>
      <c r="BB443" s="26"/>
      <c r="BC443" s="26"/>
      <c r="BD443" s="26"/>
      <c r="BE443" s="26"/>
      <c r="BF443" s="26"/>
      <c r="BG443" s="26"/>
      <c r="BH443" s="26"/>
      <c r="BI443" s="26"/>
    </row>
    <row r="444" ht="11.25" customHeight="1">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c r="AA444" s="26"/>
      <c r="AB444" s="26"/>
      <c r="AC444" s="26"/>
      <c r="AD444" s="26"/>
      <c r="AE444" s="26"/>
      <c r="AF444" s="26"/>
      <c r="AG444" s="26"/>
      <c r="AH444" s="26"/>
      <c r="AI444" s="26"/>
      <c r="AJ444" s="26"/>
      <c r="AK444" s="26"/>
      <c r="AL444" s="26"/>
      <c r="AM444" s="26"/>
      <c r="AN444" s="26"/>
      <c r="AO444" s="26"/>
      <c r="AP444" s="26"/>
      <c r="AQ444" s="26"/>
      <c r="AR444" s="26"/>
      <c r="AS444" s="26"/>
      <c r="AT444" s="26"/>
      <c r="AU444" s="26"/>
      <c r="AV444" s="26"/>
      <c r="AW444" s="26"/>
      <c r="AX444" s="26"/>
      <c r="AY444" s="26"/>
      <c r="AZ444" s="26"/>
      <c r="BA444" s="26"/>
      <c r="BB444" s="26"/>
      <c r="BC444" s="26"/>
      <c r="BD444" s="26"/>
      <c r="BE444" s="26"/>
      <c r="BF444" s="26"/>
      <c r="BG444" s="26"/>
      <c r="BH444" s="26"/>
      <c r="BI444" s="26"/>
    </row>
    <row r="445" ht="11.25" customHeight="1">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c r="AA445" s="26"/>
      <c r="AB445" s="26"/>
      <c r="AC445" s="26"/>
      <c r="AD445" s="26"/>
      <c r="AE445" s="26"/>
      <c r="AF445" s="26"/>
      <c r="AG445" s="26"/>
      <c r="AH445" s="26"/>
      <c r="AI445" s="26"/>
      <c r="AJ445" s="26"/>
      <c r="AK445" s="26"/>
      <c r="AL445" s="26"/>
      <c r="AM445" s="26"/>
      <c r="AN445" s="26"/>
      <c r="AO445" s="26"/>
      <c r="AP445" s="26"/>
      <c r="AQ445" s="26"/>
      <c r="AR445" s="26"/>
      <c r="AS445" s="26"/>
      <c r="AT445" s="26"/>
      <c r="AU445" s="26"/>
      <c r="AV445" s="26"/>
      <c r="AW445" s="26"/>
      <c r="AX445" s="26"/>
      <c r="AY445" s="26"/>
      <c r="AZ445" s="26"/>
      <c r="BA445" s="26"/>
      <c r="BB445" s="26"/>
      <c r="BC445" s="26"/>
      <c r="BD445" s="26"/>
      <c r="BE445" s="26"/>
      <c r="BF445" s="26"/>
      <c r="BG445" s="26"/>
      <c r="BH445" s="26"/>
      <c r="BI445" s="26"/>
    </row>
    <row r="446" ht="11.25" customHeight="1">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26"/>
      <c r="AF446" s="26"/>
      <c r="AG446" s="26"/>
      <c r="AH446" s="26"/>
      <c r="AI446" s="26"/>
      <c r="AJ446" s="26"/>
      <c r="AK446" s="26"/>
      <c r="AL446" s="26"/>
      <c r="AM446" s="26"/>
      <c r="AN446" s="26"/>
      <c r="AO446" s="26"/>
      <c r="AP446" s="26"/>
      <c r="AQ446" s="26"/>
      <c r="AR446" s="26"/>
      <c r="AS446" s="26"/>
      <c r="AT446" s="26"/>
      <c r="AU446" s="26"/>
      <c r="AV446" s="26"/>
      <c r="AW446" s="26"/>
      <c r="AX446" s="26"/>
      <c r="AY446" s="26"/>
      <c r="AZ446" s="26"/>
      <c r="BA446" s="26"/>
      <c r="BB446" s="26"/>
      <c r="BC446" s="26"/>
      <c r="BD446" s="26"/>
      <c r="BE446" s="26"/>
      <c r="BF446" s="26"/>
      <c r="BG446" s="26"/>
      <c r="BH446" s="26"/>
      <c r="BI446" s="26"/>
    </row>
    <row r="447" ht="11.25" customHeight="1">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c r="BA447" s="26"/>
      <c r="BB447" s="26"/>
      <c r="BC447" s="26"/>
      <c r="BD447" s="26"/>
      <c r="BE447" s="26"/>
      <c r="BF447" s="26"/>
      <c r="BG447" s="26"/>
      <c r="BH447" s="26"/>
      <c r="BI447" s="26"/>
    </row>
    <row r="448" ht="11.25" customHeight="1">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E448" s="26"/>
      <c r="AF448" s="26"/>
      <c r="AG448" s="26"/>
      <c r="AH448" s="26"/>
      <c r="AI448" s="26"/>
      <c r="AJ448" s="26"/>
      <c r="AK448" s="26"/>
      <c r="AL448" s="26"/>
      <c r="AM448" s="26"/>
      <c r="AN448" s="26"/>
      <c r="AO448" s="26"/>
      <c r="AP448" s="26"/>
      <c r="AQ448" s="26"/>
      <c r="AR448" s="26"/>
      <c r="AS448" s="26"/>
      <c r="AT448" s="26"/>
      <c r="AU448" s="26"/>
      <c r="AV448" s="26"/>
      <c r="AW448" s="26"/>
      <c r="AX448" s="26"/>
      <c r="AY448" s="26"/>
      <c r="AZ448" s="26"/>
      <c r="BA448" s="26"/>
      <c r="BB448" s="26"/>
      <c r="BC448" s="26"/>
      <c r="BD448" s="26"/>
      <c r="BE448" s="26"/>
      <c r="BF448" s="26"/>
      <c r="BG448" s="26"/>
      <c r="BH448" s="26"/>
      <c r="BI448" s="26"/>
    </row>
    <row r="449" ht="11.25" customHeight="1">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c r="AA449" s="26"/>
      <c r="AB449" s="26"/>
      <c r="AC449" s="26"/>
      <c r="AD449" s="26"/>
      <c r="AE449" s="26"/>
      <c r="AF449" s="26"/>
      <c r="AG449" s="26"/>
      <c r="AH449" s="26"/>
      <c r="AI449" s="26"/>
      <c r="AJ449" s="26"/>
      <c r="AK449" s="26"/>
      <c r="AL449" s="26"/>
      <c r="AM449" s="26"/>
      <c r="AN449" s="26"/>
      <c r="AO449" s="26"/>
      <c r="AP449" s="26"/>
      <c r="AQ449" s="26"/>
      <c r="AR449" s="26"/>
      <c r="AS449" s="26"/>
      <c r="AT449" s="26"/>
      <c r="AU449" s="26"/>
      <c r="AV449" s="26"/>
      <c r="AW449" s="26"/>
      <c r="AX449" s="26"/>
      <c r="AY449" s="26"/>
      <c r="AZ449" s="26"/>
      <c r="BA449" s="26"/>
      <c r="BB449" s="26"/>
      <c r="BC449" s="26"/>
      <c r="BD449" s="26"/>
      <c r="BE449" s="26"/>
      <c r="BF449" s="26"/>
      <c r="BG449" s="26"/>
      <c r="BH449" s="26"/>
      <c r="BI449" s="26"/>
    </row>
    <row r="450" ht="11.25" customHeight="1">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c r="AM450" s="26"/>
      <c r="AN450" s="26"/>
      <c r="AO450" s="26"/>
      <c r="AP450" s="26"/>
      <c r="AQ450" s="26"/>
      <c r="AR450" s="26"/>
      <c r="AS450" s="26"/>
      <c r="AT450" s="26"/>
      <c r="AU450" s="26"/>
      <c r="AV450" s="26"/>
      <c r="AW450" s="26"/>
      <c r="AX450" s="26"/>
      <c r="AY450" s="26"/>
      <c r="AZ450" s="26"/>
      <c r="BA450" s="26"/>
      <c r="BB450" s="26"/>
      <c r="BC450" s="26"/>
      <c r="BD450" s="26"/>
      <c r="BE450" s="26"/>
      <c r="BF450" s="26"/>
      <c r="BG450" s="26"/>
      <c r="BH450" s="26"/>
      <c r="BI450" s="26"/>
    </row>
    <row r="451" ht="11.25" customHeight="1">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26"/>
      <c r="AF451" s="26"/>
      <c r="AG451" s="26"/>
      <c r="AH451" s="26"/>
      <c r="AI451" s="26"/>
      <c r="AJ451" s="26"/>
      <c r="AK451" s="26"/>
      <c r="AL451" s="26"/>
      <c r="AM451" s="26"/>
      <c r="AN451" s="26"/>
      <c r="AO451" s="26"/>
      <c r="AP451" s="26"/>
      <c r="AQ451" s="26"/>
      <c r="AR451" s="26"/>
      <c r="AS451" s="26"/>
      <c r="AT451" s="26"/>
      <c r="AU451" s="26"/>
      <c r="AV451" s="26"/>
      <c r="AW451" s="26"/>
      <c r="AX451" s="26"/>
      <c r="AY451" s="26"/>
      <c r="AZ451" s="26"/>
      <c r="BA451" s="26"/>
      <c r="BB451" s="26"/>
      <c r="BC451" s="26"/>
      <c r="BD451" s="26"/>
      <c r="BE451" s="26"/>
      <c r="BF451" s="26"/>
      <c r="BG451" s="26"/>
      <c r="BH451" s="26"/>
      <c r="BI451" s="26"/>
    </row>
    <row r="452" ht="11.25" customHeight="1">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c r="AA452" s="26"/>
      <c r="AB452" s="26"/>
      <c r="AC452" s="26"/>
      <c r="AD452" s="26"/>
      <c r="AE452" s="26"/>
      <c r="AF452" s="26"/>
      <c r="AG452" s="26"/>
      <c r="AH452" s="26"/>
      <c r="AI452" s="26"/>
      <c r="AJ452" s="26"/>
      <c r="AK452" s="26"/>
      <c r="AL452" s="26"/>
      <c r="AM452" s="26"/>
      <c r="AN452" s="26"/>
      <c r="AO452" s="26"/>
      <c r="AP452" s="26"/>
      <c r="AQ452" s="26"/>
      <c r="AR452" s="26"/>
      <c r="AS452" s="26"/>
      <c r="AT452" s="26"/>
      <c r="AU452" s="26"/>
      <c r="AV452" s="26"/>
      <c r="AW452" s="26"/>
      <c r="AX452" s="26"/>
      <c r="AY452" s="26"/>
      <c r="AZ452" s="26"/>
      <c r="BA452" s="26"/>
      <c r="BB452" s="26"/>
      <c r="BC452" s="26"/>
      <c r="BD452" s="26"/>
      <c r="BE452" s="26"/>
      <c r="BF452" s="26"/>
      <c r="BG452" s="26"/>
      <c r="BH452" s="26"/>
      <c r="BI452" s="26"/>
    </row>
    <row r="453" ht="11.25" customHeight="1">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c r="AA453" s="26"/>
      <c r="AB453" s="26"/>
      <c r="AC453" s="26"/>
      <c r="AD453" s="26"/>
      <c r="AE453" s="26"/>
      <c r="AF453" s="26"/>
      <c r="AG453" s="26"/>
      <c r="AH453" s="26"/>
      <c r="AI453" s="26"/>
      <c r="AJ453" s="26"/>
      <c r="AK453" s="26"/>
      <c r="AL453" s="26"/>
      <c r="AM453" s="26"/>
      <c r="AN453" s="26"/>
      <c r="AO453" s="26"/>
      <c r="AP453" s="26"/>
      <c r="AQ453" s="26"/>
      <c r="AR453" s="26"/>
      <c r="AS453" s="26"/>
      <c r="AT453" s="26"/>
      <c r="AU453" s="26"/>
      <c r="AV453" s="26"/>
      <c r="AW453" s="26"/>
      <c r="AX453" s="26"/>
      <c r="AY453" s="26"/>
      <c r="AZ453" s="26"/>
      <c r="BA453" s="26"/>
      <c r="BB453" s="26"/>
      <c r="BC453" s="26"/>
      <c r="BD453" s="26"/>
      <c r="BE453" s="26"/>
      <c r="BF453" s="26"/>
      <c r="BG453" s="26"/>
      <c r="BH453" s="26"/>
      <c r="BI453" s="26"/>
    </row>
    <row r="454" ht="11.25" customHeight="1">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26"/>
      <c r="AF454" s="26"/>
      <c r="AG454" s="26"/>
      <c r="AH454" s="26"/>
      <c r="AI454" s="26"/>
      <c r="AJ454" s="26"/>
      <c r="AK454" s="26"/>
      <c r="AL454" s="26"/>
      <c r="AM454" s="26"/>
      <c r="AN454" s="26"/>
      <c r="AO454" s="26"/>
      <c r="AP454" s="26"/>
      <c r="AQ454" s="26"/>
      <c r="AR454" s="26"/>
      <c r="AS454" s="26"/>
      <c r="AT454" s="26"/>
      <c r="AU454" s="26"/>
      <c r="AV454" s="26"/>
      <c r="AW454" s="26"/>
      <c r="AX454" s="26"/>
      <c r="AY454" s="26"/>
      <c r="AZ454" s="26"/>
      <c r="BA454" s="26"/>
      <c r="BB454" s="26"/>
      <c r="BC454" s="26"/>
      <c r="BD454" s="26"/>
      <c r="BE454" s="26"/>
      <c r="BF454" s="26"/>
      <c r="BG454" s="26"/>
      <c r="BH454" s="26"/>
      <c r="BI454" s="26"/>
    </row>
    <row r="455" ht="11.25" customHeight="1">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26"/>
      <c r="AF455" s="26"/>
      <c r="AG455" s="26"/>
      <c r="AH455" s="26"/>
      <c r="AI455" s="26"/>
      <c r="AJ455" s="26"/>
      <c r="AK455" s="26"/>
      <c r="AL455" s="26"/>
      <c r="AM455" s="26"/>
      <c r="AN455" s="26"/>
      <c r="AO455" s="26"/>
      <c r="AP455" s="26"/>
      <c r="AQ455" s="26"/>
      <c r="AR455" s="26"/>
      <c r="AS455" s="26"/>
      <c r="AT455" s="26"/>
      <c r="AU455" s="26"/>
      <c r="AV455" s="26"/>
      <c r="AW455" s="26"/>
      <c r="AX455" s="26"/>
      <c r="AY455" s="26"/>
      <c r="AZ455" s="26"/>
      <c r="BA455" s="26"/>
      <c r="BB455" s="26"/>
      <c r="BC455" s="26"/>
      <c r="BD455" s="26"/>
      <c r="BE455" s="26"/>
      <c r="BF455" s="26"/>
      <c r="BG455" s="26"/>
      <c r="BH455" s="26"/>
      <c r="BI455" s="26"/>
    </row>
    <row r="456" ht="11.25" customHeight="1">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c r="AA456" s="26"/>
      <c r="AB456" s="26"/>
      <c r="AC456" s="26"/>
      <c r="AD456" s="26"/>
      <c r="AE456" s="26"/>
      <c r="AF456" s="26"/>
      <c r="AG456" s="26"/>
      <c r="AH456" s="26"/>
      <c r="AI456" s="26"/>
      <c r="AJ456" s="26"/>
      <c r="AK456" s="26"/>
      <c r="AL456" s="26"/>
      <c r="AM456" s="26"/>
      <c r="AN456" s="26"/>
      <c r="AO456" s="26"/>
      <c r="AP456" s="26"/>
      <c r="AQ456" s="26"/>
      <c r="AR456" s="26"/>
      <c r="AS456" s="26"/>
      <c r="AT456" s="26"/>
      <c r="AU456" s="26"/>
      <c r="AV456" s="26"/>
      <c r="AW456" s="26"/>
      <c r="AX456" s="26"/>
      <c r="AY456" s="26"/>
      <c r="AZ456" s="26"/>
      <c r="BA456" s="26"/>
      <c r="BB456" s="26"/>
      <c r="BC456" s="26"/>
      <c r="BD456" s="26"/>
      <c r="BE456" s="26"/>
      <c r="BF456" s="26"/>
      <c r="BG456" s="26"/>
      <c r="BH456" s="26"/>
      <c r="BI456" s="26"/>
    </row>
    <row r="457" ht="11.25" customHeight="1">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c r="AM457" s="26"/>
      <c r="AN457" s="26"/>
      <c r="AO457" s="26"/>
      <c r="AP457" s="26"/>
      <c r="AQ457" s="26"/>
      <c r="AR457" s="26"/>
      <c r="AS457" s="26"/>
      <c r="AT457" s="26"/>
      <c r="AU457" s="26"/>
      <c r="AV457" s="26"/>
      <c r="AW457" s="26"/>
      <c r="AX457" s="26"/>
      <c r="AY457" s="26"/>
      <c r="AZ457" s="26"/>
      <c r="BA457" s="26"/>
      <c r="BB457" s="26"/>
      <c r="BC457" s="26"/>
      <c r="BD457" s="26"/>
      <c r="BE457" s="26"/>
      <c r="BF457" s="26"/>
      <c r="BG457" s="26"/>
      <c r="BH457" s="26"/>
      <c r="BI457" s="26"/>
    </row>
    <row r="458" ht="11.25" customHeight="1">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26"/>
      <c r="AF458" s="26"/>
      <c r="AG458" s="26"/>
      <c r="AH458" s="26"/>
      <c r="AI458" s="26"/>
      <c r="AJ458" s="26"/>
      <c r="AK458" s="26"/>
      <c r="AL458" s="26"/>
      <c r="AM458" s="26"/>
      <c r="AN458" s="26"/>
      <c r="AO458" s="26"/>
      <c r="AP458" s="26"/>
      <c r="AQ458" s="26"/>
      <c r="AR458" s="26"/>
      <c r="AS458" s="26"/>
      <c r="AT458" s="26"/>
      <c r="AU458" s="26"/>
      <c r="AV458" s="26"/>
      <c r="AW458" s="26"/>
      <c r="AX458" s="26"/>
      <c r="AY458" s="26"/>
      <c r="AZ458" s="26"/>
      <c r="BA458" s="26"/>
      <c r="BB458" s="26"/>
      <c r="BC458" s="26"/>
      <c r="BD458" s="26"/>
      <c r="BE458" s="26"/>
      <c r="BF458" s="26"/>
      <c r="BG458" s="26"/>
      <c r="BH458" s="26"/>
      <c r="BI458" s="26"/>
    </row>
    <row r="459" ht="11.25" customHeight="1">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c r="AA459" s="26"/>
      <c r="AB459" s="26"/>
      <c r="AC459" s="26"/>
      <c r="AD459" s="26"/>
      <c r="AE459" s="26"/>
      <c r="AF459" s="26"/>
      <c r="AG459" s="26"/>
      <c r="AH459" s="26"/>
      <c r="AI459" s="26"/>
      <c r="AJ459" s="26"/>
      <c r="AK459" s="26"/>
      <c r="AL459" s="26"/>
      <c r="AM459" s="26"/>
      <c r="AN459" s="26"/>
      <c r="AO459" s="26"/>
      <c r="AP459" s="26"/>
      <c r="AQ459" s="26"/>
      <c r="AR459" s="26"/>
      <c r="AS459" s="26"/>
      <c r="AT459" s="26"/>
      <c r="AU459" s="26"/>
      <c r="AV459" s="26"/>
      <c r="AW459" s="26"/>
      <c r="AX459" s="26"/>
      <c r="AY459" s="26"/>
      <c r="AZ459" s="26"/>
      <c r="BA459" s="26"/>
      <c r="BB459" s="26"/>
      <c r="BC459" s="26"/>
      <c r="BD459" s="26"/>
      <c r="BE459" s="26"/>
      <c r="BF459" s="26"/>
      <c r="BG459" s="26"/>
      <c r="BH459" s="26"/>
      <c r="BI459" s="26"/>
    </row>
    <row r="460" ht="11.25" customHeight="1">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E460" s="26"/>
      <c r="AF460" s="26"/>
      <c r="AG460" s="26"/>
      <c r="AH460" s="26"/>
      <c r="AI460" s="26"/>
      <c r="AJ460" s="26"/>
      <c r="AK460" s="26"/>
      <c r="AL460" s="26"/>
      <c r="AM460" s="26"/>
      <c r="AN460" s="26"/>
      <c r="AO460" s="26"/>
      <c r="AP460" s="26"/>
      <c r="AQ460" s="26"/>
      <c r="AR460" s="26"/>
      <c r="AS460" s="26"/>
      <c r="AT460" s="26"/>
      <c r="AU460" s="26"/>
      <c r="AV460" s="26"/>
      <c r="AW460" s="26"/>
      <c r="AX460" s="26"/>
      <c r="AY460" s="26"/>
      <c r="AZ460" s="26"/>
      <c r="BA460" s="26"/>
      <c r="BB460" s="26"/>
      <c r="BC460" s="26"/>
      <c r="BD460" s="26"/>
      <c r="BE460" s="26"/>
      <c r="BF460" s="26"/>
      <c r="BG460" s="26"/>
      <c r="BH460" s="26"/>
      <c r="BI460" s="26"/>
    </row>
    <row r="461" ht="11.25" customHeight="1">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c r="AA461" s="26"/>
      <c r="AB461" s="26"/>
      <c r="AC461" s="26"/>
      <c r="AD461" s="26"/>
      <c r="AE461" s="26"/>
      <c r="AF461" s="26"/>
      <c r="AG461" s="26"/>
      <c r="AH461" s="26"/>
      <c r="AI461" s="26"/>
      <c r="AJ461" s="26"/>
      <c r="AK461" s="26"/>
      <c r="AL461" s="26"/>
      <c r="AM461" s="26"/>
      <c r="AN461" s="26"/>
      <c r="AO461" s="26"/>
      <c r="AP461" s="26"/>
      <c r="AQ461" s="26"/>
      <c r="AR461" s="26"/>
      <c r="AS461" s="26"/>
      <c r="AT461" s="26"/>
      <c r="AU461" s="26"/>
      <c r="AV461" s="26"/>
      <c r="AW461" s="26"/>
      <c r="AX461" s="26"/>
      <c r="AY461" s="26"/>
      <c r="AZ461" s="26"/>
      <c r="BA461" s="26"/>
      <c r="BB461" s="26"/>
      <c r="BC461" s="26"/>
      <c r="BD461" s="26"/>
      <c r="BE461" s="26"/>
      <c r="BF461" s="26"/>
      <c r="BG461" s="26"/>
      <c r="BH461" s="26"/>
      <c r="BI461" s="26"/>
    </row>
    <row r="462" ht="11.25" customHeight="1">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c r="AA462" s="26"/>
      <c r="AB462" s="26"/>
      <c r="AC462" s="26"/>
      <c r="AD462" s="26"/>
      <c r="AE462" s="26"/>
      <c r="AF462" s="26"/>
      <c r="AG462" s="26"/>
      <c r="AH462" s="26"/>
      <c r="AI462" s="26"/>
      <c r="AJ462" s="26"/>
      <c r="AK462" s="26"/>
      <c r="AL462" s="26"/>
      <c r="AM462" s="26"/>
      <c r="AN462" s="26"/>
      <c r="AO462" s="26"/>
      <c r="AP462" s="26"/>
      <c r="AQ462" s="26"/>
      <c r="AR462" s="26"/>
      <c r="AS462" s="26"/>
      <c r="AT462" s="26"/>
      <c r="AU462" s="26"/>
      <c r="AV462" s="26"/>
      <c r="AW462" s="26"/>
      <c r="AX462" s="26"/>
      <c r="AY462" s="26"/>
      <c r="AZ462" s="26"/>
      <c r="BA462" s="26"/>
      <c r="BB462" s="26"/>
      <c r="BC462" s="26"/>
      <c r="BD462" s="26"/>
      <c r="BE462" s="26"/>
      <c r="BF462" s="26"/>
      <c r="BG462" s="26"/>
      <c r="BH462" s="26"/>
      <c r="BI462" s="26"/>
    </row>
    <row r="463" ht="11.25" customHeight="1">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E463" s="26"/>
      <c r="AF463" s="26"/>
      <c r="AG463" s="26"/>
      <c r="AH463" s="26"/>
      <c r="AI463" s="26"/>
      <c r="AJ463" s="26"/>
      <c r="AK463" s="26"/>
      <c r="AL463" s="26"/>
      <c r="AM463" s="26"/>
      <c r="AN463" s="26"/>
      <c r="AO463" s="26"/>
      <c r="AP463" s="26"/>
      <c r="AQ463" s="26"/>
      <c r="AR463" s="26"/>
      <c r="AS463" s="26"/>
      <c r="AT463" s="26"/>
      <c r="AU463" s="26"/>
      <c r="AV463" s="26"/>
      <c r="AW463" s="26"/>
      <c r="AX463" s="26"/>
      <c r="AY463" s="26"/>
      <c r="AZ463" s="26"/>
      <c r="BA463" s="26"/>
      <c r="BB463" s="26"/>
      <c r="BC463" s="26"/>
      <c r="BD463" s="26"/>
      <c r="BE463" s="26"/>
      <c r="BF463" s="26"/>
      <c r="BG463" s="26"/>
      <c r="BH463" s="26"/>
      <c r="BI463" s="26"/>
    </row>
    <row r="464" ht="11.25" customHeight="1">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c r="AA464" s="26"/>
      <c r="AB464" s="26"/>
      <c r="AC464" s="26"/>
      <c r="AD464" s="26"/>
      <c r="AE464" s="26"/>
      <c r="AF464" s="26"/>
      <c r="AG464" s="26"/>
      <c r="AH464" s="26"/>
      <c r="AI464" s="26"/>
      <c r="AJ464" s="26"/>
      <c r="AK464" s="26"/>
      <c r="AL464" s="26"/>
      <c r="AM464" s="26"/>
      <c r="AN464" s="26"/>
      <c r="AO464" s="26"/>
      <c r="AP464" s="26"/>
      <c r="AQ464" s="26"/>
      <c r="AR464" s="26"/>
      <c r="AS464" s="26"/>
      <c r="AT464" s="26"/>
      <c r="AU464" s="26"/>
      <c r="AV464" s="26"/>
      <c r="AW464" s="26"/>
      <c r="AX464" s="26"/>
      <c r="AY464" s="26"/>
      <c r="AZ464" s="26"/>
      <c r="BA464" s="26"/>
      <c r="BB464" s="26"/>
      <c r="BC464" s="26"/>
      <c r="BD464" s="26"/>
      <c r="BE464" s="26"/>
      <c r="BF464" s="26"/>
      <c r="BG464" s="26"/>
      <c r="BH464" s="26"/>
      <c r="BI464" s="26"/>
    </row>
    <row r="465" ht="11.25" customHeight="1">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c r="AA465" s="26"/>
      <c r="AB465" s="26"/>
      <c r="AC465" s="26"/>
      <c r="AD465" s="26"/>
      <c r="AE465" s="26"/>
      <c r="AF465" s="26"/>
      <c r="AG465" s="26"/>
      <c r="AH465" s="26"/>
      <c r="AI465" s="26"/>
      <c r="AJ465" s="26"/>
      <c r="AK465" s="26"/>
      <c r="AL465" s="26"/>
      <c r="AM465" s="26"/>
      <c r="AN465" s="26"/>
      <c r="AO465" s="26"/>
      <c r="AP465" s="26"/>
      <c r="AQ465" s="26"/>
      <c r="AR465" s="26"/>
      <c r="AS465" s="26"/>
      <c r="AT465" s="26"/>
      <c r="AU465" s="26"/>
      <c r="AV465" s="26"/>
      <c r="AW465" s="26"/>
      <c r="AX465" s="26"/>
      <c r="AY465" s="26"/>
      <c r="AZ465" s="26"/>
      <c r="BA465" s="26"/>
      <c r="BB465" s="26"/>
      <c r="BC465" s="26"/>
      <c r="BD465" s="26"/>
      <c r="BE465" s="26"/>
      <c r="BF465" s="26"/>
      <c r="BG465" s="26"/>
      <c r="BH465" s="26"/>
      <c r="BI465" s="26"/>
    </row>
    <row r="466" ht="11.25" customHeight="1">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26"/>
      <c r="AF466" s="26"/>
      <c r="AG466" s="26"/>
      <c r="AH466" s="26"/>
      <c r="AI466" s="26"/>
      <c r="AJ466" s="26"/>
      <c r="AK466" s="26"/>
      <c r="AL466" s="26"/>
      <c r="AM466" s="26"/>
      <c r="AN466" s="26"/>
      <c r="AO466" s="26"/>
      <c r="AP466" s="26"/>
      <c r="AQ466" s="26"/>
      <c r="AR466" s="26"/>
      <c r="AS466" s="26"/>
      <c r="AT466" s="26"/>
      <c r="AU466" s="26"/>
      <c r="AV466" s="26"/>
      <c r="AW466" s="26"/>
      <c r="AX466" s="26"/>
      <c r="AY466" s="26"/>
      <c r="AZ466" s="26"/>
      <c r="BA466" s="26"/>
      <c r="BB466" s="26"/>
      <c r="BC466" s="26"/>
      <c r="BD466" s="26"/>
      <c r="BE466" s="26"/>
      <c r="BF466" s="26"/>
      <c r="BG466" s="26"/>
      <c r="BH466" s="26"/>
      <c r="BI466" s="26"/>
    </row>
    <row r="467" ht="11.25" customHeight="1">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c r="AM467" s="26"/>
      <c r="AN467" s="26"/>
      <c r="AO467" s="26"/>
      <c r="AP467" s="26"/>
      <c r="AQ467" s="26"/>
      <c r="AR467" s="26"/>
      <c r="AS467" s="26"/>
      <c r="AT467" s="26"/>
      <c r="AU467" s="26"/>
      <c r="AV467" s="26"/>
      <c r="AW467" s="26"/>
      <c r="AX467" s="26"/>
      <c r="AY467" s="26"/>
      <c r="AZ467" s="26"/>
      <c r="BA467" s="26"/>
      <c r="BB467" s="26"/>
      <c r="BC467" s="26"/>
      <c r="BD467" s="26"/>
      <c r="BE467" s="26"/>
      <c r="BF467" s="26"/>
      <c r="BG467" s="26"/>
      <c r="BH467" s="26"/>
      <c r="BI467" s="26"/>
    </row>
    <row r="468" ht="11.25" customHeight="1">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c r="BA468" s="26"/>
      <c r="BB468" s="26"/>
      <c r="BC468" s="26"/>
      <c r="BD468" s="26"/>
      <c r="BE468" s="26"/>
      <c r="BF468" s="26"/>
      <c r="BG468" s="26"/>
      <c r="BH468" s="26"/>
      <c r="BI468" s="26"/>
    </row>
    <row r="469" ht="11.25" customHeight="1">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E469" s="26"/>
      <c r="AF469" s="26"/>
      <c r="AG469" s="26"/>
      <c r="AH469" s="26"/>
      <c r="AI469" s="26"/>
      <c r="AJ469" s="26"/>
      <c r="AK469" s="26"/>
      <c r="AL469" s="26"/>
      <c r="AM469" s="26"/>
      <c r="AN469" s="26"/>
      <c r="AO469" s="26"/>
      <c r="AP469" s="26"/>
      <c r="AQ469" s="26"/>
      <c r="AR469" s="26"/>
      <c r="AS469" s="26"/>
      <c r="AT469" s="26"/>
      <c r="AU469" s="26"/>
      <c r="AV469" s="26"/>
      <c r="AW469" s="26"/>
      <c r="AX469" s="26"/>
      <c r="AY469" s="26"/>
      <c r="AZ469" s="26"/>
      <c r="BA469" s="26"/>
      <c r="BB469" s="26"/>
      <c r="BC469" s="26"/>
      <c r="BD469" s="26"/>
      <c r="BE469" s="26"/>
      <c r="BF469" s="26"/>
      <c r="BG469" s="26"/>
      <c r="BH469" s="26"/>
      <c r="BI469" s="26"/>
    </row>
    <row r="470" ht="11.25" customHeight="1">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26"/>
      <c r="AF470" s="26"/>
      <c r="AG470" s="26"/>
      <c r="AH470" s="26"/>
      <c r="AI470" s="26"/>
      <c r="AJ470" s="26"/>
      <c r="AK470" s="26"/>
      <c r="AL470" s="26"/>
      <c r="AM470" s="26"/>
      <c r="AN470" s="26"/>
      <c r="AO470" s="26"/>
      <c r="AP470" s="26"/>
      <c r="AQ470" s="26"/>
      <c r="AR470" s="26"/>
      <c r="AS470" s="26"/>
      <c r="AT470" s="26"/>
      <c r="AU470" s="26"/>
      <c r="AV470" s="26"/>
      <c r="AW470" s="26"/>
      <c r="AX470" s="26"/>
      <c r="AY470" s="26"/>
      <c r="AZ470" s="26"/>
      <c r="BA470" s="26"/>
      <c r="BB470" s="26"/>
      <c r="BC470" s="26"/>
      <c r="BD470" s="26"/>
      <c r="BE470" s="26"/>
      <c r="BF470" s="26"/>
      <c r="BG470" s="26"/>
      <c r="BH470" s="26"/>
      <c r="BI470" s="26"/>
    </row>
    <row r="471" ht="11.25" customHeight="1">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row>
    <row r="472" ht="11.25" customHeight="1">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c r="AM472" s="26"/>
      <c r="AN472" s="26"/>
      <c r="AO472" s="26"/>
      <c r="AP472" s="26"/>
      <c r="AQ472" s="26"/>
      <c r="AR472" s="26"/>
      <c r="AS472" s="26"/>
      <c r="AT472" s="26"/>
      <c r="AU472" s="26"/>
      <c r="AV472" s="26"/>
      <c r="AW472" s="26"/>
      <c r="AX472" s="26"/>
      <c r="AY472" s="26"/>
      <c r="AZ472" s="26"/>
      <c r="BA472" s="26"/>
      <c r="BB472" s="26"/>
      <c r="BC472" s="26"/>
      <c r="BD472" s="26"/>
      <c r="BE472" s="26"/>
      <c r="BF472" s="26"/>
      <c r="BG472" s="26"/>
      <c r="BH472" s="26"/>
      <c r="BI472" s="26"/>
    </row>
    <row r="473" ht="11.25" customHeight="1">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26"/>
      <c r="AF473" s="26"/>
      <c r="AG473" s="26"/>
      <c r="AH473" s="26"/>
      <c r="AI473" s="26"/>
      <c r="AJ473" s="26"/>
      <c r="AK473" s="26"/>
      <c r="AL473" s="26"/>
      <c r="AM473" s="26"/>
      <c r="AN473" s="26"/>
      <c r="AO473" s="26"/>
      <c r="AP473" s="26"/>
      <c r="AQ473" s="26"/>
      <c r="AR473" s="26"/>
      <c r="AS473" s="26"/>
      <c r="AT473" s="26"/>
      <c r="AU473" s="26"/>
      <c r="AV473" s="26"/>
      <c r="AW473" s="26"/>
      <c r="AX473" s="26"/>
      <c r="AY473" s="26"/>
      <c r="AZ473" s="26"/>
      <c r="BA473" s="26"/>
      <c r="BB473" s="26"/>
      <c r="BC473" s="26"/>
      <c r="BD473" s="26"/>
      <c r="BE473" s="26"/>
      <c r="BF473" s="26"/>
      <c r="BG473" s="26"/>
      <c r="BH473" s="26"/>
      <c r="BI473" s="26"/>
    </row>
    <row r="474" ht="11.25" customHeight="1">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c r="AM474" s="26"/>
      <c r="AN474" s="26"/>
      <c r="AO474" s="26"/>
      <c r="AP474" s="26"/>
      <c r="AQ474" s="26"/>
      <c r="AR474" s="26"/>
      <c r="AS474" s="26"/>
      <c r="AT474" s="26"/>
      <c r="AU474" s="26"/>
      <c r="AV474" s="26"/>
      <c r="AW474" s="26"/>
      <c r="AX474" s="26"/>
      <c r="AY474" s="26"/>
      <c r="AZ474" s="26"/>
      <c r="BA474" s="26"/>
      <c r="BB474" s="26"/>
      <c r="BC474" s="26"/>
      <c r="BD474" s="26"/>
      <c r="BE474" s="26"/>
      <c r="BF474" s="26"/>
      <c r="BG474" s="26"/>
      <c r="BH474" s="26"/>
      <c r="BI474" s="26"/>
    </row>
    <row r="475" ht="11.25" customHeight="1">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c r="AM475" s="26"/>
      <c r="AN475" s="26"/>
      <c r="AO475" s="26"/>
      <c r="AP475" s="26"/>
      <c r="AQ475" s="26"/>
      <c r="AR475" s="26"/>
      <c r="AS475" s="26"/>
      <c r="AT475" s="26"/>
      <c r="AU475" s="26"/>
      <c r="AV475" s="26"/>
      <c r="AW475" s="26"/>
      <c r="AX475" s="26"/>
      <c r="AY475" s="26"/>
      <c r="AZ475" s="26"/>
      <c r="BA475" s="26"/>
      <c r="BB475" s="26"/>
      <c r="BC475" s="26"/>
      <c r="BD475" s="26"/>
      <c r="BE475" s="26"/>
      <c r="BF475" s="26"/>
      <c r="BG475" s="26"/>
      <c r="BH475" s="26"/>
      <c r="BI475" s="26"/>
    </row>
    <row r="476" ht="11.25" customHeight="1">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26"/>
      <c r="AV476" s="26"/>
      <c r="AW476" s="26"/>
      <c r="AX476" s="26"/>
      <c r="AY476" s="26"/>
      <c r="AZ476" s="26"/>
      <c r="BA476" s="26"/>
      <c r="BB476" s="26"/>
      <c r="BC476" s="26"/>
      <c r="BD476" s="26"/>
      <c r="BE476" s="26"/>
      <c r="BF476" s="26"/>
      <c r="BG476" s="26"/>
      <c r="BH476" s="26"/>
      <c r="BI476" s="26"/>
    </row>
    <row r="477" ht="11.25" customHeight="1">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c r="AM477" s="26"/>
      <c r="AN477" s="26"/>
      <c r="AO477" s="26"/>
      <c r="AP477" s="26"/>
      <c r="AQ477" s="26"/>
      <c r="AR477" s="26"/>
      <c r="AS477" s="26"/>
      <c r="AT477" s="26"/>
      <c r="AU477" s="26"/>
      <c r="AV477" s="26"/>
      <c r="AW477" s="26"/>
      <c r="AX477" s="26"/>
      <c r="AY477" s="26"/>
      <c r="AZ477" s="26"/>
      <c r="BA477" s="26"/>
      <c r="BB477" s="26"/>
      <c r="BC477" s="26"/>
      <c r="BD477" s="26"/>
      <c r="BE477" s="26"/>
      <c r="BF477" s="26"/>
      <c r="BG477" s="26"/>
      <c r="BH477" s="26"/>
      <c r="BI477" s="26"/>
    </row>
    <row r="478" ht="11.25" customHeight="1">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26"/>
      <c r="AV478" s="26"/>
      <c r="AW478" s="26"/>
      <c r="AX478" s="26"/>
      <c r="AY478" s="26"/>
      <c r="AZ478" s="26"/>
      <c r="BA478" s="26"/>
      <c r="BB478" s="26"/>
      <c r="BC478" s="26"/>
      <c r="BD478" s="26"/>
      <c r="BE478" s="26"/>
      <c r="BF478" s="26"/>
      <c r="BG478" s="26"/>
      <c r="BH478" s="26"/>
      <c r="BI478" s="26"/>
    </row>
    <row r="479" ht="11.25" customHeight="1">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c r="AA479" s="26"/>
      <c r="AB479" s="26"/>
      <c r="AC479" s="26"/>
      <c r="AD479" s="26"/>
      <c r="AE479" s="26"/>
      <c r="AF479" s="26"/>
      <c r="AG479" s="26"/>
      <c r="AH479" s="26"/>
      <c r="AI479" s="26"/>
      <c r="AJ479" s="26"/>
      <c r="AK479" s="26"/>
      <c r="AL479" s="26"/>
      <c r="AM479" s="26"/>
      <c r="AN479" s="26"/>
      <c r="AO479" s="26"/>
      <c r="AP479" s="26"/>
      <c r="AQ479" s="26"/>
      <c r="AR479" s="26"/>
      <c r="AS479" s="26"/>
      <c r="AT479" s="26"/>
      <c r="AU479" s="26"/>
      <c r="AV479" s="26"/>
      <c r="AW479" s="26"/>
      <c r="AX479" s="26"/>
      <c r="AY479" s="26"/>
      <c r="AZ479" s="26"/>
      <c r="BA479" s="26"/>
      <c r="BB479" s="26"/>
      <c r="BC479" s="26"/>
      <c r="BD479" s="26"/>
      <c r="BE479" s="26"/>
      <c r="BF479" s="26"/>
      <c r="BG479" s="26"/>
      <c r="BH479" s="26"/>
      <c r="BI479" s="26"/>
    </row>
    <row r="480" ht="11.25" customHeight="1">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E480" s="26"/>
      <c r="AF480" s="26"/>
      <c r="AG480" s="26"/>
      <c r="AH480" s="26"/>
      <c r="AI480" s="26"/>
      <c r="AJ480" s="26"/>
      <c r="AK480" s="26"/>
      <c r="AL480" s="26"/>
      <c r="AM480" s="26"/>
      <c r="AN480" s="26"/>
      <c r="AO480" s="26"/>
      <c r="AP480" s="26"/>
      <c r="AQ480" s="26"/>
      <c r="AR480" s="26"/>
      <c r="AS480" s="26"/>
      <c r="AT480" s="26"/>
      <c r="AU480" s="26"/>
      <c r="AV480" s="26"/>
      <c r="AW480" s="26"/>
      <c r="AX480" s="26"/>
      <c r="AY480" s="26"/>
      <c r="AZ480" s="26"/>
      <c r="BA480" s="26"/>
      <c r="BB480" s="26"/>
      <c r="BC480" s="26"/>
      <c r="BD480" s="26"/>
      <c r="BE480" s="26"/>
      <c r="BF480" s="26"/>
      <c r="BG480" s="26"/>
      <c r="BH480" s="26"/>
      <c r="BI480" s="26"/>
    </row>
    <row r="481" ht="11.25" customHeight="1">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c r="AM481" s="26"/>
      <c r="AN481" s="26"/>
      <c r="AO481" s="26"/>
      <c r="AP481" s="26"/>
      <c r="AQ481" s="26"/>
      <c r="AR481" s="26"/>
      <c r="AS481" s="26"/>
      <c r="AT481" s="26"/>
      <c r="AU481" s="26"/>
      <c r="AV481" s="26"/>
      <c r="AW481" s="26"/>
      <c r="AX481" s="26"/>
      <c r="AY481" s="26"/>
      <c r="AZ481" s="26"/>
      <c r="BA481" s="26"/>
      <c r="BB481" s="26"/>
      <c r="BC481" s="26"/>
      <c r="BD481" s="26"/>
      <c r="BE481" s="26"/>
      <c r="BF481" s="26"/>
      <c r="BG481" s="26"/>
      <c r="BH481" s="26"/>
      <c r="BI481" s="26"/>
    </row>
    <row r="482" ht="11.25" customHeight="1">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E482" s="26"/>
      <c r="AF482" s="26"/>
      <c r="AG482" s="26"/>
      <c r="AH482" s="26"/>
      <c r="AI482" s="26"/>
      <c r="AJ482" s="26"/>
      <c r="AK482" s="26"/>
      <c r="AL482" s="26"/>
      <c r="AM482" s="26"/>
      <c r="AN482" s="26"/>
      <c r="AO482" s="26"/>
      <c r="AP482" s="26"/>
      <c r="AQ482" s="26"/>
      <c r="AR482" s="26"/>
      <c r="AS482" s="26"/>
      <c r="AT482" s="26"/>
      <c r="AU482" s="26"/>
      <c r="AV482" s="26"/>
      <c r="AW482" s="26"/>
      <c r="AX482" s="26"/>
      <c r="AY482" s="26"/>
      <c r="AZ482" s="26"/>
      <c r="BA482" s="26"/>
      <c r="BB482" s="26"/>
      <c r="BC482" s="26"/>
      <c r="BD482" s="26"/>
      <c r="BE482" s="26"/>
      <c r="BF482" s="26"/>
      <c r="BG482" s="26"/>
      <c r="BH482" s="26"/>
      <c r="BI482" s="26"/>
    </row>
    <row r="483" ht="11.25" customHeight="1">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E483" s="26"/>
      <c r="AF483" s="26"/>
      <c r="AG483" s="26"/>
      <c r="AH483" s="26"/>
      <c r="AI483" s="26"/>
      <c r="AJ483" s="26"/>
      <c r="AK483" s="26"/>
      <c r="AL483" s="26"/>
      <c r="AM483" s="26"/>
      <c r="AN483" s="26"/>
      <c r="AO483" s="26"/>
      <c r="AP483" s="26"/>
      <c r="AQ483" s="26"/>
      <c r="AR483" s="26"/>
      <c r="AS483" s="26"/>
      <c r="AT483" s="26"/>
      <c r="AU483" s="26"/>
      <c r="AV483" s="26"/>
      <c r="AW483" s="26"/>
      <c r="AX483" s="26"/>
      <c r="AY483" s="26"/>
      <c r="AZ483" s="26"/>
      <c r="BA483" s="26"/>
      <c r="BB483" s="26"/>
      <c r="BC483" s="26"/>
      <c r="BD483" s="26"/>
      <c r="BE483" s="26"/>
      <c r="BF483" s="26"/>
      <c r="BG483" s="26"/>
      <c r="BH483" s="26"/>
      <c r="BI483" s="26"/>
    </row>
    <row r="484" ht="11.25" customHeight="1">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E484" s="26"/>
      <c r="AF484" s="26"/>
      <c r="AG484" s="26"/>
      <c r="AH484" s="26"/>
      <c r="AI484" s="26"/>
      <c r="AJ484" s="26"/>
      <c r="AK484" s="26"/>
      <c r="AL484" s="26"/>
      <c r="AM484" s="26"/>
      <c r="AN484" s="26"/>
      <c r="AO484" s="26"/>
      <c r="AP484" s="26"/>
      <c r="AQ484" s="26"/>
      <c r="AR484" s="26"/>
      <c r="AS484" s="26"/>
      <c r="AT484" s="26"/>
      <c r="AU484" s="26"/>
      <c r="AV484" s="26"/>
      <c r="AW484" s="26"/>
      <c r="AX484" s="26"/>
      <c r="AY484" s="26"/>
      <c r="AZ484" s="26"/>
      <c r="BA484" s="26"/>
      <c r="BB484" s="26"/>
      <c r="BC484" s="26"/>
      <c r="BD484" s="26"/>
      <c r="BE484" s="26"/>
      <c r="BF484" s="26"/>
      <c r="BG484" s="26"/>
      <c r="BH484" s="26"/>
      <c r="BI484" s="26"/>
    </row>
    <row r="485" ht="11.25" customHeight="1">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c r="AM485" s="26"/>
      <c r="AN485" s="26"/>
      <c r="AO485" s="26"/>
      <c r="AP485" s="26"/>
      <c r="AQ485" s="26"/>
      <c r="AR485" s="26"/>
      <c r="AS485" s="26"/>
      <c r="AT485" s="26"/>
      <c r="AU485" s="26"/>
      <c r="AV485" s="26"/>
      <c r="AW485" s="26"/>
      <c r="AX485" s="26"/>
      <c r="AY485" s="26"/>
      <c r="AZ485" s="26"/>
      <c r="BA485" s="26"/>
      <c r="BB485" s="26"/>
      <c r="BC485" s="26"/>
      <c r="BD485" s="26"/>
      <c r="BE485" s="26"/>
      <c r="BF485" s="26"/>
      <c r="BG485" s="26"/>
      <c r="BH485" s="26"/>
      <c r="BI485" s="26"/>
    </row>
    <row r="486" ht="11.25" customHeight="1">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26"/>
      <c r="AV486" s="26"/>
      <c r="AW486" s="26"/>
      <c r="AX486" s="26"/>
      <c r="AY486" s="26"/>
      <c r="AZ486" s="26"/>
      <c r="BA486" s="26"/>
      <c r="BB486" s="26"/>
      <c r="BC486" s="26"/>
      <c r="BD486" s="26"/>
      <c r="BE486" s="26"/>
      <c r="BF486" s="26"/>
      <c r="BG486" s="26"/>
      <c r="BH486" s="26"/>
      <c r="BI486" s="26"/>
    </row>
    <row r="487" ht="11.25" customHeight="1">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c r="AM487" s="26"/>
      <c r="AN487" s="26"/>
      <c r="AO487" s="26"/>
      <c r="AP487" s="26"/>
      <c r="AQ487" s="26"/>
      <c r="AR487" s="26"/>
      <c r="AS487" s="26"/>
      <c r="AT487" s="26"/>
      <c r="AU487" s="26"/>
      <c r="AV487" s="26"/>
      <c r="AW487" s="26"/>
      <c r="AX487" s="26"/>
      <c r="AY487" s="26"/>
      <c r="AZ487" s="26"/>
      <c r="BA487" s="26"/>
      <c r="BB487" s="26"/>
      <c r="BC487" s="26"/>
      <c r="BD487" s="26"/>
      <c r="BE487" s="26"/>
      <c r="BF487" s="26"/>
      <c r="BG487" s="26"/>
      <c r="BH487" s="26"/>
      <c r="BI487" s="26"/>
    </row>
    <row r="488" ht="11.25" customHeight="1">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c r="AN488" s="26"/>
      <c r="AO488" s="26"/>
      <c r="AP488" s="26"/>
      <c r="AQ488" s="26"/>
      <c r="AR488" s="26"/>
      <c r="AS488" s="26"/>
      <c r="AT488" s="26"/>
      <c r="AU488" s="26"/>
      <c r="AV488" s="26"/>
      <c r="AW488" s="26"/>
      <c r="AX488" s="26"/>
      <c r="AY488" s="26"/>
      <c r="AZ488" s="26"/>
      <c r="BA488" s="26"/>
      <c r="BB488" s="26"/>
      <c r="BC488" s="26"/>
      <c r="BD488" s="26"/>
      <c r="BE488" s="26"/>
      <c r="BF488" s="26"/>
      <c r="BG488" s="26"/>
      <c r="BH488" s="26"/>
      <c r="BI488" s="26"/>
    </row>
    <row r="489" ht="11.25" customHeight="1">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c r="AA489" s="26"/>
      <c r="AB489" s="26"/>
      <c r="AC489" s="26"/>
      <c r="AD489" s="26"/>
      <c r="AE489" s="26"/>
      <c r="AF489" s="26"/>
      <c r="AG489" s="26"/>
      <c r="AH489" s="26"/>
      <c r="AI489" s="26"/>
      <c r="AJ489" s="26"/>
      <c r="AK489" s="26"/>
      <c r="AL489" s="26"/>
      <c r="AM489" s="26"/>
      <c r="AN489" s="26"/>
      <c r="AO489" s="26"/>
      <c r="AP489" s="26"/>
      <c r="AQ489" s="26"/>
      <c r="AR489" s="26"/>
      <c r="AS489" s="26"/>
      <c r="AT489" s="26"/>
      <c r="AU489" s="26"/>
      <c r="AV489" s="26"/>
      <c r="AW489" s="26"/>
      <c r="AX489" s="26"/>
      <c r="AY489" s="26"/>
      <c r="AZ489" s="26"/>
      <c r="BA489" s="26"/>
      <c r="BB489" s="26"/>
      <c r="BC489" s="26"/>
      <c r="BD489" s="26"/>
      <c r="BE489" s="26"/>
      <c r="BF489" s="26"/>
      <c r="BG489" s="26"/>
      <c r="BH489" s="26"/>
      <c r="BI489" s="26"/>
    </row>
    <row r="490" ht="11.25" customHeight="1">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c r="AO490" s="26"/>
      <c r="AP490" s="26"/>
      <c r="AQ490" s="26"/>
      <c r="AR490" s="26"/>
      <c r="AS490" s="26"/>
      <c r="AT490" s="26"/>
      <c r="AU490" s="26"/>
      <c r="AV490" s="26"/>
      <c r="AW490" s="26"/>
      <c r="AX490" s="26"/>
      <c r="AY490" s="26"/>
      <c r="AZ490" s="26"/>
      <c r="BA490" s="26"/>
      <c r="BB490" s="26"/>
      <c r="BC490" s="26"/>
      <c r="BD490" s="26"/>
      <c r="BE490" s="26"/>
      <c r="BF490" s="26"/>
      <c r="BG490" s="26"/>
      <c r="BH490" s="26"/>
      <c r="BI490" s="26"/>
    </row>
    <row r="491" ht="11.25" customHeight="1">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c r="AA491" s="26"/>
      <c r="AB491" s="26"/>
      <c r="AC491" s="26"/>
      <c r="AD491" s="26"/>
      <c r="AE491" s="26"/>
      <c r="AF491" s="26"/>
      <c r="AG491" s="26"/>
      <c r="AH491" s="26"/>
      <c r="AI491" s="26"/>
      <c r="AJ491" s="26"/>
      <c r="AK491" s="26"/>
      <c r="AL491" s="26"/>
      <c r="AM491" s="26"/>
      <c r="AN491" s="26"/>
      <c r="AO491" s="26"/>
      <c r="AP491" s="26"/>
      <c r="AQ491" s="26"/>
      <c r="AR491" s="26"/>
      <c r="AS491" s="26"/>
      <c r="AT491" s="26"/>
      <c r="AU491" s="26"/>
      <c r="AV491" s="26"/>
      <c r="AW491" s="26"/>
      <c r="AX491" s="26"/>
      <c r="AY491" s="26"/>
      <c r="AZ491" s="26"/>
      <c r="BA491" s="26"/>
      <c r="BB491" s="26"/>
      <c r="BC491" s="26"/>
      <c r="BD491" s="26"/>
      <c r="BE491" s="26"/>
      <c r="BF491" s="26"/>
      <c r="BG491" s="26"/>
      <c r="BH491" s="26"/>
      <c r="BI491" s="26"/>
    </row>
    <row r="492" ht="11.25" customHeight="1">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26"/>
      <c r="AV492" s="26"/>
      <c r="AW492" s="26"/>
      <c r="AX492" s="26"/>
      <c r="AY492" s="26"/>
      <c r="AZ492" s="26"/>
      <c r="BA492" s="26"/>
      <c r="BB492" s="26"/>
      <c r="BC492" s="26"/>
      <c r="BD492" s="26"/>
      <c r="BE492" s="26"/>
      <c r="BF492" s="26"/>
      <c r="BG492" s="26"/>
      <c r="BH492" s="26"/>
      <c r="BI492" s="26"/>
    </row>
    <row r="493" ht="11.25" customHeight="1">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c r="AZ493" s="26"/>
      <c r="BA493" s="26"/>
      <c r="BB493" s="26"/>
      <c r="BC493" s="26"/>
      <c r="BD493" s="26"/>
      <c r="BE493" s="26"/>
      <c r="BF493" s="26"/>
      <c r="BG493" s="26"/>
      <c r="BH493" s="26"/>
      <c r="BI493" s="26"/>
    </row>
    <row r="494" ht="11.25" customHeight="1">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c r="AA494" s="26"/>
      <c r="AB494" s="26"/>
      <c r="AC494" s="26"/>
      <c r="AD494" s="26"/>
      <c r="AE494" s="26"/>
      <c r="AF494" s="26"/>
      <c r="AG494" s="26"/>
      <c r="AH494" s="26"/>
      <c r="AI494" s="26"/>
      <c r="AJ494" s="26"/>
      <c r="AK494" s="26"/>
      <c r="AL494" s="26"/>
      <c r="AM494" s="26"/>
      <c r="AN494" s="26"/>
      <c r="AO494" s="26"/>
      <c r="AP494" s="26"/>
      <c r="AQ494" s="26"/>
      <c r="AR494" s="26"/>
      <c r="AS494" s="26"/>
      <c r="AT494" s="26"/>
      <c r="AU494" s="26"/>
      <c r="AV494" s="26"/>
      <c r="AW494" s="26"/>
      <c r="AX494" s="26"/>
      <c r="AY494" s="26"/>
      <c r="AZ494" s="26"/>
      <c r="BA494" s="26"/>
      <c r="BB494" s="26"/>
      <c r="BC494" s="26"/>
      <c r="BD494" s="26"/>
      <c r="BE494" s="26"/>
      <c r="BF494" s="26"/>
      <c r="BG494" s="26"/>
      <c r="BH494" s="26"/>
      <c r="BI494" s="26"/>
    </row>
    <row r="495" ht="11.25" customHeight="1">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c r="AM495" s="26"/>
      <c r="AN495" s="26"/>
      <c r="AO495" s="26"/>
      <c r="AP495" s="26"/>
      <c r="AQ495" s="26"/>
      <c r="AR495" s="26"/>
      <c r="AS495" s="26"/>
      <c r="AT495" s="26"/>
      <c r="AU495" s="26"/>
      <c r="AV495" s="26"/>
      <c r="AW495" s="26"/>
      <c r="AX495" s="26"/>
      <c r="AY495" s="26"/>
      <c r="AZ495" s="26"/>
      <c r="BA495" s="26"/>
      <c r="BB495" s="26"/>
      <c r="BC495" s="26"/>
      <c r="BD495" s="26"/>
      <c r="BE495" s="26"/>
      <c r="BF495" s="26"/>
      <c r="BG495" s="26"/>
      <c r="BH495" s="26"/>
      <c r="BI495" s="26"/>
    </row>
    <row r="496" ht="11.25" customHeight="1">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c r="AA496" s="26"/>
      <c r="AB496" s="26"/>
      <c r="AC496" s="26"/>
      <c r="AD496" s="26"/>
      <c r="AE496" s="26"/>
      <c r="AF496" s="26"/>
      <c r="AG496" s="26"/>
      <c r="AH496" s="26"/>
      <c r="AI496" s="26"/>
      <c r="AJ496" s="26"/>
      <c r="AK496" s="26"/>
      <c r="AL496" s="26"/>
      <c r="AM496" s="26"/>
      <c r="AN496" s="26"/>
      <c r="AO496" s="26"/>
      <c r="AP496" s="26"/>
      <c r="AQ496" s="26"/>
      <c r="AR496" s="26"/>
      <c r="AS496" s="26"/>
      <c r="AT496" s="26"/>
      <c r="AU496" s="26"/>
      <c r="AV496" s="26"/>
      <c r="AW496" s="26"/>
      <c r="AX496" s="26"/>
      <c r="AY496" s="26"/>
      <c r="AZ496" s="26"/>
      <c r="BA496" s="26"/>
      <c r="BB496" s="26"/>
      <c r="BC496" s="26"/>
      <c r="BD496" s="26"/>
      <c r="BE496" s="26"/>
      <c r="BF496" s="26"/>
      <c r="BG496" s="26"/>
      <c r="BH496" s="26"/>
      <c r="BI496" s="26"/>
    </row>
    <row r="497" ht="11.25" customHeight="1">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c r="AA497" s="26"/>
      <c r="AB497" s="26"/>
      <c r="AC497" s="26"/>
      <c r="AD497" s="26"/>
      <c r="AE497" s="26"/>
      <c r="AF497" s="26"/>
      <c r="AG497" s="26"/>
      <c r="AH497" s="26"/>
      <c r="AI497" s="26"/>
      <c r="AJ497" s="26"/>
      <c r="AK497" s="26"/>
      <c r="AL497" s="26"/>
      <c r="AM497" s="26"/>
      <c r="AN497" s="26"/>
      <c r="AO497" s="26"/>
      <c r="AP497" s="26"/>
      <c r="AQ497" s="26"/>
      <c r="AR497" s="26"/>
      <c r="AS497" s="26"/>
      <c r="AT497" s="26"/>
      <c r="AU497" s="26"/>
      <c r="AV497" s="26"/>
      <c r="AW497" s="26"/>
      <c r="AX497" s="26"/>
      <c r="AY497" s="26"/>
      <c r="AZ497" s="26"/>
      <c r="BA497" s="26"/>
      <c r="BB497" s="26"/>
      <c r="BC497" s="26"/>
      <c r="BD497" s="26"/>
      <c r="BE497" s="26"/>
      <c r="BF497" s="26"/>
      <c r="BG497" s="26"/>
      <c r="BH497" s="26"/>
      <c r="BI497" s="26"/>
    </row>
    <row r="498" ht="11.25" customHeight="1">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c r="BA498" s="26"/>
      <c r="BB498" s="26"/>
      <c r="BC498" s="26"/>
      <c r="BD498" s="26"/>
      <c r="BE498" s="26"/>
      <c r="BF498" s="26"/>
      <c r="BG498" s="26"/>
      <c r="BH498" s="26"/>
      <c r="BI498" s="26"/>
    </row>
    <row r="499" ht="11.25" customHeight="1">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c r="AA499" s="26"/>
      <c r="AB499" s="26"/>
      <c r="AC499" s="26"/>
      <c r="AD499" s="26"/>
      <c r="AE499" s="26"/>
      <c r="AF499" s="26"/>
      <c r="AG499" s="26"/>
      <c r="AH499" s="26"/>
      <c r="AI499" s="26"/>
      <c r="AJ499" s="26"/>
      <c r="AK499" s="26"/>
      <c r="AL499" s="26"/>
      <c r="AM499" s="26"/>
      <c r="AN499" s="26"/>
      <c r="AO499" s="26"/>
      <c r="AP499" s="26"/>
      <c r="AQ499" s="26"/>
      <c r="AR499" s="26"/>
      <c r="AS499" s="26"/>
      <c r="AT499" s="26"/>
      <c r="AU499" s="26"/>
      <c r="AV499" s="26"/>
      <c r="AW499" s="26"/>
      <c r="AX499" s="26"/>
      <c r="AY499" s="26"/>
      <c r="AZ499" s="26"/>
      <c r="BA499" s="26"/>
      <c r="BB499" s="26"/>
      <c r="BC499" s="26"/>
      <c r="BD499" s="26"/>
      <c r="BE499" s="26"/>
      <c r="BF499" s="26"/>
      <c r="BG499" s="26"/>
      <c r="BH499" s="26"/>
      <c r="BI499" s="26"/>
    </row>
    <row r="500" ht="11.25" customHeight="1">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6"/>
      <c r="BI500" s="26"/>
    </row>
    <row r="501" ht="11.25" customHeight="1">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c r="AA501" s="26"/>
      <c r="AB501" s="26"/>
      <c r="AC501" s="26"/>
      <c r="AD501" s="26"/>
      <c r="AE501" s="26"/>
      <c r="AF501" s="26"/>
      <c r="AG501" s="26"/>
      <c r="AH501" s="26"/>
      <c r="AI501" s="26"/>
      <c r="AJ501" s="26"/>
      <c r="AK501" s="26"/>
      <c r="AL501" s="26"/>
      <c r="AM501" s="26"/>
      <c r="AN501" s="26"/>
      <c r="AO501" s="26"/>
      <c r="AP501" s="26"/>
      <c r="AQ501" s="26"/>
      <c r="AR501" s="26"/>
      <c r="AS501" s="26"/>
      <c r="AT501" s="26"/>
      <c r="AU501" s="26"/>
      <c r="AV501" s="26"/>
      <c r="AW501" s="26"/>
      <c r="AX501" s="26"/>
      <c r="AY501" s="26"/>
      <c r="AZ501" s="26"/>
      <c r="BA501" s="26"/>
      <c r="BB501" s="26"/>
      <c r="BC501" s="26"/>
      <c r="BD501" s="26"/>
      <c r="BE501" s="26"/>
      <c r="BF501" s="26"/>
      <c r="BG501" s="26"/>
      <c r="BH501" s="26"/>
      <c r="BI501" s="26"/>
    </row>
    <row r="502" ht="11.25" customHeight="1">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c r="AZ502" s="26"/>
      <c r="BA502" s="26"/>
      <c r="BB502" s="26"/>
      <c r="BC502" s="26"/>
      <c r="BD502" s="26"/>
      <c r="BE502" s="26"/>
      <c r="BF502" s="26"/>
      <c r="BG502" s="26"/>
      <c r="BH502" s="26"/>
      <c r="BI502" s="26"/>
    </row>
    <row r="503" ht="11.25" customHeight="1">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c r="AA503" s="26"/>
      <c r="AB503" s="26"/>
      <c r="AC503" s="26"/>
      <c r="AD503" s="26"/>
      <c r="AE503" s="26"/>
      <c r="AF503" s="26"/>
      <c r="AG503" s="26"/>
      <c r="AH503" s="26"/>
      <c r="AI503" s="26"/>
      <c r="AJ503" s="26"/>
      <c r="AK503" s="26"/>
      <c r="AL503" s="26"/>
      <c r="AM503" s="26"/>
      <c r="AN503" s="26"/>
      <c r="AO503" s="26"/>
      <c r="AP503" s="26"/>
      <c r="AQ503" s="26"/>
      <c r="AR503" s="26"/>
      <c r="AS503" s="26"/>
      <c r="AT503" s="26"/>
      <c r="AU503" s="26"/>
      <c r="AV503" s="26"/>
      <c r="AW503" s="26"/>
      <c r="AX503" s="26"/>
      <c r="AY503" s="26"/>
      <c r="AZ503" s="26"/>
      <c r="BA503" s="26"/>
      <c r="BB503" s="26"/>
      <c r="BC503" s="26"/>
      <c r="BD503" s="26"/>
      <c r="BE503" s="26"/>
      <c r="BF503" s="26"/>
      <c r="BG503" s="26"/>
      <c r="BH503" s="26"/>
      <c r="BI503" s="26"/>
    </row>
    <row r="504" ht="11.25" customHeight="1">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c r="AZ504" s="26"/>
      <c r="BA504" s="26"/>
      <c r="BB504" s="26"/>
      <c r="BC504" s="26"/>
      <c r="BD504" s="26"/>
      <c r="BE504" s="26"/>
      <c r="BF504" s="26"/>
      <c r="BG504" s="26"/>
      <c r="BH504" s="26"/>
      <c r="BI504" s="26"/>
    </row>
    <row r="505" ht="11.25" customHeight="1">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c r="AZ505" s="26"/>
      <c r="BA505" s="26"/>
      <c r="BB505" s="26"/>
      <c r="BC505" s="26"/>
      <c r="BD505" s="26"/>
      <c r="BE505" s="26"/>
      <c r="BF505" s="26"/>
      <c r="BG505" s="26"/>
      <c r="BH505" s="26"/>
      <c r="BI505" s="26"/>
    </row>
    <row r="506" ht="11.25" customHeight="1">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c r="AZ506" s="26"/>
      <c r="BA506" s="26"/>
      <c r="BB506" s="26"/>
      <c r="BC506" s="26"/>
      <c r="BD506" s="26"/>
      <c r="BE506" s="26"/>
      <c r="BF506" s="26"/>
      <c r="BG506" s="26"/>
      <c r="BH506" s="26"/>
      <c r="BI506" s="26"/>
    </row>
    <row r="507" ht="11.25" customHeight="1">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c r="AZ507" s="26"/>
      <c r="BA507" s="26"/>
      <c r="BB507" s="26"/>
      <c r="BC507" s="26"/>
      <c r="BD507" s="26"/>
      <c r="BE507" s="26"/>
      <c r="BF507" s="26"/>
      <c r="BG507" s="26"/>
      <c r="BH507" s="26"/>
      <c r="BI507" s="26"/>
    </row>
    <row r="508" ht="11.25" customHeight="1">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c r="AZ508" s="26"/>
      <c r="BA508" s="26"/>
      <c r="BB508" s="26"/>
      <c r="BC508" s="26"/>
      <c r="BD508" s="26"/>
      <c r="BE508" s="26"/>
      <c r="BF508" s="26"/>
      <c r="BG508" s="26"/>
      <c r="BH508" s="26"/>
      <c r="BI508" s="26"/>
    </row>
    <row r="509" ht="11.25" customHeight="1">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c r="AZ509" s="26"/>
      <c r="BA509" s="26"/>
      <c r="BB509" s="26"/>
      <c r="BC509" s="26"/>
      <c r="BD509" s="26"/>
      <c r="BE509" s="26"/>
      <c r="BF509" s="26"/>
      <c r="BG509" s="26"/>
      <c r="BH509" s="26"/>
      <c r="BI509" s="26"/>
    </row>
    <row r="510" ht="11.25" customHeight="1">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c r="AZ510" s="26"/>
      <c r="BA510" s="26"/>
      <c r="BB510" s="26"/>
      <c r="BC510" s="26"/>
      <c r="BD510" s="26"/>
      <c r="BE510" s="26"/>
      <c r="BF510" s="26"/>
      <c r="BG510" s="26"/>
      <c r="BH510" s="26"/>
      <c r="BI510" s="26"/>
    </row>
    <row r="511" ht="11.25" customHeight="1">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c r="AA511" s="26"/>
      <c r="AB511" s="26"/>
      <c r="AC511" s="26"/>
      <c r="AD511" s="26"/>
      <c r="AE511" s="26"/>
      <c r="AF511" s="26"/>
      <c r="AG511" s="26"/>
      <c r="AH511" s="26"/>
      <c r="AI511" s="26"/>
      <c r="AJ511" s="26"/>
      <c r="AK511" s="26"/>
      <c r="AL511" s="26"/>
      <c r="AM511" s="26"/>
      <c r="AN511" s="26"/>
      <c r="AO511" s="26"/>
      <c r="AP511" s="26"/>
      <c r="AQ511" s="26"/>
      <c r="AR511" s="26"/>
      <c r="AS511" s="26"/>
      <c r="AT511" s="26"/>
      <c r="AU511" s="26"/>
      <c r="AV511" s="26"/>
      <c r="AW511" s="26"/>
      <c r="AX511" s="26"/>
      <c r="AY511" s="26"/>
      <c r="AZ511" s="26"/>
      <c r="BA511" s="26"/>
      <c r="BB511" s="26"/>
      <c r="BC511" s="26"/>
      <c r="BD511" s="26"/>
      <c r="BE511" s="26"/>
      <c r="BF511" s="26"/>
      <c r="BG511" s="26"/>
      <c r="BH511" s="26"/>
      <c r="BI511" s="26"/>
    </row>
    <row r="512" ht="11.25" customHeight="1">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c r="AQ512" s="26"/>
      <c r="AR512" s="26"/>
      <c r="AS512" s="26"/>
      <c r="AT512" s="26"/>
      <c r="AU512" s="26"/>
      <c r="AV512" s="26"/>
      <c r="AW512" s="26"/>
      <c r="AX512" s="26"/>
      <c r="AY512" s="26"/>
      <c r="AZ512" s="26"/>
      <c r="BA512" s="26"/>
      <c r="BB512" s="26"/>
      <c r="BC512" s="26"/>
      <c r="BD512" s="26"/>
      <c r="BE512" s="26"/>
      <c r="BF512" s="26"/>
      <c r="BG512" s="26"/>
      <c r="BH512" s="26"/>
      <c r="BI512" s="26"/>
    </row>
    <row r="513" ht="11.25" customHeight="1">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c r="AA513" s="26"/>
      <c r="AB513" s="26"/>
      <c r="AC513" s="26"/>
      <c r="AD513" s="26"/>
      <c r="AE513" s="26"/>
      <c r="AF513" s="26"/>
      <c r="AG513" s="26"/>
      <c r="AH513" s="26"/>
      <c r="AI513" s="26"/>
      <c r="AJ513" s="26"/>
      <c r="AK513" s="26"/>
      <c r="AL513" s="26"/>
      <c r="AM513" s="26"/>
      <c r="AN513" s="26"/>
      <c r="AO513" s="26"/>
      <c r="AP513" s="26"/>
      <c r="AQ513" s="26"/>
      <c r="AR513" s="26"/>
      <c r="AS513" s="26"/>
      <c r="AT513" s="26"/>
      <c r="AU513" s="26"/>
      <c r="AV513" s="26"/>
      <c r="AW513" s="26"/>
      <c r="AX513" s="26"/>
      <c r="AY513" s="26"/>
      <c r="AZ513" s="26"/>
      <c r="BA513" s="26"/>
      <c r="BB513" s="26"/>
      <c r="BC513" s="26"/>
      <c r="BD513" s="26"/>
      <c r="BE513" s="26"/>
      <c r="BF513" s="26"/>
      <c r="BG513" s="26"/>
      <c r="BH513" s="26"/>
      <c r="BI513" s="26"/>
    </row>
    <row r="514" ht="11.25" customHeight="1">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6"/>
      <c r="AN514" s="26"/>
      <c r="AO514" s="26"/>
      <c r="AP514" s="26"/>
      <c r="AQ514" s="26"/>
      <c r="AR514" s="26"/>
      <c r="AS514" s="26"/>
      <c r="AT514" s="26"/>
      <c r="AU514" s="26"/>
      <c r="AV514" s="26"/>
      <c r="AW514" s="26"/>
      <c r="AX514" s="26"/>
      <c r="AY514" s="26"/>
      <c r="AZ514" s="26"/>
      <c r="BA514" s="26"/>
      <c r="BB514" s="26"/>
      <c r="BC514" s="26"/>
      <c r="BD514" s="26"/>
      <c r="BE514" s="26"/>
      <c r="BF514" s="26"/>
      <c r="BG514" s="26"/>
      <c r="BH514" s="26"/>
      <c r="BI514" s="26"/>
    </row>
    <row r="515" ht="11.25" customHeight="1">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c r="AA515" s="26"/>
      <c r="AB515" s="26"/>
      <c r="AC515" s="26"/>
      <c r="AD515" s="26"/>
      <c r="AE515" s="26"/>
      <c r="AF515" s="26"/>
      <c r="AG515" s="26"/>
      <c r="AH515" s="26"/>
      <c r="AI515" s="26"/>
      <c r="AJ515" s="26"/>
      <c r="AK515" s="26"/>
      <c r="AL515" s="26"/>
      <c r="AM515" s="26"/>
      <c r="AN515" s="26"/>
      <c r="AO515" s="26"/>
      <c r="AP515" s="26"/>
      <c r="AQ515" s="26"/>
      <c r="AR515" s="26"/>
      <c r="AS515" s="26"/>
      <c r="AT515" s="26"/>
      <c r="AU515" s="26"/>
      <c r="AV515" s="26"/>
      <c r="AW515" s="26"/>
      <c r="AX515" s="26"/>
      <c r="AY515" s="26"/>
      <c r="AZ515" s="26"/>
      <c r="BA515" s="26"/>
      <c r="BB515" s="26"/>
      <c r="BC515" s="26"/>
      <c r="BD515" s="26"/>
      <c r="BE515" s="26"/>
      <c r="BF515" s="26"/>
      <c r="BG515" s="26"/>
      <c r="BH515" s="26"/>
      <c r="BI515" s="26"/>
    </row>
    <row r="516" ht="11.25" customHeight="1">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c r="AM516" s="26"/>
      <c r="AN516" s="26"/>
      <c r="AO516" s="26"/>
      <c r="AP516" s="26"/>
      <c r="AQ516" s="26"/>
      <c r="AR516" s="26"/>
      <c r="AS516" s="26"/>
      <c r="AT516" s="26"/>
      <c r="AU516" s="26"/>
      <c r="AV516" s="26"/>
      <c r="AW516" s="26"/>
      <c r="AX516" s="26"/>
      <c r="AY516" s="26"/>
      <c r="AZ516" s="26"/>
      <c r="BA516" s="26"/>
      <c r="BB516" s="26"/>
      <c r="BC516" s="26"/>
      <c r="BD516" s="26"/>
      <c r="BE516" s="26"/>
      <c r="BF516" s="26"/>
      <c r="BG516" s="26"/>
      <c r="BH516" s="26"/>
      <c r="BI516" s="26"/>
    </row>
    <row r="517" ht="11.25" customHeight="1">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c r="BA517" s="26"/>
      <c r="BB517" s="26"/>
      <c r="BC517" s="26"/>
      <c r="BD517" s="26"/>
      <c r="BE517" s="26"/>
      <c r="BF517" s="26"/>
      <c r="BG517" s="26"/>
      <c r="BH517" s="26"/>
      <c r="BI517" s="26"/>
    </row>
    <row r="518" ht="11.25" customHeight="1">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c r="AZ518" s="26"/>
      <c r="BA518" s="26"/>
      <c r="BB518" s="26"/>
      <c r="BC518" s="26"/>
      <c r="BD518" s="26"/>
      <c r="BE518" s="26"/>
      <c r="BF518" s="26"/>
      <c r="BG518" s="26"/>
      <c r="BH518" s="26"/>
      <c r="BI518" s="26"/>
    </row>
    <row r="519" ht="11.25" customHeight="1">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26"/>
      <c r="BF519" s="26"/>
      <c r="BG519" s="26"/>
      <c r="BH519" s="26"/>
      <c r="BI519" s="26"/>
    </row>
    <row r="520" ht="11.25" customHeight="1">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6"/>
      <c r="AM520" s="26"/>
      <c r="AN520" s="26"/>
      <c r="AO520" s="26"/>
      <c r="AP520" s="26"/>
      <c r="AQ520" s="26"/>
      <c r="AR520" s="26"/>
      <c r="AS520" s="26"/>
      <c r="AT520" s="26"/>
      <c r="AU520" s="26"/>
      <c r="AV520" s="26"/>
      <c r="AW520" s="26"/>
      <c r="AX520" s="26"/>
      <c r="AY520" s="26"/>
      <c r="AZ520" s="26"/>
      <c r="BA520" s="26"/>
      <c r="BB520" s="26"/>
      <c r="BC520" s="26"/>
      <c r="BD520" s="26"/>
      <c r="BE520" s="26"/>
      <c r="BF520" s="26"/>
      <c r="BG520" s="26"/>
      <c r="BH520" s="26"/>
      <c r="BI520" s="26"/>
    </row>
    <row r="521" ht="11.25" customHeight="1">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c r="AZ521" s="26"/>
      <c r="BA521" s="26"/>
      <c r="BB521" s="26"/>
      <c r="BC521" s="26"/>
      <c r="BD521" s="26"/>
      <c r="BE521" s="26"/>
      <c r="BF521" s="26"/>
      <c r="BG521" s="26"/>
      <c r="BH521" s="26"/>
      <c r="BI521" s="26"/>
    </row>
    <row r="522" ht="11.25" customHeight="1">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c r="AM522" s="26"/>
      <c r="AN522" s="26"/>
      <c r="AO522" s="26"/>
      <c r="AP522" s="26"/>
      <c r="AQ522" s="26"/>
      <c r="AR522" s="26"/>
      <c r="AS522" s="26"/>
      <c r="AT522" s="26"/>
      <c r="AU522" s="26"/>
      <c r="AV522" s="26"/>
      <c r="AW522" s="26"/>
      <c r="AX522" s="26"/>
      <c r="AY522" s="26"/>
      <c r="AZ522" s="26"/>
      <c r="BA522" s="26"/>
      <c r="BB522" s="26"/>
      <c r="BC522" s="26"/>
      <c r="BD522" s="26"/>
      <c r="BE522" s="26"/>
      <c r="BF522" s="26"/>
      <c r="BG522" s="26"/>
      <c r="BH522" s="26"/>
      <c r="BI522" s="26"/>
    </row>
    <row r="523" ht="11.25" customHeight="1">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c r="AM523" s="26"/>
      <c r="AN523" s="26"/>
      <c r="AO523" s="26"/>
      <c r="AP523" s="26"/>
      <c r="AQ523" s="26"/>
      <c r="AR523" s="26"/>
      <c r="AS523" s="26"/>
      <c r="AT523" s="26"/>
      <c r="AU523" s="26"/>
      <c r="AV523" s="26"/>
      <c r="AW523" s="26"/>
      <c r="AX523" s="26"/>
      <c r="AY523" s="26"/>
      <c r="AZ523" s="26"/>
      <c r="BA523" s="26"/>
      <c r="BB523" s="26"/>
      <c r="BC523" s="26"/>
      <c r="BD523" s="26"/>
      <c r="BE523" s="26"/>
      <c r="BF523" s="26"/>
      <c r="BG523" s="26"/>
      <c r="BH523" s="26"/>
      <c r="BI523" s="26"/>
    </row>
    <row r="524" ht="11.25" customHeight="1">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c r="AM524" s="26"/>
      <c r="AN524" s="26"/>
      <c r="AO524" s="26"/>
      <c r="AP524" s="26"/>
      <c r="AQ524" s="26"/>
      <c r="AR524" s="26"/>
      <c r="AS524" s="26"/>
      <c r="AT524" s="26"/>
      <c r="AU524" s="26"/>
      <c r="AV524" s="26"/>
      <c r="AW524" s="26"/>
      <c r="AX524" s="26"/>
      <c r="AY524" s="26"/>
      <c r="AZ524" s="26"/>
      <c r="BA524" s="26"/>
      <c r="BB524" s="26"/>
      <c r="BC524" s="26"/>
      <c r="BD524" s="26"/>
      <c r="BE524" s="26"/>
      <c r="BF524" s="26"/>
      <c r="BG524" s="26"/>
      <c r="BH524" s="26"/>
      <c r="BI524" s="26"/>
    </row>
    <row r="525" ht="11.25" customHeight="1">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c r="AQ525" s="26"/>
      <c r="AR525" s="26"/>
      <c r="AS525" s="26"/>
      <c r="AT525" s="26"/>
      <c r="AU525" s="26"/>
      <c r="AV525" s="26"/>
      <c r="AW525" s="26"/>
      <c r="AX525" s="26"/>
      <c r="AY525" s="26"/>
      <c r="AZ525" s="26"/>
      <c r="BA525" s="26"/>
      <c r="BB525" s="26"/>
      <c r="BC525" s="26"/>
      <c r="BD525" s="26"/>
      <c r="BE525" s="26"/>
      <c r="BF525" s="26"/>
      <c r="BG525" s="26"/>
      <c r="BH525" s="26"/>
      <c r="BI525" s="26"/>
    </row>
    <row r="526" ht="11.25" customHeight="1">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c r="BA526" s="26"/>
      <c r="BB526" s="26"/>
      <c r="BC526" s="26"/>
      <c r="BD526" s="26"/>
      <c r="BE526" s="26"/>
      <c r="BF526" s="26"/>
      <c r="BG526" s="26"/>
      <c r="BH526" s="26"/>
      <c r="BI526" s="26"/>
    </row>
    <row r="527" ht="11.25" customHeight="1">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c r="AZ527" s="26"/>
      <c r="BA527" s="26"/>
      <c r="BB527" s="26"/>
      <c r="BC527" s="26"/>
      <c r="BD527" s="26"/>
      <c r="BE527" s="26"/>
      <c r="BF527" s="26"/>
      <c r="BG527" s="26"/>
      <c r="BH527" s="26"/>
      <c r="BI527" s="26"/>
    </row>
    <row r="528" ht="11.25" customHeight="1">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c r="AZ528" s="26"/>
      <c r="BA528" s="26"/>
      <c r="BB528" s="26"/>
      <c r="BC528" s="26"/>
      <c r="BD528" s="26"/>
      <c r="BE528" s="26"/>
      <c r="BF528" s="26"/>
      <c r="BG528" s="26"/>
      <c r="BH528" s="26"/>
      <c r="BI528" s="26"/>
    </row>
    <row r="529" ht="11.25" customHeight="1">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c r="AA529" s="26"/>
      <c r="AB529" s="26"/>
      <c r="AC529" s="26"/>
      <c r="AD529" s="26"/>
      <c r="AE529" s="26"/>
      <c r="AF529" s="26"/>
      <c r="AG529" s="26"/>
      <c r="AH529" s="26"/>
      <c r="AI529" s="26"/>
      <c r="AJ529" s="26"/>
      <c r="AK529" s="26"/>
      <c r="AL529" s="26"/>
      <c r="AM529" s="26"/>
      <c r="AN529" s="26"/>
      <c r="AO529" s="26"/>
      <c r="AP529" s="26"/>
      <c r="AQ529" s="26"/>
      <c r="AR529" s="26"/>
      <c r="AS529" s="26"/>
      <c r="AT529" s="26"/>
      <c r="AU529" s="26"/>
      <c r="AV529" s="26"/>
      <c r="AW529" s="26"/>
      <c r="AX529" s="26"/>
      <c r="AY529" s="26"/>
      <c r="AZ529" s="26"/>
      <c r="BA529" s="26"/>
      <c r="BB529" s="26"/>
      <c r="BC529" s="26"/>
      <c r="BD529" s="26"/>
      <c r="BE529" s="26"/>
      <c r="BF529" s="26"/>
      <c r="BG529" s="26"/>
      <c r="BH529" s="26"/>
      <c r="BI529" s="26"/>
    </row>
    <row r="530" ht="11.25" customHeight="1">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c r="AZ530" s="26"/>
      <c r="BA530" s="26"/>
      <c r="BB530" s="26"/>
      <c r="BC530" s="26"/>
      <c r="BD530" s="26"/>
      <c r="BE530" s="26"/>
      <c r="BF530" s="26"/>
      <c r="BG530" s="26"/>
      <c r="BH530" s="26"/>
      <c r="BI530" s="26"/>
    </row>
    <row r="531" ht="11.25" customHeight="1">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c r="AZ531" s="26"/>
      <c r="BA531" s="26"/>
      <c r="BB531" s="26"/>
      <c r="BC531" s="26"/>
      <c r="BD531" s="26"/>
      <c r="BE531" s="26"/>
      <c r="BF531" s="26"/>
      <c r="BG531" s="26"/>
      <c r="BH531" s="26"/>
      <c r="BI531" s="26"/>
    </row>
    <row r="532" ht="11.25" customHeight="1">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c r="AQ532" s="26"/>
      <c r="AR532" s="26"/>
      <c r="AS532" s="26"/>
      <c r="AT532" s="26"/>
      <c r="AU532" s="26"/>
      <c r="AV532" s="26"/>
      <c r="AW532" s="26"/>
      <c r="AX532" s="26"/>
      <c r="AY532" s="26"/>
      <c r="AZ532" s="26"/>
      <c r="BA532" s="26"/>
      <c r="BB532" s="26"/>
      <c r="BC532" s="26"/>
      <c r="BD532" s="26"/>
      <c r="BE532" s="26"/>
      <c r="BF532" s="26"/>
      <c r="BG532" s="26"/>
      <c r="BH532" s="26"/>
      <c r="BI532" s="26"/>
    </row>
    <row r="533" ht="11.25" customHeight="1">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c r="AQ533" s="26"/>
      <c r="AR533" s="26"/>
      <c r="AS533" s="26"/>
      <c r="AT533" s="26"/>
      <c r="AU533" s="26"/>
      <c r="AV533" s="26"/>
      <c r="AW533" s="26"/>
      <c r="AX533" s="26"/>
      <c r="AY533" s="26"/>
      <c r="AZ533" s="26"/>
      <c r="BA533" s="26"/>
      <c r="BB533" s="26"/>
      <c r="BC533" s="26"/>
      <c r="BD533" s="26"/>
      <c r="BE533" s="26"/>
      <c r="BF533" s="26"/>
      <c r="BG533" s="26"/>
      <c r="BH533" s="26"/>
      <c r="BI533" s="26"/>
    </row>
    <row r="534" ht="11.25" customHeight="1">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c r="BA534" s="26"/>
      <c r="BB534" s="26"/>
      <c r="BC534" s="26"/>
      <c r="BD534" s="26"/>
      <c r="BE534" s="26"/>
      <c r="BF534" s="26"/>
      <c r="BG534" s="26"/>
      <c r="BH534" s="26"/>
      <c r="BI534" s="26"/>
    </row>
    <row r="535" ht="11.25" customHeight="1">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c r="AQ535" s="26"/>
      <c r="AR535" s="26"/>
      <c r="AS535" s="26"/>
      <c r="AT535" s="26"/>
      <c r="AU535" s="26"/>
      <c r="AV535" s="26"/>
      <c r="AW535" s="26"/>
      <c r="AX535" s="26"/>
      <c r="AY535" s="26"/>
      <c r="AZ535" s="26"/>
      <c r="BA535" s="26"/>
      <c r="BB535" s="26"/>
      <c r="BC535" s="26"/>
      <c r="BD535" s="26"/>
      <c r="BE535" s="26"/>
      <c r="BF535" s="26"/>
      <c r="BG535" s="26"/>
      <c r="BH535" s="26"/>
      <c r="BI535" s="26"/>
    </row>
    <row r="536" ht="11.25" customHeight="1">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c r="AQ536" s="26"/>
      <c r="AR536" s="26"/>
      <c r="AS536" s="26"/>
      <c r="AT536" s="26"/>
      <c r="AU536" s="26"/>
      <c r="AV536" s="26"/>
      <c r="AW536" s="26"/>
      <c r="AX536" s="26"/>
      <c r="AY536" s="26"/>
      <c r="AZ536" s="26"/>
      <c r="BA536" s="26"/>
      <c r="BB536" s="26"/>
      <c r="BC536" s="26"/>
      <c r="BD536" s="26"/>
      <c r="BE536" s="26"/>
      <c r="BF536" s="26"/>
      <c r="BG536" s="26"/>
      <c r="BH536" s="26"/>
      <c r="BI536" s="26"/>
    </row>
    <row r="537" ht="11.25" customHeight="1">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c r="AQ537" s="26"/>
      <c r="AR537" s="26"/>
      <c r="AS537" s="26"/>
      <c r="AT537" s="26"/>
      <c r="AU537" s="26"/>
      <c r="AV537" s="26"/>
      <c r="AW537" s="26"/>
      <c r="AX537" s="26"/>
      <c r="AY537" s="26"/>
      <c r="AZ537" s="26"/>
      <c r="BA537" s="26"/>
      <c r="BB537" s="26"/>
      <c r="BC537" s="26"/>
      <c r="BD537" s="26"/>
      <c r="BE537" s="26"/>
      <c r="BF537" s="26"/>
      <c r="BG537" s="26"/>
      <c r="BH537" s="26"/>
      <c r="BI537" s="26"/>
    </row>
    <row r="538" ht="11.25" customHeight="1">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c r="AQ538" s="26"/>
      <c r="AR538" s="26"/>
      <c r="AS538" s="26"/>
      <c r="AT538" s="26"/>
      <c r="AU538" s="26"/>
      <c r="AV538" s="26"/>
      <c r="AW538" s="26"/>
      <c r="AX538" s="26"/>
      <c r="AY538" s="26"/>
      <c r="AZ538" s="26"/>
      <c r="BA538" s="26"/>
      <c r="BB538" s="26"/>
      <c r="BC538" s="26"/>
      <c r="BD538" s="26"/>
      <c r="BE538" s="26"/>
      <c r="BF538" s="26"/>
      <c r="BG538" s="26"/>
      <c r="BH538" s="26"/>
      <c r="BI538" s="26"/>
    </row>
    <row r="539" ht="11.25" customHeight="1">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c r="AA539" s="26"/>
      <c r="AB539" s="26"/>
      <c r="AC539" s="26"/>
      <c r="AD539" s="26"/>
      <c r="AE539" s="26"/>
      <c r="AF539" s="26"/>
      <c r="AG539" s="26"/>
      <c r="AH539" s="26"/>
      <c r="AI539" s="26"/>
      <c r="AJ539" s="26"/>
      <c r="AK539" s="26"/>
      <c r="AL539" s="26"/>
      <c r="AM539" s="26"/>
      <c r="AN539" s="26"/>
      <c r="AO539" s="26"/>
      <c r="AP539" s="26"/>
      <c r="AQ539" s="26"/>
      <c r="AR539" s="26"/>
      <c r="AS539" s="26"/>
      <c r="AT539" s="26"/>
      <c r="AU539" s="26"/>
      <c r="AV539" s="26"/>
      <c r="AW539" s="26"/>
      <c r="AX539" s="26"/>
      <c r="AY539" s="26"/>
      <c r="AZ539" s="26"/>
      <c r="BA539" s="26"/>
      <c r="BB539" s="26"/>
      <c r="BC539" s="26"/>
      <c r="BD539" s="26"/>
      <c r="BE539" s="26"/>
      <c r="BF539" s="26"/>
      <c r="BG539" s="26"/>
      <c r="BH539" s="26"/>
      <c r="BI539" s="26"/>
    </row>
    <row r="540" ht="11.25" customHeight="1">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c r="AM540" s="26"/>
      <c r="AN540" s="26"/>
      <c r="AO540" s="26"/>
      <c r="AP540" s="26"/>
      <c r="AQ540" s="26"/>
      <c r="AR540" s="26"/>
      <c r="AS540" s="26"/>
      <c r="AT540" s="26"/>
      <c r="AU540" s="26"/>
      <c r="AV540" s="26"/>
      <c r="AW540" s="26"/>
      <c r="AX540" s="26"/>
      <c r="AY540" s="26"/>
      <c r="AZ540" s="26"/>
      <c r="BA540" s="26"/>
      <c r="BB540" s="26"/>
      <c r="BC540" s="26"/>
      <c r="BD540" s="26"/>
      <c r="BE540" s="26"/>
      <c r="BF540" s="26"/>
      <c r="BG540" s="26"/>
      <c r="BH540" s="26"/>
      <c r="BI540" s="26"/>
    </row>
    <row r="541" ht="11.25" customHeight="1">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c r="AA541" s="26"/>
      <c r="AB541" s="26"/>
      <c r="AC541" s="26"/>
      <c r="AD541" s="26"/>
      <c r="AE541" s="26"/>
      <c r="AF541" s="26"/>
      <c r="AG541" s="26"/>
      <c r="AH541" s="26"/>
      <c r="AI541" s="26"/>
      <c r="AJ541" s="26"/>
      <c r="AK541" s="26"/>
      <c r="AL541" s="26"/>
      <c r="AM541" s="26"/>
      <c r="AN541" s="26"/>
      <c r="AO541" s="26"/>
      <c r="AP541" s="26"/>
      <c r="AQ541" s="26"/>
      <c r="AR541" s="26"/>
      <c r="AS541" s="26"/>
      <c r="AT541" s="26"/>
      <c r="AU541" s="26"/>
      <c r="AV541" s="26"/>
      <c r="AW541" s="26"/>
      <c r="AX541" s="26"/>
      <c r="AY541" s="26"/>
      <c r="AZ541" s="26"/>
      <c r="BA541" s="26"/>
      <c r="BB541" s="26"/>
      <c r="BC541" s="26"/>
      <c r="BD541" s="26"/>
      <c r="BE541" s="26"/>
      <c r="BF541" s="26"/>
      <c r="BG541" s="26"/>
      <c r="BH541" s="26"/>
      <c r="BI541" s="26"/>
    </row>
    <row r="542" ht="11.25" customHeight="1">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c r="AM542" s="26"/>
      <c r="AN542" s="26"/>
      <c r="AO542" s="26"/>
      <c r="AP542" s="26"/>
      <c r="AQ542" s="26"/>
      <c r="AR542" s="26"/>
      <c r="AS542" s="26"/>
      <c r="AT542" s="26"/>
      <c r="AU542" s="26"/>
      <c r="AV542" s="26"/>
      <c r="AW542" s="26"/>
      <c r="AX542" s="26"/>
      <c r="AY542" s="26"/>
      <c r="AZ542" s="26"/>
      <c r="BA542" s="26"/>
      <c r="BB542" s="26"/>
      <c r="BC542" s="26"/>
      <c r="BD542" s="26"/>
      <c r="BE542" s="26"/>
      <c r="BF542" s="26"/>
      <c r="BG542" s="26"/>
      <c r="BH542" s="26"/>
      <c r="BI542" s="26"/>
    </row>
    <row r="543" ht="11.25" customHeight="1">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c r="AA543" s="26"/>
      <c r="AB543" s="26"/>
      <c r="AC543" s="26"/>
      <c r="AD543" s="26"/>
      <c r="AE543" s="26"/>
      <c r="AF543" s="26"/>
      <c r="AG543" s="26"/>
      <c r="AH543" s="26"/>
      <c r="AI543" s="26"/>
      <c r="AJ543" s="26"/>
      <c r="AK543" s="26"/>
      <c r="AL543" s="26"/>
      <c r="AM543" s="26"/>
      <c r="AN543" s="26"/>
      <c r="AO543" s="26"/>
      <c r="AP543" s="26"/>
      <c r="AQ543" s="26"/>
      <c r="AR543" s="26"/>
      <c r="AS543" s="26"/>
      <c r="AT543" s="26"/>
      <c r="AU543" s="26"/>
      <c r="AV543" s="26"/>
      <c r="AW543" s="26"/>
      <c r="AX543" s="26"/>
      <c r="AY543" s="26"/>
      <c r="AZ543" s="26"/>
      <c r="BA543" s="26"/>
      <c r="BB543" s="26"/>
      <c r="BC543" s="26"/>
      <c r="BD543" s="26"/>
      <c r="BE543" s="26"/>
      <c r="BF543" s="26"/>
      <c r="BG543" s="26"/>
      <c r="BH543" s="26"/>
      <c r="BI543" s="26"/>
    </row>
    <row r="544" ht="11.25" customHeight="1">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c r="BA544" s="26"/>
      <c r="BB544" s="26"/>
      <c r="BC544" s="26"/>
      <c r="BD544" s="26"/>
      <c r="BE544" s="26"/>
      <c r="BF544" s="26"/>
      <c r="BG544" s="26"/>
      <c r="BH544" s="26"/>
      <c r="BI544" s="26"/>
    </row>
    <row r="545" ht="11.25" customHeight="1">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c r="AA545" s="26"/>
      <c r="AB545" s="26"/>
      <c r="AC545" s="26"/>
      <c r="AD545" s="26"/>
      <c r="AE545" s="26"/>
      <c r="AF545" s="26"/>
      <c r="AG545" s="26"/>
      <c r="AH545" s="26"/>
      <c r="AI545" s="26"/>
      <c r="AJ545" s="26"/>
      <c r="AK545" s="26"/>
      <c r="AL545" s="26"/>
      <c r="AM545" s="26"/>
      <c r="AN545" s="26"/>
      <c r="AO545" s="26"/>
      <c r="AP545" s="26"/>
      <c r="AQ545" s="26"/>
      <c r="AR545" s="26"/>
      <c r="AS545" s="26"/>
      <c r="AT545" s="26"/>
      <c r="AU545" s="26"/>
      <c r="AV545" s="26"/>
      <c r="AW545" s="26"/>
      <c r="AX545" s="26"/>
      <c r="AY545" s="26"/>
      <c r="AZ545" s="26"/>
      <c r="BA545" s="26"/>
      <c r="BB545" s="26"/>
      <c r="BC545" s="26"/>
      <c r="BD545" s="26"/>
      <c r="BE545" s="26"/>
      <c r="BF545" s="26"/>
      <c r="BG545" s="26"/>
      <c r="BH545" s="26"/>
      <c r="BI545" s="26"/>
    </row>
    <row r="546" ht="11.25" customHeight="1">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c r="AA546" s="26"/>
      <c r="AB546" s="26"/>
      <c r="AC546" s="26"/>
      <c r="AD546" s="26"/>
      <c r="AE546" s="26"/>
      <c r="AF546" s="26"/>
      <c r="AG546" s="26"/>
      <c r="AH546" s="26"/>
      <c r="AI546" s="26"/>
      <c r="AJ546" s="26"/>
      <c r="AK546" s="26"/>
      <c r="AL546" s="26"/>
      <c r="AM546" s="26"/>
      <c r="AN546" s="26"/>
      <c r="AO546" s="26"/>
      <c r="AP546" s="26"/>
      <c r="AQ546" s="26"/>
      <c r="AR546" s="26"/>
      <c r="AS546" s="26"/>
      <c r="AT546" s="26"/>
      <c r="AU546" s="26"/>
      <c r="AV546" s="26"/>
      <c r="AW546" s="26"/>
      <c r="AX546" s="26"/>
      <c r="AY546" s="26"/>
      <c r="AZ546" s="26"/>
      <c r="BA546" s="26"/>
      <c r="BB546" s="26"/>
      <c r="BC546" s="26"/>
      <c r="BD546" s="26"/>
      <c r="BE546" s="26"/>
      <c r="BF546" s="26"/>
      <c r="BG546" s="26"/>
      <c r="BH546" s="26"/>
      <c r="BI546" s="26"/>
    </row>
    <row r="547" ht="11.25" customHeight="1">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c r="AA547" s="26"/>
      <c r="AB547" s="26"/>
      <c r="AC547" s="26"/>
      <c r="AD547" s="26"/>
      <c r="AE547" s="26"/>
      <c r="AF547" s="26"/>
      <c r="AG547" s="26"/>
      <c r="AH547" s="26"/>
      <c r="AI547" s="26"/>
      <c r="AJ547" s="26"/>
      <c r="AK547" s="26"/>
      <c r="AL547" s="26"/>
      <c r="AM547" s="26"/>
      <c r="AN547" s="26"/>
      <c r="AO547" s="26"/>
      <c r="AP547" s="26"/>
      <c r="AQ547" s="26"/>
      <c r="AR547" s="26"/>
      <c r="AS547" s="26"/>
      <c r="AT547" s="26"/>
      <c r="AU547" s="26"/>
      <c r="AV547" s="26"/>
      <c r="AW547" s="26"/>
      <c r="AX547" s="26"/>
      <c r="AY547" s="26"/>
      <c r="AZ547" s="26"/>
      <c r="BA547" s="26"/>
      <c r="BB547" s="26"/>
      <c r="BC547" s="26"/>
      <c r="BD547" s="26"/>
      <c r="BE547" s="26"/>
      <c r="BF547" s="26"/>
      <c r="BG547" s="26"/>
      <c r="BH547" s="26"/>
      <c r="BI547" s="26"/>
    </row>
    <row r="548" ht="11.25" customHeight="1">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c r="AA548" s="26"/>
      <c r="AB548" s="26"/>
      <c r="AC548" s="26"/>
      <c r="AD548" s="26"/>
      <c r="AE548" s="26"/>
      <c r="AF548" s="26"/>
      <c r="AG548" s="26"/>
      <c r="AH548" s="26"/>
      <c r="AI548" s="26"/>
      <c r="AJ548" s="26"/>
      <c r="AK548" s="26"/>
      <c r="AL548" s="26"/>
      <c r="AM548" s="26"/>
      <c r="AN548" s="26"/>
      <c r="AO548" s="26"/>
      <c r="AP548" s="26"/>
      <c r="AQ548" s="26"/>
      <c r="AR548" s="26"/>
      <c r="AS548" s="26"/>
      <c r="AT548" s="26"/>
      <c r="AU548" s="26"/>
      <c r="AV548" s="26"/>
      <c r="AW548" s="26"/>
      <c r="AX548" s="26"/>
      <c r="AY548" s="26"/>
      <c r="AZ548" s="26"/>
      <c r="BA548" s="26"/>
      <c r="BB548" s="26"/>
      <c r="BC548" s="26"/>
      <c r="BD548" s="26"/>
      <c r="BE548" s="26"/>
      <c r="BF548" s="26"/>
      <c r="BG548" s="26"/>
      <c r="BH548" s="26"/>
      <c r="BI548" s="26"/>
    </row>
    <row r="549" ht="11.25" customHeight="1">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c r="AA549" s="26"/>
      <c r="AB549" s="26"/>
      <c r="AC549" s="26"/>
      <c r="AD549" s="26"/>
      <c r="AE549" s="26"/>
      <c r="AF549" s="26"/>
      <c r="AG549" s="26"/>
      <c r="AH549" s="26"/>
      <c r="AI549" s="26"/>
      <c r="AJ549" s="26"/>
      <c r="AK549" s="26"/>
      <c r="AL549" s="26"/>
      <c r="AM549" s="26"/>
      <c r="AN549" s="26"/>
      <c r="AO549" s="26"/>
      <c r="AP549" s="26"/>
      <c r="AQ549" s="26"/>
      <c r="AR549" s="26"/>
      <c r="AS549" s="26"/>
      <c r="AT549" s="26"/>
      <c r="AU549" s="26"/>
      <c r="AV549" s="26"/>
      <c r="AW549" s="26"/>
      <c r="AX549" s="26"/>
      <c r="AY549" s="26"/>
      <c r="AZ549" s="26"/>
      <c r="BA549" s="26"/>
      <c r="BB549" s="26"/>
      <c r="BC549" s="26"/>
      <c r="BD549" s="26"/>
      <c r="BE549" s="26"/>
      <c r="BF549" s="26"/>
      <c r="BG549" s="26"/>
      <c r="BH549" s="26"/>
      <c r="BI549" s="26"/>
    </row>
    <row r="550" ht="11.25" customHeight="1">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row>
    <row r="551" ht="11.25" customHeight="1">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c r="AA551" s="26"/>
      <c r="AB551" s="26"/>
      <c r="AC551" s="26"/>
      <c r="AD551" s="26"/>
      <c r="AE551" s="26"/>
      <c r="AF551" s="26"/>
      <c r="AG551" s="26"/>
      <c r="AH551" s="26"/>
      <c r="AI551" s="26"/>
      <c r="AJ551" s="26"/>
      <c r="AK551" s="26"/>
      <c r="AL551" s="26"/>
      <c r="AM551" s="26"/>
      <c r="AN551" s="26"/>
      <c r="AO551" s="26"/>
      <c r="AP551" s="26"/>
      <c r="AQ551" s="26"/>
      <c r="AR551" s="26"/>
      <c r="AS551" s="26"/>
      <c r="AT551" s="26"/>
      <c r="AU551" s="26"/>
      <c r="AV551" s="26"/>
      <c r="AW551" s="26"/>
      <c r="AX551" s="26"/>
      <c r="AY551" s="26"/>
      <c r="AZ551" s="26"/>
      <c r="BA551" s="26"/>
      <c r="BB551" s="26"/>
      <c r="BC551" s="26"/>
      <c r="BD551" s="26"/>
      <c r="BE551" s="26"/>
      <c r="BF551" s="26"/>
      <c r="BG551" s="26"/>
      <c r="BH551" s="26"/>
      <c r="BI551" s="26"/>
    </row>
    <row r="552" ht="11.25" customHeight="1">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c r="AA552" s="26"/>
      <c r="AB552" s="26"/>
      <c r="AC552" s="26"/>
      <c r="AD552" s="26"/>
      <c r="AE552" s="26"/>
      <c r="AF552" s="26"/>
      <c r="AG552" s="26"/>
      <c r="AH552" s="26"/>
      <c r="AI552" s="26"/>
      <c r="AJ552" s="26"/>
      <c r="AK552" s="26"/>
      <c r="AL552" s="26"/>
      <c r="AM552" s="26"/>
      <c r="AN552" s="26"/>
      <c r="AO552" s="26"/>
      <c r="AP552" s="26"/>
      <c r="AQ552" s="26"/>
      <c r="AR552" s="26"/>
      <c r="AS552" s="26"/>
      <c r="AT552" s="26"/>
      <c r="AU552" s="26"/>
      <c r="AV552" s="26"/>
      <c r="AW552" s="26"/>
      <c r="AX552" s="26"/>
      <c r="AY552" s="26"/>
      <c r="AZ552" s="26"/>
      <c r="BA552" s="26"/>
      <c r="BB552" s="26"/>
      <c r="BC552" s="26"/>
      <c r="BD552" s="26"/>
      <c r="BE552" s="26"/>
      <c r="BF552" s="26"/>
      <c r="BG552" s="26"/>
      <c r="BH552" s="26"/>
      <c r="BI552" s="26"/>
    </row>
    <row r="553" ht="11.25" customHeight="1">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c r="AA553" s="26"/>
      <c r="AB553" s="26"/>
      <c r="AC553" s="26"/>
      <c r="AD553" s="26"/>
      <c r="AE553" s="26"/>
      <c r="AF553" s="26"/>
      <c r="AG553" s="26"/>
      <c r="AH553" s="26"/>
      <c r="AI553" s="26"/>
      <c r="AJ553" s="26"/>
      <c r="AK553" s="26"/>
      <c r="AL553" s="26"/>
      <c r="AM553" s="26"/>
      <c r="AN553" s="26"/>
      <c r="AO553" s="26"/>
      <c r="AP553" s="26"/>
      <c r="AQ553" s="26"/>
      <c r="AR553" s="26"/>
      <c r="AS553" s="26"/>
      <c r="AT553" s="26"/>
      <c r="AU553" s="26"/>
      <c r="AV553" s="26"/>
      <c r="AW553" s="26"/>
      <c r="AX553" s="26"/>
      <c r="AY553" s="26"/>
      <c r="AZ553" s="26"/>
      <c r="BA553" s="26"/>
      <c r="BB553" s="26"/>
      <c r="BC553" s="26"/>
      <c r="BD553" s="26"/>
      <c r="BE553" s="26"/>
      <c r="BF553" s="26"/>
      <c r="BG553" s="26"/>
      <c r="BH553" s="26"/>
      <c r="BI553" s="26"/>
    </row>
    <row r="554" ht="11.25" customHeight="1">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c r="AA554" s="26"/>
      <c r="AB554" s="26"/>
      <c r="AC554" s="26"/>
      <c r="AD554" s="26"/>
      <c r="AE554" s="26"/>
      <c r="AF554" s="26"/>
      <c r="AG554" s="26"/>
      <c r="AH554" s="26"/>
      <c r="AI554" s="26"/>
      <c r="AJ554" s="26"/>
      <c r="AK554" s="26"/>
      <c r="AL554" s="26"/>
      <c r="AM554" s="26"/>
      <c r="AN554" s="26"/>
      <c r="AO554" s="26"/>
      <c r="AP554" s="26"/>
      <c r="AQ554" s="26"/>
      <c r="AR554" s="26"/>
      <c r="AS554" s="26"/>
      <c r="AT554" s="26"/>
      <c r="AU554" s="26"/>
      <c r="AV554" s="26"/>
      <c r="AW554" s="26"/>
      <c r="AX554" s="26"/>
      <c r="AY554" s="26"/>
      <c r="AZ554" s="26"/>
      <c r="BA554" s="26"/>
      <c r="BB554" s="26"/>
      <c r="BC554" s="26"/>
      <c r="BD554" s="26"/>
      <c r="BE554" s="26"/>
      <c r="BF554" s="26"/>
      <c r="BG554" s="26"/>
      <c r="BH554" s="26"/>
      <c r="BI554" s="26"/>
    </row>
    <row r="555" ht="11.25" customHeight="1">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c r="AA555" s="26"/>
      <c r="AB555" s="26"/>
      <c r="AC555" s="26"/>
      <c r="AD555" s="26"/>
      <c r="AE555" s="26"/>
      <c r="AF555" s="26"/>
      <c r="AG555" s="26"/>
      <c r="AH555" s="26"/>
      <c r="AI555" s="26"/>
      <c r="AJ555" s="26"/>
      <c r="AK555" s="26"/>
      <c r="AL555" s="26"/>
      <c r="AM555" s="26"/>
      <c r="AN555" s="26"/>
      <c r="AO555" s="26"/>
      <c r="AP555" s="26"/>
      <c r="AQ555" s="26"/>
      <c r="AR555" s="26"/>
      <c r="AS555" s="26"/>
      <c r="AT555" s="26"/>
      <c r="AU555" s="26"/>
      <c r="AV555" s="26"/>
      <c r="AW555" s="26"/>
      <c r="AX555" s="26"/>
      <c r="AY555" s="26"/>
      <c r="AZ555" s="26"/>
      <c r="BA555" s="26"/>
      <c r="BB555" s="26"/>
      <c r="BC555" s="26"/>
      <c r="BD555" s="26"/>
      <c r="BE555" s="26"/>
      <c r="BF555" s="26"/>
      <c r="BG555" s="26"/>
      <c r="BH555" s="26"/>
      <c r="BI555" s="26"/>
    </row>
    <row r="556" ht="11.25" customHeight="1">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c r="AA556" s="26"/>
      <c r="AB556" s="26"/>
      <c r="AC556" s="26"/>
      <c r="AD556" s="26"/>
      <c r="AE556" s="26"/>
      <c r="AF556" s="26"/>
      <c r="AG556" s="26"/>
      <c r="AH556" s="26"/>
      <c r="AI556" s="26"/>
      <c r="AJ556" s="26"/>
      <c r="AK556" s="26"/>
      <c r="AL556" s="26"/>
      <c r="AM556" s="26"/>
      <c r="AN556" s="26"/>
      <c r="AO556" s="26"/>
      <c r="AP556" s="26"/>
      <c r="AQ556" s="26"/>
      <c r="AR556" s="26"/>
      <c r="AS556" s="26"/>
      <c r="AT556" s="26"/>
      <c r="AU556" s="26"/>
      <c r="AV556" s="26"/>
      <c r="AW556" s="26"/>
      <c r="AX556" s="26"/>
      <c r="AY556" s="26"/>
      <c r="AZ556" s="26"/>
      <c r="BA556" s="26"/>
      <c r="BB556" s="26"/>
      <c r="BC556" s="26"/>
      <c r="BD556" s="26"/>
      <c r="BE556" s="26"/>
      <c r="BF556" s="26"/>
      <c r="BG556" s="26"/>
      <c r="BH556" s="26"/>
      <c r="BI556" s="26"/>
    </row>
    <row r="557" ht="11.25" customHeight="1">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c r="AA557" s="26"/>
      <c r="AB557" s="26"/>
      <c r="AC557" s="26"/>
      <c r="AD557" s="26"/>
      <c r="AE557" s="26"/>
      <c r="AF557" s="26"/>
      <c r="AG557" s="26"/>
      <c r="AH557" s="26"/>
      <c r="AI557" s="26"/>
      <c r="AJ557" s="26"/>
      <c r="AK557" s="26"/>
      <c r="AL557" s="26"/>
      <c r="AM557" s="26"/>
      <c r="AN557" s="26"/>
      <c r="AO557" s="26"/>
      <c r="AP557" s="26"/>
      <c r="AQ557" s="26"/>
      <c r="AR557" s="26"/>
      <c r="AS557" s="26"/>
      <c r="AT557" s="26"/>
      <c r="AU557" s="26"/>
      <c r="AV557" s="26"/>
      <c r="AW557" s="26"/>
      <c r="AX557" s="26"/>
      <c r="AY557" s="26"/>
      <c r="AZ557" s="26"/>
      <c r="BA557" s="26"/>
      <c r="BB557" s="26"/>
      <c r="BC557" s="26"/>
      <c r="BD557" s="26"/>
      <c r="BE557" s="26"/>
      <c r="BF557" s="26"/>
      <c r="BG557" s="26"/>
      <c r="BH557" s="26"/>
      <c r="BI557" s="26"/>
    </row>
    <row r="558" ht="11.25" customHeight="1">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c r="AA558" s="26"/>
      <c r="AB558" s="26"/>
      <c r="AC558" s="26"/>
      <c r="AD558" s="26"/>
      <c r="AE558" s="26"/>
      <c r="AF558" s="26"/>
      <c r="AG558" s="26"/>
      <c r="AH558" s="26"/>
      <c r="AI558" s="26"/>
      <c r="AJ558" s="26"/>
      <c r="AK558" s="26"/>
      <c r="AL558" s="26"/>
      <c r="AM558" s="26"/>
      <c r="AN558" s="26"/>
      <c r="AO558" s="26"/>
      <c r="AP558" s="26"/>
      <c r="AQ558" s="26"/>
      <c r="AR558" s="26"/>
      <c r="AS558" s="26"/>
      <c r="AT558" s="26"/>
      <c r="AU558" s="26"/>
      <c r="AV558" s="26"/>
      <c r="AW558" s="26"/>
      <c r="AX558" s="26"/>
      <c r="AY558" s="26"/>
      <c r="AZ558" s="26"/>
      <c r="BA558" s="26"/>
      <c r="BB558" s="26"/>
      <c r="BC558" s="26"/>
      <c r="BD558" s="26"/>
      <c r="BE558" s="26"/>
      <c r="BF558" s="26"/>
      <c r="BG558" s="26"/>
      <c r="BH558" s="26"/>
      <c r="BI558" s="26"/>
    </row>
    <row r="559" ht="11.25" customHeight="1">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c r="AA559" s="26"/>
      <c r="AB559" s="26"/>
      <c r="AC559" s="26"/>
      <c r="AD559" s="26"/>
      <c r="AE559" s="26"/>
      <c r="AF559" s="26"/>
      <c r="AG559" s="26"/>
      <c r="AH559" s="26"/>
      <c r="AI559" s="26"/>
      <c r="AJ559" s="26"/>
      <c r="AK559" s="26"/>
      <c r="AL559" s="26"/>
      <c r="AM559" s="26"/>
      <c r="AN559" s="26"/>
      <c r="AO559" s="26"/>
      <c r="AP559" s="26"/>
      <c r="AQ559" s="26"/>
      <c r="AR559" s="26"/>
      <c r="AS559" s="26"/>
      <c r="AT559" s="26"/>
      <c r="AU559" s="26"/>
      <c r="AV559" s="26"/>
      <c r="AW559" s="26"/>
      <c r="AX559" s="26"/>
      <c r="AY559" s="26"/>
      <c r="AZ559" s="26"/>
      <c r="BA559" s="26"/>
      <c r="BB559" s="26"/>
      <c r="BC559" s="26"/>
      <c r="BD559" s="26"/>
      <c r="BE559" s="26"/>
      <c r="BF559" s="26"/>
      <c r="BG559" s="26"/>
      <c r="BH559" s="26"/>
      <c r="BI559" s="26"/>
    </row>
    <row r="560" ht="11.25" customHeight="1">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c r="AA560" s="26"/>
      <c r="AB560" s="26"/>
      <c r="AC560" s="26"/>
      <c r="AD560" s="26"/>
      <c r="AE560" s="26"/>
      <c r="AF560" s="26"/>
      <c r="AG560" s="26"/>
      <c r="AH560" s="26"/>
      <c r="AI560" s="26"/>
      <c r="AJ560" s="26"/>
      <c r="AK560" s="26"/>
      <c r="AL560" s="26"/>
      <c r="AM560" s="26"/>
      <c r="AN560" s="26"/>
      <c r="AO560" s="26"/>
      <c r="AP560" s="26"/>
      <c r="AQ560" s="26"/>
      <c r="AR560" s="26"/>
      <c r="AS560" s="26"/>
      <c r="AT560" s="26"/>
      <c r="AU560" s="26"/>
      <c r="AV560" s="26"/>
      <c r="AW560" s="26"/>
      <c r="AX560" s="26"/>
      <c r="AY560" s="26"/>
      <c r="AZ560" s="26"/>
      <c r="BA560" s="26"/>
      <c r="BB560" s="26"/>
      <c r="BC560" s="26"/>
      <c r="BD560" s="26"/>
      <c r="BE560" s="26"/>
      <c r="BF560" s="26"/>
      <c r="BG560" s="26"/>
      <c r="BH560" s="26"/>
      <c r="BI560" s="26"/>
    </row>
    <row r="561" ht="11.25" customHeight="1">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c r="AA561" s="26"/>
      <c r="AB561" s="26"/>
      <c r="AC561" s="26"/>
      <c r="AD561" s="26"/>
      <c r="AE561" s="26"/>
      <c r="AF561" s="26"/>
      <c r="AG561" s="26"/>
      <c r="AH561" s="26"/>
      <c r="AI561" s="26"/>
      <c r="AJ561" s="26"/>
      <c r="AK561" s="26"/>
      <c r="AL561" s="26"/>
      <c r="AM561" s="26"/>
      <c r="AN561" s="26"/>
      <c r="AO561" s="26"/>
      <c r="AP561" s="26"/>
      <c r="AQ561" s="26"/>
      <c r="AR561" s="26"/>
      <c r="AS561" s="26"/>
      <c r="AT561" s="26"/>
      <c r="AU561" s="26"/>
      <c r="AV561" s="26"/>
      <c r="AW561" s="26"/>
      <c r="AX561" s="26"/>
      <c r="AY561" s="26"/>
      <c r="AZ561" s="26"/>
      <c r="BA561" s="26"/>
      <c r="BB561" s="26"/>
      <c r="BC561" s="26"/>
      <c r="BD561" s="26"/>
      <c r="BE561" s="26"/>
      <c r="BF561" s="26"/>
      <c r="BG561" s="26"/>
      <c r="BH561" s="26"/>
      <c r="BI561" s="26"/>
    </row>
    <row r="562" ht="11.25" customHeight="1">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c r="AA562" s="26"/>
      <c r="AB562" s="26"/>
      <c r="AC562" s="26"/>
      <c r="AD562" s="26"/>
      <c r="AE562" s="26"/>
      <c r="AF562" s="26"/>
      <c r="AG562" s="26"/>
      <c r="AH562" s="26"/>
      <c r="AI562" s="26"/>
      <c r="AJ562" s="26"/>
      <c r="AK562" s="26"/>
      <c r="AL562" s="26"/>
      <c r="AM562" s="26"/>
      <c r="AN562" s="26"/>
      <c r="AO562" s="26"/>
      <c r="AP562" s="26"/>
      <c r="AQ562" s="26"/>
      <c r="AR562" s="26"/>
      <c r="AS562" s="26"/>
      <c r="AT562" s="26"/>
      <c r="AU562" s="26"/>
      <c r="AV562" s="26"/>
      <c r="AW562" s="26"/>
      <c r="AX562" s="26"/>
      <c r="AY562" s="26"/>
      <c r="AZ562" s="26"/>
      <c r="BA562" s="26"/>
      <c r="BB562" s="26"/>
      <c r="BC562" s="26"/>
      <c r="BD562" s="26"/>
      <c r="BE562" s="26"/>
      <c r="BF562" s="26"/>
      <c r="BG562" s="26"/>
      <c r="BH562" s="26"/>
      <c r="BI562" s="26"/>
    </row>
    <row r="563" ht="11.25" customHeight="1">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c r="AA563" s="26"/>
      <c r="AB563" s="26"/>
      <c r="AC563" s="26"/>
      <c r="AD563" s="26"/>
      <c r="AE563" s="26"/>
      <c r="AF563" s="26"/>
      <c r="AG563" s="26"/>
      <c r="AH563" s="26"/>
      <c r="AI563" s="26"/>
      <c r="AJ563" s="26"/>
      <c r="AK563" s="26"/>
      <c r="AL563" s="26"/>
      <c r="AM563" s="26"/>
      <c r="AN563" s="26"/>
      <c r="AO563" s="26"/>
      <c r="AP563" s="26"/>
      <c r="AQ563" s="26"/>
      <c r="AR563" s="26"/>
      <c r="AS563" s="26"/>
      <c r="AT563" s="26"/>
      <c r="AU563" s="26"/>
      <c r="AV563" s="26"/>
      <c r="AW563" s="26"/>
      <c r="AX563" s="26"/>
      <c r="AY563" s="26"/>
      <c r="AZ563" s="26"/>
      <c r="BA563" s="26"/>
      <c r="BB563" s="26"/>
      <c r="BC563" s="26"/>
      <c r="BD563" s="26"/>
      <c r="BE563" s="26"/>
      <c r="BF563" s="26"/>
      <c r="BG563" s="26"/>
      <c r="BH563" s="26"/>
      <c r="BI563" s="26"/>
    </row>
    <row r="564" ht="11.25" customHeight="1">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c r="AA564" s="26"/>
      <c r="AB564" s="26"/>
      <c r="AC564" s="26"/>
      <c r="AD564" s="26"/>
      <c r="AE564" s="26"/>
      <c r="AF564" s="26"/>
      <c r="AG564" s="26"/>
      <c r="AH564" s="26"/>
      <c r="AI564" s="26"/>
      <c r="AJ564" s="26"/>
      <c r="AK564" s="26"/>
      <c r="AL564" s="26"/>
      <c r="AM564" s="26"/>
      <c r="AN564" s="26"/>
      <c r="AO564" s="26"/>
      <c r="AP564" s="26"/>
      <c r="AQ564" s="26"/>
      <c r="AR564" s="26"/>
      <c r="AS564" s="26"/>
      <c r="AT564" s="26"/>
      <c r="AU564" s="26"/>
      <c r="AV564" s="26"/>
      <c r="AW564" s="26"/>
      <c r="AX564" s="26"/>
      <c r="AY564" s="26"/>
      <c r="AZ564" s="26"/>
      <c r="BA564" s="26"/>
      <c r="BB564" s="26"/>
      <c r="BC564" s="26"/>
      <c r="BD564" s="26"/>
      <c r="BE564" s="26"/>
      <c r="BF564" s="26"/>
      <c r="BG564" s="26"/>
      <c r="BH564" s="26"/>
      <c r="BI564" s="26"/>
    </row>
    <row r="565" ht="11.25" customHeight="1">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c r="AA565" s="26"/>
      <c r="AB565" s="26"/>
      <c r="AC565" s="26"/>
      <c r="AD565" s="26"/>
      <c r="AE565" s="26"/>
      <c r="AF565" s="26"/>
      <c r="AG565" s="26"/>
      <c r="AH565" s="26"/>
      <c r="AI565" s="26"/>
      <c r="AJ565" s="26"/>
      <c r="AK565" s="26"/>
      <c r="AL565" s="26"/>
      <c r="AM565" s="26"/>
      <c r="AN565" s="26"/>
      <c r="AO565" s="26"/>
      <c r="AP565" s="26"/>
      <c r="AQ565" s="26"/>
      <c r="AR565" s="26"/>
      <c r="AS565" s="26"/>
      <c r="AT565" s="26"/>
      <c r="AU565" s="26"/>
      <c r="AV565" s="26"/>
      <c r="AW565" s="26"/>
      <c r="AX565" s="26"/>
      <c r="AY565" s="26"/>
      <c r="AZ565" s="26"/>
      <c r="BA565" s="26"/>
      <c r="BB565" s="26"/>
      <c r="BC565" s="26"/>
      <c r="BD565" s="26"/>
      <c r="BE565" s="26"/>
      <c r="BF565" s="26"/>
      <c r="BG565" s="26"/>
      <c r="BH565" s="26"/>
      <c r="BI565" s="26"/>
    </row>
    <row r="566" ht="11.25" customHeight="1">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c r="AA566" s="26"/>
      <c r="AB566" s="26"/>
      <c r="AC566" s="26"/>
      <c r="AD566" s="26"/>
      <c r="AE566" s="26"/>
      <c r="AF566" s="26"/>
      <c r="AG566" s="26"/>
      <c r="AH566" s="26"/>
      <c r="AI566" s="26"/>
      <c r="AJ566" s="26"/>
      <c r="AK566" s="26"/>
      <c r="AL566" s="26"/>
      <c r="AM566" s="26"/>
      <c r="AN566" s="26"/>
      <c r="AO566" s="26"/>
      <c r="AP566" s="26"/>
      <c r="AQ566" s="26"/>
      <c r="AR566" s="26"/>
      <c r="AS566" s="26"/>
      <c r="AT566" s="26"/>
      <c r="AU566" s="26"/>
      <c r="AV566" s="26"/>
      <c r="AW566" s="26"/>
      <c r="AX566" s="26"/>
      <c r="AY566" s="26"/>
      <c r="AZ566" s="26"/>
      <c r="BA566" s="26"/>
      <c r="BB566" s="26"/>
      <c r="BC566" s="26"/>
      <c r="BD566" s="26"/>
      <c r="BE566" s="26"/>
      <c r="BF566" s="26"/>
      <c r="BG566" s="26"/>
      <c r="BH566" s="26"/>
      <c r="BI566" s="26"/>
    </row>
    <row r="567" ht="11.25" customHeight="1">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c r="AA567" s="26"/>
      <c r="AB567" s="26"/>
      <c r="AC567" s="26"/>
      <c r="AD567" s="26"/>
      <c r="AE567" s="26"/>
      <c r="AF567" s="26"/>
      <c r="AG567" s="26"/>
      <c r="AH567" s="26"/>
      <c r="AI567" s="26"/>
      <c r="AJ567" s="26"/>
      <c r="AK567" s="26"/>
      <c r="AL567" s="26"/>
      <c r="AM567" s="26"/>
      <c r="AN567" s="26"/>
      <c r="AO567" s="26"/>
      <c r="AP567" s="26"/>
      <c r="AQ567" s="26"/>
      <c r="AR567" s="26"/>
      <c r="AS567" s="26"/>
      <c r="AT567" s="26"/>
      <c r="AU567" s="26"/>
      <c r="AV567" s="26"/>
      <c r="AW567" s="26"/>
      <c r="AX567" s="26"/>
      <c r="AY567" s="26"/>
      <c r="AZ567" s="26"/>
      <c r="BA567" s="26"/>
      <c r="BB567" s="26"/>
      <c r="BC567" s="26"/>
      <c r="BD567" s="26"/>
      <c r="BE567" s="26"/>
      <c r="BF567" s="26"/>
      <c r="BG567" s="26"/>
      <c r="BH567" s="26"/>
      <c r="BI567" s="26"/>
    </row>
    <row r="568" ht="11.25" customHeight="1">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c r="AA568" s="26"/>
      <c r="AB568" s="26"/>
      <c r="AC568" s="26"/>
      <c r="AD568" s="26"/>
      <c r="AE568" s="26"/>
      <c r="AF568" s="26"/>
      <c r="AG568" s="26"/>
      <c r="AH568" s="26"/>
      <c r="AI568" s="26"/>
      <c r="AJ568" s="26"/>
      <c r="AK568" s="26"/>
      <c r="AL568" s="26"/>
      <c r="AM568" s="26"/>
      <c r="AN568" s="26"/>
      <c r="AO568" s="26"/>
      <c r="AP568" s="26"/>
      <c r="AQ568" s="26"/>
      <c r="AR568" s="26"/>
      <c r="AS568" s="26"/>
      <c r="AT568" s="26"/>
      <c r="AU568" s="26"/>
      <c r="AV568" s="26"/>
      <c r="AW568" s="26"/>
      <c r="AX568" s="26"/>
      <c r="AY568" s="26"/>
      <c r="AZ568" s="26"/>
      <c r="BA568" s="26"/>
      <c r="BB568" s="26"/>
      <c r="BC568" s="26"/>
      <c r="BD568" s="26"/>
      <c r="BE568" s="26"/>
      <c r="BF568" s="26"/>
      <c r="BG568" s="26"/>
      <c r="BH568" s="26"/>
      <c r="BI568" s="26"/>
    </row>
    <row r="569" ht="11.25" customHeight="1">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c r="AA569" s="26"/>
      <c r="AB569" s="26"/>
      <c r="AC569" s="26"/>
      <c r="AD569" s="26"/>
      <c r="AE569" s="26"/>
      <c r="AF569" s="26"/>
      <c r="AG569" s="26"/>
      <c r="AH569" s="26"/>
      <c r="AI569" s="26"/>
      <c r="AJ569" s="26"/>
      <c r="AK569" s="26"/>
      <c r="AL569" s="26"/>
      <c r="AM569" s="26"/>
      <c r="AN569" s="26"/>
      <c r="AO569" s="26"/>
      <c r="AP569" s="26"/>
      <c r="AQ569" s="26"/>
      <c r="AR569" s="26"/>
      <c r="AS569" s="26"/>
      <c r="AT569" s="26"/>
      <c r="AU569" s="26"/>
      <c r="AV569" s="26"/>
      <c r="AW569" s="26"/>
      <c r="AX569" s="26"/>
      <c r="AY569" s="26"/>
      <c r="AZ569" s="26"/>
      <c r="BA569" s="26"/>
      <c r="BB569" s="26"/>
      <c r="BC569" s="26"/>
      <c r="BD569" s="26"/>
      <c r="BE569" s="26"/>
      <c r="BF569" s="26"/>
      <c r="BG569" s="26"/>
      <c r="BH569" s="26"/>
      <c r="BI569" s="26"/>
    </row>
    <row r="570" ht="11.25" customHeight="1">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c r="AA570" s="26"/>
      <c r="AB570" s="26"/>
      <c r="AC570" s="26"/>
      <c r="AD570" s="26"/>
      <c r="AE570" s="26"/>
      <c r="AF570" s="26"/>
      <c r="AG570" s="26"/>
      <c r="AH570" s="26"/>
      <c r="AI570" s="26"/>
      <c r="AJ570" s="26"/>
      <c r="AK570" s="26"/>
      <c r="AL570" s="26"/>
      <c r="AM570" s="26"/>
      <c r="AN570" s="26"/>
      <c r="AO570" s="26"/>
      <c r="AP570" s="26"/>
      <c r="AQ570" s="26"/>
      <c r="AR570" s="26"/>
      <c r="AS570" s="26"/>
      <c r="AT570" s="26"/>
      <c r="AU570" s="26"/>
      <c r="AV570" s="26"/>
      <c r="AW570" s="26"/>
      <c r="AX570" s="26"/>
      <c r="AY570" s="26"/>
      <c r="AZ570" s="26"/>
      <c r="BA570" s="26"/>
      <c r="BB570" s="26"/>
      <c r="BC570" s="26"/>
      <c r="BD570" s="26"/>
      <c r="BE570" s="26"/>
      <c r="BF570" s="26"/>
      <c r="BG570" s="26"/>
      <c r="BH570" s="26"/>
      <c r="BI570" s="26"/>
    </row>
    <row r="571" ht="11.25" customHeight="1">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c r="AA571" s="26"/>
      <c r="AB571" s="26"/>
      <c r="AC571" s="26"/>
      <c r="AD571" s="26"/>
      <c r="AE571" s="26"/>
      <c r="AF571" s="26"/>
      <c r="AG571" s="26"/>
      <c r="AH571" s="26"/>
      <c r="AI571" s="26"/>
      <c r="AJ571" s="26"/>
      <c r="AK571" s="26"/>
      <c r="AL571" s="26"/>
      <c r="AM571" s="26"/>
      <c r="AN571" s="26"/>
      <c r="AO571" s="26"/>
      <c r="AP571" s="26"/>
      <c r="AQ571" s="26"/>
      <c r="AR571" s="26"/>
      <c r="AS571" s="26"/>
      <c r="AT571" s="26"/>
      <c r="AU571" s="26"/>
      <c r="AV571" s="26"/>
      <c r="AW571" s="26"/>
      <c r="AX571" s="26"/>
      <c r="AY571" s="26"/>
      <c r="AZ571" s="26"/>
      <c r="BA571" s="26"/>
      <c r="BB571" s="26"/>
      <c r="BC571" s="26"/>
      <c r="BD571" s="26"/>
      <c r="BE571" s="26"/>
      <c r="BF571" s="26"/>
      <c r="BG571" s="26"/>
      <c r="BH571" s="26"/>
      <c r="BI571" s="26"/>
    </row>
    <row r="572" ht="11.25" customHeight="1">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c r="AA572" s="26"/>
      <c r="AB572" s="26"/>
      <c r="AC572" s="26"/>
      <c r="AD572" s="26"/>
      <c r="AE572" s="26"/>
      <c r="AF572" s="26"/>
      <c r="AG572" s="26"/>
      <c r="AH572" s="26"/>
      <c r="AI572" s="26"/>
      <c r="AJ572" s="26"/>
      <c r="AK572" s="26"/>
      <c r="AL572" s="26"/>
      <c r="AM572" s="26"/>
      <c r="AN572" s="26"/>
      <c r="AO572" s="26"/>
      <c r="AP572" s="26"/>
      <c r="AQ572" s="26"/>
      <c r="AR572" s="26"/>
      <c r="AS572" s="26"/>
      <c r="AT572" s="26"/>
      <c r="AU572" s="26"/>
      <c r="AV572" s="26"/>
      <c r="AW572" s="26"/>
      <c r="AX572" s="26"/>
      <c r="AY572" s="26"/>
      <c r="AZ572" s="26"/>
      <c r="BA572" s="26"/>
      <c r="BB572" s="26"/>
      <c r="BC572" s="26"/>
      <c r="BD572" s="26"/>
      <c r="BE572" s="26"/>
      <c r="BF572" s="26"/>
      <c r="BG572" s="26"/>
      <c r="BH572" s="26"/>
      <c r="BI572" s="26"/>
    </row>
    <row r="573" ht="11.25" customHeight="1">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c r="AA573" s="26"/>
      <c r="AB573" s="26"/>
      <c r="AC573" s="26"/>
      <c r="AD573" s="26"/>
      <c r="AE573" s="26"/>
      <c r="AF573" s="26"/>
      <c r="AG573" s="26"/>
      <c r="AH573" s="26"/>
      <c r="AI573" s="26"/>
      <c r="AJ573" s="26"/>
      <c r="AK573" s="26"/>
      <c r="AL573" s="26"/>
      <c r="AM573" s="26"/>
      <c r="AN573" s="26"/>
      <c r="AO573" s="26"/>
      <c r="AP573" s="26"/>
      <c r="AQ573" s="26"/>
      <c r="AR573" s="26"/>
      <c r="AS573" s="26"/>
      <c r="AT573" s="26"/>
      <c r="AU573" s="26"/>
      <c r="AV573" s="26"/>
      <c r="AW573" s="26"/>
      <c r="AX573" s="26"/>
      <c r="AY573" s="26"/>
      <c r="AZ573" s="26"/>
      <c r="BA573" s="26"/>
      <c r="BB573" s="26"/>
      <c r="BC573" s="26"/>
      <c r="BD573" s="26"/>
      <c r="BE573" s="26"/>
      <c r="BF573" s="26"/>
      <c r="BG573" s="26"/>
      <c r="BH573" s="26"/>
      <c r="BI573" s="26"/>
    </row>
    <row r="574" ht="11.25" customHeight="1">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c r="AA574" s="26"/>
      <c r="AB574" s="26"/>
      <c r="AC574" s="26"/>
      <c r="AD574" s="26"/>
      <c r="AE574" s="26"/>
      <c r="AF574" s="26"/>
      <c r="AG574" s="26"/>
      <c r="AH574" s="26"/>
      <c r="AI574" s="26"/>
      <c r="AJ574" s="26"/>
      <c r="AK574" s="26"/>
      <c r="AL574" s="26"/>
      <c r="AM574" s="26"/>
      <c r="AN574" s="26"/>
      <c r="AO574" s="26"/>
      <c r="AP574" s="26"/>
      <c r="AQ574" s="26"/>
      <c r="AR574" s="26"/>
      <c r="AS574" s="26"/>
      <c r="AT574" s="26"/>
      <c r="AU574" s="26"/>
      <c r="AV574" s="26"/>
      <c r="AW574" s="26"/>
      <c r="AX574" s="26"/>
      <c r="AY574" s="26"/>
      <c r="AZ574" s="26"/>
      <c r="BA574" s="26"/>
      <c r="BB574" s="26"/>
      <c r="BC574" s="26"/>
      <c r="BD574" s="26"/>
      <c r="BE574" s="26"/>
      <c r="BF574" s="26"/>
      <c r="BG574" s="26"/>
      <c r="BH574" s="26"/>
      <c r="BI574" s="26"/>
    </row>
    <row r="575" ht="11.25" customHeight="1">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c r="AA575" s="26"/>
      <c r="AB575" s="26"/>
      <c r="AC575" s="26"/>
      <c r="AD575" s="26"/>
      <c r="AE575" s="26"/>
      <c r="AF575" s="26"/>
      <c r="AG575" s="26"/>
      <c r="AH575" s="26"/>
      <c r="AI575" s="26"/>
      <c r="AJ575" s="26"/>
      <c r="AK575" s="26"/>
      <c r="AL575" s="26"/>
      <c r="AM575" s="26"/>
      <c r="AN575" s="26"/>
      <c r="AO575" s="26"/>
      <c r="AP575" s="26"/>
      <c r="AQ575" s="26"/>
      <c r="AR575" s="26"/>
      <c r="AS575" s="26"/>
      <c r="AT575" s="26"/>
      <c r="AU575" s="26"/>
      <c r="AV575" s="26"/>
      <c r="AW575" s="26"/>
      <c r="AX575" s="26"/>
      <c r="AY575" s="26"/>
      <c r="AZ575" s="26"/>
      <c r="BA575" s="26"/>
      <c r="BB575" s="26"/>
      <c r="BC575" s="26"/>
      <c r="BD575" s="26"/>
      <c r="BE575" s="26"/>
      <c r="BF575" s="26"/>
      <c r="BG575" s="26"/>
      <c r="BH575" s="26"/>
      <c r="BI575" s="26"/>
    </row>
    <row r="576" ht="11.25" customHeight="1">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c r="AA576" s="26"/>
      <c r="AB576" s="26"/>
      <c r="AC576" s="26"/>
      <c r="AD576" s="26"/>
      <c r="AE576" s="26"/>
      <c r="AF576" s="26"/>
      <c r="AG576" s="26"/>
      <c r="AH576" s="26"/>
      <c r="AI576" s="26"/>
      <c r="AJ576" s="26"/>
      <c r="AK576" s="26"/>
      <c r="AL576" s="26"/>
      <c r="AM576" s="26"/>
      <c r="AN576" s="26"/>
      <c r="AO576" s="26"/>
      <c r="AP576" s="26"/>
      <c r="AQ576" s="26"/>
      <c r="AR576" s="26"/>
      <c r="AS576" s="26"/>
      <c r="AT576" s="26"/>
      <c r="AU576" s="26"/>
      <c r="AV576" s="26"/>
      <c r="AW576" s="26"/>
      <c r="AX576" s="26"/>
      <c r="AY576" s="26"/>
      <c r="AZ576" s="26"/>
      <c r="BA576" s="26"/>
      <c r="BB576" s="26"/>
      <c r="BC576" s="26"/>
      <c r="BD576" s="26"/>
      <c r="BE576" s="26"/>
      <c r="BF576" s="26"/>
      <c r="BG576" s="26"/>
      <c r="BH576" s="26"/>
      <c r="BI576" s="26"/>
    </row>
    <row r="577" ht="11.25" customHeight="1">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c r="AA577" s="26"/>
      <c r="AB577" s="26"/>
      <c r="AC577" s="26"/>
      <c r="AD577" s="26"/>
      <c r="AE577" s="26"/>
      <c r="AF577" s="26"/>
      <c r="AG577" s="26"/>
      <c r="AH577" s="26"/>
      <c r="AI577" s="26"/>
      <c r="AJ577" s="26"/>
      <c r="AK577" s="26"/>
      <c r="AL577" s="26"/>
      <c r="AM577" s="26"/>
      <c r="AN577" s="26"/>
      <c r="AO577" s="26"/>
      <c r="AP577" s="26"/>
      <c r="AQ577" s="26"/>
      <c r="AR577" s="26"/>
      <c r="AS577" s="26"/>
      <c r="AT577" s="26"/>
      <c r="AU577" s="26"/>
      <c r="AV577" s="26"/>
      <c r="AW577" s="26"/>
      <c r="AX577" s="26"/>
      <c r="AY577" s="26"/>
      <c r="AZ577" s="26"/>
      <c r="BA577" s="26"/>
      <c r="BB577" s="26"/>
      <c r="BC577" s="26"/>
      <c r="BD577" s="26"/>
      <c r="BE577" s="26"/>
      <c r="BF577" s="26"/>
      <c r="BG577" s="26"/>
      <c r="BH577" s="26"/>
      <c r="BI577" s="26"/>
    </row>
    <row r="578" ht="11.25" customHeight="1">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c r="AA578" s="26"/>
      <c r="AB578" s="26"/>
      <c r="AC578" s="26"/>
      <c r="AD578" s="26"/>
      <c r="AE578" s="26"/>
      <c r="AF578" s="26"/>
      <c r="AG578" s="26"/>
      <c r="AH578" s="26"/>
      <c r="AI578" s="26"/>
      <c r="AJ578" s="26"/>
      <c r="AK578" s="26"/>
      <c r="AL578" s="26"/>
      <c r="AM578" s="26"/>
      <c r="AN578" s="26"/>
      <c r="AO578" s="26"/>
      <c r="AP578" s="26"/>
      <c r="AQ578" s="26"/>
      <c r="AR578" s="26"/>
      <c r="AS578" s="26"/>
      <c r="AT578" s="26"/>
      <c r="AU578" s="26"/>
      <c r="AV578" s="26"/>
      <c r="AW578" s="26"/>
      <c r="AX578" s="26"/>
      <c r="AY578" s="26"/>
      <c r="AZ578" s="26"/>
      <c r="BA578" s="26"/>
      <c r="BB578" s="26"/>
      <c r="BC578" s="26"/>
      <c r="BD578" s="26"/>
      <c r="BE578" s="26"/>
      <c r="BF578" s="26"/>
      <c r="BG578" s="26"/>
      <c r="BH578" s="26"/>
      <c r="BI578" s="26"/>
    </row>
    <row r="579" ht="11.25" customHeight="1">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c r="AA579" s="26"/>
      <c r="AB579" s="26"/>
      <c r="AC579" s="26"/>
      <c r="AD579" s="26"/>
      <c r="AE579" s="26"/>
      <c r="AF579" s="26"/>
      <c r="AG579" s="26"/>
      <c r="AH579" s="26"/>
      <c r="AI579" s="26"/>
      <c r="AJ579" s="26"/>
      <c r="AK579" s="26"/>
      <c r="AL579" s="26"/>
      <c r="AM579" s="26"/>
      <c r="AN579" s="26"/>
      <c r="AO579" s="26"/>
      <c r="AP579" s="26"/>
      <c r="AQ579" s="26"/>
      <c r="AR579" s="26"/>
      <c r="AS579" s="26"/>
      <c r="AT579" s="26"/>
      <c r="AU579" s="26"/>
      <c r="AV579" s="26"/>
      <c r="AW579" s="26"/>
      <c r="AX579" s="26"/>
      <c r="AY579" s="26"/>
      <c r="AZ579" s="26"/>
      <c r="BA579" s="26"/>
      <c r="BB579" s="26"/>
      <c r="BC579" s="26"/>
      <c r="BD579" s="26"/>
      <c r="BE579" s="26"/>
      <c r="BF579" s="26"/>
      <c r="BG579" s="26"/>
      <c r="BH579" s="26"/>
      <c r="BI579" s="26"/>
    </row>
    <row r="580" ht="11.25" customHeight="1">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c r="AA580" s="26"/>
      <c r="AB580" s="26"/>
      <c r="AC580" s="26"/>
      <c r="AD580" s="26"/>
      <c r="AE580" s="26"/>
      <c r="AF580" s="26"/>
      <c r="AG580" s="26"/>
      <c r="AH580" s="26"/>
      <c r="AI580" s="26"/>
      <c r="AJ580" s="26"/>
      <c r="AK580" s="26"/>
      <c r="AL580" s="26"/>
      <c r="AM580" s="26"/>
      <c r="AN580" s="26"/>
      <c r="AO580" s="26"/>
      <c r="AP580" s="26"/>
      <c r="AQ580" s="26"/>
      <c r="AR580" s="26"/>
      <c r="AS580" s="26"/>
      <c r="AT580" s="26"/>
      <c r="AU580" s="26"/>
      <c r="AV580" s="26"/>
      <c r="AW580" s="26"/>
      <c r="AX580" s="26"/>
      <c r="AY580" s="26"/>
      <c r="AZ580" s="26"/>
      <c r="BA580" s="26"/>
      <c r="BB580" s="26"/>
      <c r="BC580" s="26"/>
      <c r="BD580" s="26"/>
      <c r="BE580" s="26"/>
      <c r="BF580" s="26"/>
      <c r="BG580" s="26"/>
      <c r="BH580" s="26"/>
      <c r="BI580" s="26"/>
    </row>
    <row r="581" ht="11.25" customHeight="1">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c r="AA581" s="26"/>
      <c r="AB581" s="26"/>
      <c r="AC581" s="26"/>
      <c r="AD581" s="26"/>
      <c r="AE581" s="26"/>
      <c r="AF581" s="26"/>
      <c r="AG581" s="26"/>
      <c r="AH581" s="26"/>
      <c r="AI581" s="26"/>
      <c r="AJ581" s="26"/>
      <c r="AK581" s="26"/>
      <c r="AL581" s="26"/>
      <c r="AM581" s="26"/>
      <c r="AN581" s="26"/>
      <c r="AO581" s="26"/>
      <c r="AP581" s="26"/>
      <c r="AQ581" s="26"/>
      <c r="AR581" s="26"/>
      <c r="AS581" s="26"/>
      <c r="AT581" s="26"/>
      <c r="AU581" s="26"/>
      <c r="AV581" s="26"/>
      <c r="AW581" s="26"/>
      <c r="AX581" s="26"/>
      <c r="AY581" s="26"/>
      <c r="AZ581" s="26"/>
      <c r="BA581" s="26"/>
      <c r="BB581" s="26"/>
      <c r="BC581" s="26"/>
      <c r="BD581" s="26"/>
      <c r="BE581" s="26"/>
      <c r="BF581" s="26"/>
      <c r="BG581" s="26"/>
      <c r="BH581" s="26"/>
      <c r="BI581" s="26"/>
    </row>
    <row r="582" ht="11.25" customHeight="1">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c r="AA582" s="26"/>
      <c r="AB582" s="26"/>
      <c r="AC582" s="26"/>
      <c r="AD582" s="26"/>
      <c r="AE582" s="26"/>
      <c r="AF582" s="26"/>
      <c r="AG582" s="26"/>
      <c r="AH582" s="26"/>
      <c r="AI582" s="26"/>
      <c r="AJ582" s="26"/>
      <c r="AK582" s="26"/>
      <c r="AL582" s="26"/>
      <c r="AM582" s="26"/>
      <c r="AN582" s="26"/>
      <c r="AO582" s="26"/>
      <c r="AP582" s="26"/>
      <c r="AQ582" s="26"/>
      <c r="AR582" s="26"/>
      <c r="AS582" s="26"/>
      <c r="AT582" s="26"/>
      <c r="AU582" s="26"/>
      <c r="AV582" s="26"/>
      <c r="AW582" s="26"/>
      <c r="AX582" s="26"/>
      <c r="AY582" s="26"/>
      <c r="AZ582" s="26"/>
      <c r="BA582" s="26"/>
      <c r="BB582" s="26"/>
      <c r="BC582" s="26"/>
      <c r="BD582" s="26"/>
      <c r="BE582" s="26"/>
      <c r="BF582" s="26"/>
      <c r="BG582" s="26"/>
      <c r="BH582" s="26"/>
      <c r="BI582" s="26"/>
    </row>
    <row r="583" ht="11.25" customHeight="1">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c r="AA583" s="26"/>
      <c r="AB583" s="26"/>
      <c r="AC583" s="26"/>
      <c r="AD583" s="26"/>
      <c r="AE583" s="26"/>
      <c r="AF583" s="26"/>
      <c r="AG583" s="26"/>
      <c r="AH583" s="26"/>
      <c r="AI583" s="26"/>
      <c r="AJ583" s="26"/>
      <c r="AK583" s="26"/>
      <c r="AL583" s="26"/>
      <c r="AM583" s="26"/>
      <c r="AN583" s="26"/>
      <c r="AO583" s="26"/>
      <c r="AP583" s="26"/>
      <c r="AQ583" s="26"/>
      <c r="AR583" s="26"/>
      <c r="AS583" s="26"/>
      <c r="AT583" s="26"/>
      <c r="AU583" s="26"/>
      <c r="AV583" s="26"/>
      <c r="AW583" s="26"/>
      <c r="AX583" s="26"/>
      <c r="AY583" s="26"/>
      <c r="AZ583" s="26"/>
      <c r="BA583" s="26"/>
      <c r="BB583" s="26"/>
      <c r="BC583" s="26"/>
      <c r="BD583" s="26"/>
      <c r="BE583" s="26"/>
      <c r="BF583" s="26"/>
      <c r="BG583" s="26"/>
      <c r="BH583" s="26"/>
      <c r="BI583" s="26"/>
    </row>
    <row r="584" ht="11.25" customHeight="1">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c r="AA584" s="26"/>
      <c r="AB584" s="26"/>
      <c r="AC584" s="26"/>
      <c r="AD584" s="26"/>
      <c r="AE584" s="26"/>
      <c r="AF584" s="26"/>
      <c r="AG584" s="26"/>
      <c r="AH584" s="26"/>
      <c r="AI584" s="26"/>
      <c r="AJ584" s="26"/>
      <c r="AK584" s="26"/>
      <c r="AL584" s="26"/>
      <c r="AM584" s="26"/>
      <c r="AN584" s="26"/>
      <c r="AO584" s="26"/>
      <c r="AP584" s="26"/>
      <c r="AQ584" s="26"/>
      <c r="AR584" s="26"/>
      <c r="AS584" s="26"/>
      <c r="AT584" s="26"/>
      <c r="AU584" s="26"/>
      <c r="AV584" s="26"/>
      <c r="AW584" s="26"/>
      <c r="AX584" s="26"/>
      <c r="AY584" s="26"/>
      <c r="AZ584" s="26"/>
      <c r="BA584" s="26"/>
      <c r="BB584" s="26"/>
      <c r="BC584" s="26"/>
      <c r="BD584" s="26"/>
      <c r="BE584" s="26"/>
      <c r="BF584" s="26"/>
      <c r="BG584" s="26"/>
      <c r="BH584" s="26"/>
      <c r="BI584" s="26"/>
    </row>
    <row r="585" ht="11.25" customHeight="1">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c r="AA585" s="26"/>
      <c r="AB585" s="26"/>
      <c r="AC585" s="26"/>
      <c r="AD585" s="26"/>
      <c r="AE585" s="26"/>
      <c r="AF585" s="26"/>
      <c r="AG585" s="26"/>
      <c r="AH585" s="26"/>
      <c r="AI585" s="26"/>
      <c r="AJ585" s="26"/>
      <c r="AK585" s="26"/>
      <c r="AL585" s="26"/>
      <c r="AM585" s="26"/>
      <c r="AN585" s="26"/>
      <c r="AO585" s="26"/>
      <c r="AP585" s="26"/>
      <c r="AQ585" s="26"/>
      <c r="AR585" s="26"/>
      <c r="AS585" s="26"/>
      <c r="AT585" s="26"/>
      <c r="AU585" s="26"/>
      <c r="AV585" s="26"/>
      <c r="AW585" s="26"/>
      <c r="AX585" s="26"/>
      <c r="AY585" s="26"/>
      <c r="AZ585" s="26"/>
      <c r="BA585" s="26"/>
      <c r="BB585" s="26"/>
      <c r="BC585" s="26"/>
      <c r="BD585" s="26"/>
      <c r="BE585" s="26"/>
      <c r="BF585" s="26"/>
      <c r="BG585" s="26"/>
      <c r="BH585" s="26"/>
      <c r="BI585" s="26"/>
    </row>
    <row r="586" ht="11.25" customHeight="1">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c r="AA586" s="26"/>
      <c r="AB586" s="26"/>
      <c r="AC586" s="26"/>
      <c r="AD586" s="26"/>
      <c r="AE586" s="26"/>
      <c r="AF586" s="26"/>
      <c r="AG586" s="26"/>
      <c r="AH586" s="26"/>
      <c r="AI586" s="26"/>
      <c r="AJ586" s="26"/>
      <c r="AK586" s="26"/>
      <c r="AL586" s="26"/>
      <c r="AM586" s="26"/>
      <c r="AN586" s="26"/>
      <c r="AO586" s="26"/>
      <c r="AP586" s="26"/>
      <c r="AQ586" s="26"/>
      <c r="AR586" s="26"/>
      <c r="AS586" s="26"/>
      <c r="AT586" s="26"/>
      <c r="AU586" s="26"/>
      <c r="AV586" s="26"/>
      <c r="AW586" s="26"/>
      <c r="AX586" s="26"/>
      <c r="AY586" s="26"/>
      <c r="AZ586" s="26"/>
      <c r="BA586" s="26"/>
      <c r="BB586" s="26"/>
      <c r="BC586" s="26"/>
      <c r="BD586" s="26"/>
      <c r="BE586" s="26"/>
      <c r="BF586" s="26"/>
      <c r="BG586" s="26"/>
      <c r="BH586" s="26"/>
      <c r="BI586" s="26"/>
    </row>
    <row r="587" ht="11.25" customHeight="1">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c r="AA587" s="26"/>
      <c r="AB587" s="26"/>
      <c r="AC587" s="26"/>
      <c r="AD587" s="26"/>
      <c r="AE587" s="26"/>
      <c r="AF587" s="26"/>
      <c r="AG587" s="26"/>
      <c r="AH587" s="26"/>
      <c r="AI587" s="26"/>
      <c r="AJ587" s="26"/>
      <c r="AK587" s="26"/>
      <c r="AL587" s="26"/>
      <c r="AM587" s="26"/>
      <c r="AN587" s="26"/>
      <c r="AO587" s="26"/>
      <c r="AP587" s="26"/>
      <c r="AQ587" s="26"/>
      <c r="AR587" s="26"/>
      <c r="AS587" s="26"/>
      <c r="AT587" s="26"/>
      <c r="AU587" s="26"/>
      <c r="AV587" s="26"/>
      <c r="AW587" s="26"/>
      <c r="AX587" s="26"/>
      <c r="AY587" s="26"/>
      <c r="AZ587" s="26"/>
      <c r="BA587" s="26"/>
      <c r="BB587" s="26"/>
      <c r="BC587" s="26"/>
      <c r="BD587" s="26"/>
      <c r="BE587" s="26"/>
      <c r="BF587" s="26"/>
      <c r="BG587" s="26"/>
      <c r="BH587" s="26"/>
      <c r="BI587" s="26"/>
    </row>
    <row r="588" ht="11.25" customHeight="1">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c r="AA588" s="26"/>
      <c r="AB588" s="26"/>
      <c r="AC588" s="26"/>
      <c r="AD588" s="26"/>
      <c r="AE588" s="26"/>
      <c r="AF588" s="26"/>
      <c r="AG588" s="26"/>
      <c r="AH588" s="26"/>
      <c r="AI588" s="26"/>
      <c r="AJ588" s="26"/>
      <c r="AK588" s="26"/>
      <c r="AL588" s="26"/>
      <c r="AM588" s="26"/>
      <c r="AN588" s="26"/>
      <c r="AO588" s="26"/>
      <c r="AP588" s="26"/>
      <c r="AQ588" s="26"/>
      <c r="AR588" s="26"/>
      <c r="AS588" s="26"/>
      <c r="AT588" s="26"/>
      <c r="AU588" s="26"/>
      <c r="AV588" s="26"/>
      <c r="AW588" s="26"/>
      <c r="AX588" s="26"/>
      <c r="AY588" s="26"/>
      <c r="AZ588" s="26"/>
      <c r="BA588" s="26"/>
      <c r="BB588" s="26"/>
      <c r="BC588" s="26"/>
      <c r="BD588" s="26"/>
      <c r="BE588" s="26"/>
      <c r="BF588" s="26"/>
      <c r="BG588" s="26"/>
      <c r="BH588" s="26"/>
      <c r="BI588" s="26"/>
    </row>
    <row r="589" ht="11.25" customHeight="1">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c r="AA589" s="26"/>
      <c r="AB589" s="26"/>
      <c r="AC589" s="26"/>
      <c r="AD589" s="26"/>
      <c r="AE589" s="26"/>
      <c r="AF589" s="26"/>
      <c r="AG589" s="26"/>
      <c r="AH589" s="26"/>
      <c r="AI589" s="26"/>
      <c r="AJ589" s="26"/>
      <c r="AK589" s="26"/>
      <c r="AL589" s="26"/>
      <c r="AM589" s="26"/>
      <c r="AN589" s="26"/>
      <c r="AO589" s="26"/>
      <c r="AP589" s="26"/>
      <c r="AQ589" s="26"/>
      <c r="AR589" s="26"/>
      <c r="AS589" s="26"/>
      <c r="AT589" s="26"/>
      <c r="AU589" s="26"/>
      <c r="AV589" s="26"/>
      <c r="AW589" s="26"/>
      <c r="AX589" s="26"/>
      <c r="AY589" s="26"/>
      <c r="AZ589" s="26"/>
      <c r="BA589" s="26"/>
      <c r="BB589" s="26"/>
      <c r="BC589" s="26"/>
      <c r="BD589" s="26"/>
      <c r="BE589" s="26"/>
      <c r="BF589" s="26"/>
      <c r="BG589" s="26"/>
      <c r="BH589" s="26"/>
      <c r="BI589" s="26"/>
    </row>
    <row r="590" ht="11.25" customHeight="1">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c r="AA590" s="26"/>
      <c r="AB590" s="26"/>
      <c r="AC590" s="26"/>
      <c r="AD590" s="26"/>
      <c r="AE590" s="26"/>
      <c r="AF590" s="26"/>
      <c r="AG590" s="26"/>
      <c r="AH590" s="26"/>
      <c r="AI590" s="26"/>
      <c r="AJ590" s="26"/>
      <c r="AK590" s="26"/>
      <c r="AL590" s="26"/>
      <c r="AM590" s="26"/>
      <c r="AN590" s="26"/>
      <c r="AO590" s="26"/>
      <c r="AP590" s="26"/>
      <c r="AQ590" s="26"/>
      <c r="AR590" s="26"/>
      <c r="AS590" s="26"/>
      <c r="AT590" s="26"/>
      <c r="AU590" s="26"/>
      <c r="AV590" s="26"/>
      <c r="AW590" s="26"/>
      <c r="AX590" s="26"/>
      <c r="AY590" s="26"/>
      <c r="AZ590" s="26"/>
      <c r="BA590" s="26"/>
      <c r="BB590" s="26"/>
      <c r="BC590" s="26"/>
      <c r="BD590" s="26"/>
      <c r="BE590" s="26"/>
      <c r="BF590" s="26"/>
      <c r="BG590" s="26"/>
      <c r="BH590" s="26"/>
      <c r="BI590" s="26"/>
    </row>
    <row r="591" ht="11.25" customHeight="1">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c r="AA591" s="26"/>
      <c r="AB591" s="26"/>
      <c r="AC591" s="26"/>
      <c r="AD591" s="26"/>
      <c r="AE591" s="26"/>
      <c r="AF591" s="26"/>
      <c r="AG591" s="26"/>
      <c r="AH591" s="26"/>
      <c r="AI591" s="26"/>
      <c r="AJ591" s="26"/>
      <c r="AK591" s="26"/>
      <c r="AL591" s="26"/>
      <c r="AM591" s="26"/>
      <c r="AN591" s="26"/>
      <c r="AO591" s="26"/>
      <c r="AP591" s="26"/>
      <c r="AQ591" s="26"/>
      <c r="AR591" s="26"/>
      <c r="AS591" s="26"/>
      <c r="AT591" s="26"/>
      <c r="AU591" s="26"/>
      <c r="AV591" s="26"/>
      <c r="AW591" s="26"/>
      <c r="AX591" s="26"/>
      <c r="AY591" s="26"/>
      <c r="AZ591" s="26"/>
      <c r="BA591" s="26"/>
      <c r="BB591" s="26"/>
      <c r="BC591" s="26"/>
      <c r="BD591" s="26"/>
      <c r="BE591" s="26"/>
      <c r="BF591" s="26"/>
      <c r="BG591" s="26"/>
      <c r="BH591" s="26"/>
      <c r="BI591" s="26"/>
    </row>
    <row r="592" ht="11.25" customHeight="1">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c r="AA592" s="26"/>
      <c r="AB592" s="26"/>
      <c r="AC592" s="26"/>
      <c r="AD592" s="26"/>
      <c r="AE592" s="26"/>
      <c r="AF592" s="26"/>
      <c r="AG592" s="26"/>
      <c r="AH592" s="26"/>
      <c r="AI592" s="26"/>
      <c r="AJ592" s="26"/>
      <c r="AK592" s="26"/>
      <c r="AL592" s="26"/>
      <c r="AM592" s="26"/>
      <c r="AN592" s="26"/>
      <c r="AO592" s="26"/>
      <c r="AP592" s="26"/>
      <c r="AQ592" s="26"/>
      <c r="AR592" s="26"/>
      <c r="AS592" s="26"/>
      <c r="AT592" s="26"/>
      <c r="AU592" s="26"/>
      <c r="AV592" s="26"/>
      <c r="AW592" s="26"/>
      <c r="AX592" s="26"/>
      <c r="AY592" s="26"/>
      <c r="AZ592" s="26"/>
      <c r="BA592" s="26"/>
      <c r="BB592" s="26"/>
      <c r="BC592" s="26"/>
      <c r="BD592" s="26"/>
      <c r="BE592" s="26"/>
      <c r="BF592" s="26"/>
      <c r="BG592" s="26"/>
      <c r="BH592" s="26"/>
      <c r="BI592" s="26"/>
    </row>
    <row r="593" ht="11.25" customHeight="1">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c r="AA593" s="26"/>
      <c r="AB593" s="26"/>
      <c r="AC593" s="26"/>
      <c r="AD593" s="26"/>
      <c r="AE593" s="26"/>
      <c r="AF593" s="26"/>
      <c r="AG593" s="26"/>
      <c r="AH593" s="26"/>
      <c r="AI593" s="26"/>
      <c r="AJ593" s="26"/>
      <c r="AK593" s="26"/>
      <c r="AL593" s="26"/>
      <c r="AM593" s="26"/>
      <c r="AN593" s="26"/>
      <c r="AO593" s="26"/>
      <c r="AP593" s="26"/>
      <c r="AQ593" s="26"/>
      <c r="AR593" s="26"/>
      <c r="AS593" s="26"/>
      <c r="AT593" s="26"/>
      <c r="AU593" s="26"/>
      <c r="AV593" s="26"/>
      <c r="AW593" s="26"/>
      <c r="AX593" s="26"/>
      <c r="AY593" s="26"/>
      <c r="AZ593" s="26"/>
      <c r="BA593" s="26"/>
      <c r="BB593" s="26"/>
      <c r="BC593" s="26"/>
      <c r="BD593" s="26"/>
      <c r="BE593" s="26"/>
      <c r="BF593" s="26"/>
      <c r="BG593" s="26"/>
      <c r="BH593" s="26"/>
      <c r="BI593" s="26"/>
    </row>
    <row r="594" ht="11.25" customHeight="1">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c r="AA594" s="26"/>
      <c r="AB594" s="26"/>
      <c r="AC594" s="26"/>
      <c r="AD594" s="26"/>
      <c r="AE594" s="26"/>
      <c r="AF594" s="26"/>
      <c r="AG594" s="26"/>
      <c r="AH594" s="26"/>
      <c r="AI594" s="26"/>
      <c r="AJ594" s="26"/>
      <c r="AK594" s="26"/>
      <c r="AL594" s="26"/>
      <c r="AM594" s="26"/>
      <c r="AN594" s="26"/>
      <c r="AO594" s="26"/>
      <c r="AP594" s="26"/>
      <c r="AQ594" s="26"/>
      <c r="AR594" s="26"/>
      <c r="AS594" s="26"/>
      <c r="AT594" s="26"/>
      <c r="AU594" s="26"/>
      <c r="AV594" s="26"/>
      <c r="AW594" s="26"/>
      <c r="AX594" s="26"/>
      <c r="AY594" s="26"/>
      <c r="AZ594" s="26"/>
      <c r="BA594" s="26"/>
      <c r="BB594" s="26"/>
      <c r="BC594" s="26"/>
      <c r="BD594" s="26"/>
      <c r="BE594" s="26"/>
      <c r="BF594" s="26"/>
      <c r="BG594" s="26"/>
      <c r="BH594" s="26"/>
      <c r="BI594" s="26"/>
    </row>
    <row r="595" ht="11.25" customHeight="1">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c r="AA595" s="26"/>
      <c r="AB595" s="26"/>
      <c r="AC595" s="26"/>
      <c r="AD595" s="26"/>
      <c r="AE595" s="26"/>
      <c r="AF595" s="26"/>
      <c r="AG595" s="26"/>
      <c r="AH595" s="26"/>
      <c r="AI595" s="26"/>
      <c r="AJ595" s="26"/>
      <c r="AK595" s="26"/>
      <c r="AL595" s="26"/>
      <c r="AM595" s="26"/>
      <c r="AN595" s="26"/>
      <c r="AO595" s="26"/>
      <c r="AP595" s="26"/>
      <c r="AQ595" s="26"/>
      <c r="AR595" s="26"/>
      <c r="AS595" s="26"/>
      <c r="AT595" s="26"/>
      <c r="AU595" s="26"/>
      <c r="AV595" s="26"/>
      <c r="AW595" s="26"/>
      <c r="AX595" s="26"/>
      <c r="AY595" s="26"/>
      <c r="AZ595" s="26"/>
      <c r="BA595" s="26"/>
      <c r="BB595" s="26"/>
      <c r="BC595" s="26"/>
      <c r="BD595" s="26"/>
      <c r="BE595" s="26"/>
      <c r="BF595" s="26"/>
      <c r="BG595" s="26"/>
      <c r="BH595" s="26"/>
      <c r="BI595" s="26"/>
    </row>
    <row r="596" ht="11.25" customHeight="1">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c r="AA596" s="26"/>
      <c r="AB596" s="26"/>
      <c r="AC596" s="26"/>
      <c r="AD596" s="26"/>
      <c r="AE596" s="26"/>
      <c r="AF596" s="26"/>
      <c r="AG596" s="26"/>
      <c r="AH596" s="26"/>
      <c r="AI596" s="26"/>
      <c r="AJ596" s="26"/>
      <c r="AK596" s="26"/>
      <c r="AL596" s="26"/>
      <c r="AM596" s="26"/>
      <c r="AN596" s="26"/>
      <c r="AO596" s="26"/>
      <c r="AP596" s="26"/>
      <c r="AQ596" s="26"/>
      <c r="AR596" s="26"/>
      <c r="AS596" s="26"/>
      <c r="AT596" s="26"/>
      <c r="AU596" s="26"/>
      <c r="AV596" s="26"/>
      <c r="AW596" s="26"/>
      <c r="AX596" s="26"/>
      <c r="AY596" s="26"/>
      <c r="AZ596" s="26"/>
      <c r="BA596" s="26"/>
      <c r="BB596" s="26"/>
      <c r="BC596" s="26"/>
      <c r="BD596" s="26"/>
      <c r="BE596" s="26"/>
      <c r="BF596" s="26"/>
      <c r="BG596" s="26"/>
      <c r="BH596" s="26"/>
      <c r="BI596" s="26"/>
    </row>
    <row r="597" ht="11.25" customHeight="1">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c r="AA597" s="26"/>
      <c r="AB597" s="26"/>
      <c r="AC597" s="26"/>
      <c r="AD597" s="26"/>
      <c r="AE597" s="26"/>
      <c r="AF597" s="26"/>
      <c r="AG597" s="26"/>
      <c r="AH597" s="26"/>
      <c r="AI597" s="26"/>
      <c r="AJ597" s="26"/>
      <c r="AK597" s="26"/>
      <c r="AL597" s="26"/>
      <c r="AM597" s="26"/>
      <c r="AN597" s="26"/>
      <c r="AO597" s="26"/>
      <c r="AP597" s="26"/>
      <c r="AQ597" s="26"/>
      <c r="AR597" s="26"/>
      <c r="AS597" s="26"/>
      <c r="AT597" s="26"/>
      <c r="AU597" s="26"/>
      <c r="AV597" s="26"/>
      <c r="AW597" s="26"/>
      <c r="AX597" s="26"/>
      <c r="AY597" s="26"/>
      <c r="AZ597" s="26"/>
      <c r="BA597" s="26"/>
      <c r="BB597" s="26"/>
      <c r="BC597" s="26"/>
      <c r="BD597" s="26"/>
      <c r="BE597" s="26"/>
      <c r="BF597" s="26"/>
      <c r="BG597" s="26"/>
      <c r="BH597" s="26"/>
      <c r="BI597" s="26"/>
    </row>
    <row r="598" ht="11.25" customHeight="1">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c r="AA598" s="26"/>
      <c r="AB598" s="26"/>
      <c r="AC598" s="26"/>
      <c r="AD598" s="26"/>
      <c r="AE598" s="26"/>
      <c r="AF598" s="26"/>
      <c r="AG598" s="26"/>
      <c r="AH598" s="26"/>
      <c r="AI598" s="26"/>
      <c r="AJ598" s="26"/>
      <c r="AK598" s="26"/>
      <c r="AL598" s="26"/>
      <c r="AM598" s="26"/>
      <c r="AN598" s="26"/>
      <c r="AO598" s="26"/>
      <c r="AP598" s="26"/>
      <c r="AQ598" s="26"/>
      <c r="AR598" s="26"/>
      <c r="AS598" s="26"/>
      <c r="AT598" s="26"/>
      <c r="AU598" s="26"/>
      <c r="AV598" s="26"/>
      <c r="AW598" s="26"/>
      <c r="AX598" s="26"/>
      <c r="AY598" s="26"/>
      <c r="AZ598" s="26"/>
      <c r="BA598" s="26"/>
      <c r="BB598" s="26"/>
      <c r="BC598" s="26"/>
      <c r="BD598" s="26"/>
      <c r="BE598" s="26"/>
      <c r="BF598" s="26"/>
      <c r="BG598" s="26"/>
      <c r="BH598" s="26"/>
      <c r="BI598" s="26"/>
    </row>
    <row r="599" ht="11.25" customHeight="1">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c r="AA599" s="26"/>
      <c r="AB599" s="26"/>
      <c r="AC599" s="26"/>
      <c r="AD599" s="26"/>
      <c r="AE599" s="26"/>
      <c r="AF599" s="26"/>
      <c r="AG599" s="26"/>
      <c r="AH599" s="26"/>
      <c r="AI599" s="26"/>
      <c r="AJ599" s="26"/>
      <c r="AK599" s="26"/>
      <c r="AL599" s="26"/>
      <c r="AM599" s="26"/>
      <c r="AN599" s="26"/>
      <c r="AO599" s="26"/>
      <c r="AP599" s="26"/>
      <c r="AQ599" s="26"/>
      <c r="AR599" s="26"/>
      <c r="AS599" s="26"/>
      <c r="AT599" s="26"/>
      <c r="AU599" s="26"/>
      <c r="AV599" s="26"/>
      <c r="AW599" s="26"/>
      <c r="AX599" s="26"/>
      <c r="AY599" s="26"/>
      <c r="AZ599" s="26"/>
      <c r="BA599" s="26"/>
      <c r="BB599" s="26"/>
      <c r="BC599" s="26"/>
      <c r="BD599" s="26"/>
      <c r="BE599" s="26"/>
      <c r="BF599" s="26"/>
      <c r="BG599" s="26"/>
      <c r="BH599" s="26"/>
      <c r="BI599" s="26"/>
    </row>
    <row r="600" ht="11.25" customHeight="1">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c r="AA600" s="26"/>
      <c r="AB600" s="26"/>
      <c r="AC600" s="26"/>
      <c r="AD600" s="26"/>
      <c r="AE600" s="26"/>
      <c r="AF600" s="26"/>
      <c r="AG600" s="26"/>
      <c r="AH600" s="26"/>
      <c r="AI600" s="26"/>
      <c r="AJ600" s="26"/>
      <c r="AK600" s="26"/>
      <c r="AL600" s="26"/>
      <c r="AM600" s="26"/>
      <c r="AN600" s="26"/>
      <c r="AO600" s="26"/>
      <c r="AP600" s="26"/>
      <c r="AQ600" s="26"/>
      <c r="AR600" s="26"/>
      <c r="AS600" s="26"/>
      <c r="AT600" s="26"/>
      <c r="AU600" s="26"/>
      <c r="AV600" s="26"/>
      <c r="AW600" s="26"/>
      <c r="AX600" s="26"/>
      <c r="AY600" s="26"/>
      <c r="AZ600" s="26"/>
      <c r="BA600" s="26"/>
      <c r="BB600" s="26"/>
      <c r="BC600" s="26"/>
      <c r="BD600" s="26"/>
      <c r="BE600" s="26"/>
      <c r="BF600" s="26"/>
      <c r="BG600" s="26"/>
      <c r="BH600" s="26"/>
      <c r="BI600" s="26"/>
    </row>
    <row r="601" ht="11.25" customHeight="1">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c r="AA601" s="26"/>
      <c r="AB601" s="26"/>
      <c r="AC601" s="26"/>
      <c r="AD601" s="26"/>
      <c r="AE601" s="26"/>
      <c r="AF601" s="26"/>
      <c r="AG601" s="26"/>
      <c r="AH601" s="26"/>
      <c r="AI601" s="26"/>
      <c r="AJ601" s="26"/>
      <c r="AK601" s="26"/>
      <c r="AL601" s="26"/>
      <c r="AM601" s="26"/>
      <c r="AN601" s="26"/>
      <c r="AO601" s="26"/>
      <c r="AP601" s="26"/>
      <c r="AQ601" s="26"/>
      <c r="AR601" s="26"/>
      <c r="AS601" s="26"/>
      <c r="AT601" s="26"/>
      <c r="AU601" s="26"/>
      <c r="AV601" s="26"/>
      <c r="AW601" s="26"/>
      <c r="AX601" s="26"/>
      <c r="AY601" s="26"/>
      <c r="AZ601" s="26"/>
      <c r="BA601" s="26"/>
      <c r="BB601" s="26"/>
      <c r="BC601" s="26"/>
      <c r="BD601" s="26"/>
      <c r="BE601" s="26"/>
      <c r="BF601" s="26"/>
      <c r="BG601" s="26"/>
      <c r="BH601" s="26"/>
      <c r="BI601" s="26"/>
    </row>
    <row r="602" ht="11.25" customHeight="1">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c r="AA602" s="26"/>
      <c r="AB602" s="26"/>
      <c r="AC602" s="26"/>
      <c r="AD602" s="26"/>
      <c r="AE602" s="26"/>
      <c r="AF602" s="26"/>
      <c r="AG602" s="26"/>
      <c r="AH602" s="26"/>
      <c r="AI602" s="26"/>
      <c r="AJ602" s="26"/>
      <c r="AK602" s="26"/>
      <c r="AL602" s="26"/>
      <c r="AM602" s="26"/>
      <c r="AN602" s="26"/>
      <c r="AO602" s="26"/>
      <c r="AP602" s="26"/>
      <c r="AQ602" s="26"/>
      <c r="AR602" s="26"/>
      <c r="AS602" s="26"/>
      <c r="AT602" s="26"/>
      <c r="AU602" s="26"/>
      <c r="AV602" s="26"/>
      <c r="AW602" s="26"/>
      <c r="AX602" s="26"/>
      <c r="AY602" s="26"/>
      <c r="AZ602" s="26"/>
      <c r="BA602" s="26"/>
      <c r="BB602" s="26"/>
      <c r="BC602" s="26"/>
      <c r="BD602" s="26"/>
      <c r="BE602" s="26"/>
      <c r="BF602" s="26"/>
      <c r="BG602" s="26"/>
      <c r="BH602" s="26"/>
      <c r="BI602" s="26"/>
    </row>
    <row r="603" ht="11.25" customHeight="1">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c r="AA603" s="26"/>
      <c r="AB603" s="26"/>
      <c r="AC603" s="26"/>
      <c r="AD603" s="26"/>
      <c r="AE603" s="26"/>
      <c r="AF603" s="26"/>
      <c r="AG603" s="26"/>
      <c r="AH603" s="26"/>
      <c r="AI603" s="26"/>
      <c r="AJ603" s="26"/>
      <c r="AK603" s="26"/>
      <c r="AL603" s="26"/>
      <c r="AM603" s="26"/>
      <c r="AN603" s="26"/>
      <c r="AO603" s="26"/>
      <c r="AP603" s="26"/>
      <c r="AQ603" s="26"/>
      <c r="AR603" s="26"/>
      <c r="AS603" s="26"/>
      <c r="AT603" s="26"/>
      <c r="AU603" s="26"/>
      <c r="AV603" s="26"/>
      <c r="AW603" s="26"/>
      <c r="AX603" s="26"/>
      <c r="AY603" s="26"/>
      <c r="AZ603" s="26"/>
      <c r="BA603" s="26"/>
      <c r="BB603" s="26"/>
      <c r="BC603" s="26"/>
      <c r="BD603" s="26"/>
      <c r="BE603" s="26"/>
      <c r="BF603" s="26"/>
      <c r="BG603" s="26"/>
      <c r="BH603" s="26"/>
      <c r="BI603" s="26"/>
    </row>
    <row r="604" ht="11.25" customHeight="1">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c r="AA604" s="26"/>
      <c r="AB604" s="26"/>
      <c r="AC604" s="26"/>
      <c r="AD604" s="26"/>
      <c r="AE604" s="26"/>
      <c r="AF604" s="26"/>
      <c r="AG604" s="26"/>
      <c r="AH604" s="26"/>
      <c r="AI604" s="26"/>
      <c r="AJ604" s="26"/>
      <c r="AK604" s="26"/>
      <c r="AL604" s="26"/>
      <c r="AM604" s="26"/>
      <c r="AN604" s="26"/>
      <c r="AO604" s="26"/>
      <c r="AP604" s="26"/>
      <c r="AQ604" s="26"/>
      <c r="AR604" s="26"/>
      <c r="AS604" s="26"/>
      <c r="AT604" s="26"/>
      <c r="AU604" s="26"/>
      <c r="AV604" s="26"/>
      <c r="AW604" s="26"/>
      <c r="AX604" s="26"/>
      <c r="AY604" s="26"/>
      <c r="AZ604" s="26"/>
      <c r="BA604" s="26"/>
      <c r="BB604" s="26"/>
      <c r="BC604" s="26"/>
      <c r="BD604" s="26"/>
      <c r="BE604" s="26"/>
      <c r="BF604" s="26"/>
      <c r="BG604" s="26"/>
      <c r="BH604" s="26"/>
      <c r="BI604" s="26"/>
    </row>
    <row r="605" ht="11.25" customHeight="1">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c r="AA605" s="26"/>
      <c r="AB605" s="26"/>
      <c r="AC605" s="26"/>
      <c r="AD605" s="26"/>
      <c r="AE605" s="26"/>
      <c r="AF605" s="26"/>
      <c r="AG605" s="26"/>
      <c r="AH605" s="26"/>
      <c r="AI605" s="26"/>
      <c r="AJ605" s="26"/>
      <c r="AK605" s="26"/>
      <c r="AL605" s="26"/>
      <c r="AM605" s="26"/>
      <c r="AN605" s="26"/>
      <c r="AO605" s="26"/>
      <c r="AP605" s="26"/>
      <c r="AQ605" s="26"/>
      <c r="AR605" s="26"/>
      <c r="AS605" s="26"/>
      <c r="AT605" s="26"/>
      <c r="AU605" s="26"/>
      <c r="AV605" s="26"/>
      <c r="AW605" s="26"/>
      <c r="AX605" s="26"/>
      <c r="AY605" s="26"/>
      <c r="AZ605" s="26"/>
      <c r="BA605" s="26"/>
      <c r="BB605" s="26"/>
      <c r="BC605" s="26"/>
      <c r="BD605" s="26"/>
      <c r="BE605" s="26"/>
      <c r="BF605" s="26"/>
      <c r="BG605" s="26"/>
      <c r="BH605" s="26"/>
      <c r="BI605" s="26"/>
    </row>
    <row r="606" ht="11.25" customHeight="1">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c r="AA606" s="26"/>
      <c r="AB606" s="26"/>
      <c r="AC606" s="26"/>
      <c r="AD606" s="26"/>
      <c r="AE606" s="26"/>
      <c r="AF606" s="26"/>
      <c r="AG606" s="26"/>
      <c r="AH606" s="26"/>
      <c r="AI606" s="26"/>
      <c r="AJ606" s="26"/>
      <c r="AK606" s="26"/>
      <c r="AL606" s="26"/>
      <c r="AM606" s="26"/>
      <c r="AN606" s="26"/>
      <c r="AO606" s="26"/>
      <c r="AP606" s="26"/>
      <c r="AQ606" s="26"/>
      <c r="AR606" s="26"/>
      <c r="AS606" s="26"/>
      <c r="AT606" s="26"/>
      <c r="AU606" s="26"/>
      <c r="AV606" s="26"/>
      <c r="AW606" s="26"/>
      <c r="AX606" s="26"/>
      <c r="AY606" s="26"/>
      <c r="AZ606" s="26"/>
      <c r="BA606" s="26"/>
      <c r="BB606" s="26"/>
      <c r="BC606" s="26"/>
      <c r="BD606" s="26"/>
      <c r="BE606" s="26"/>
      <c r="BF606" s="26"/>
      <c r="BG606" s="26"/>
      <c r="BH606" s="26"/>
      <c r="BI606" s="26"/>
    </row>
    <row r="607" ht="11.25" customHeight="1">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c r="AA607" s="26"/>
      <c r="AB607" s="26"/>
      <c r="AC607" s="26"/>
      <c r="AD607" s="26"/>
      <c r="AE607" s="26"/>
      <c r="AF607" s="26"/>
      <c r="AG607" s="26"/>
      <c r="AH607" s="26"/>
      <c r="AI607" s="26"/>
      <c r="AJ607" s="26"/>
      <c r="AK607" s="26"/>
      <c r="AL607" s="26"/>
      <c r="AM607" s="26"/>
      <c r="AN607" s="26"/>
      <c r="AO607" s="26"/>
      <c r="AP607" s="26"/>
      <c r="AQ607" s="26"/>
      <c r="AR607" s="26"/>
      <c r="AS607" s="26"/>
      <c r="AT607" s="26"/>
      <c r="AU607" s="26"/>
      <c r="AV607" s="26"/>
      <c r="AW607" s="26"/>
      <c r="AX607" s="26"/>
      <c r="AY607" s="26"/>
      <c r="AZ607" s="26"/>
      <c r="BA607" s="26"/>
      <c r="BB607" s="26"/>
      <c r="BC607" s="26"/>
      <c r="BD607" s="26"/>
      <c r="BE607" s="26"/>
      <c r="BF607" s="26"/>
      <c r="BG607" s="26"/>
      <c r="BH607" s="26"/>
      <c r="BI607" s="26"/>
    </row>
    <row r="608" ht="11.25" customHeight="1">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c r="AA608" s="26"/>
      <c r="AB608" s="26"/>
      <c r="AC608" s="26"/>
      <c r="AD608" s="26"/>
      <c r="AE608" s="26"/>
      <c r="AF608" s="26"/>
      <c r="AG608" s="26"/>
      <c r="AH608" s="26"/>
      <c r="AI608" s="26"/>
      <c r="AJ608" s="26"/>
      <c r="AK608" s="26"/>
      <c r="AL608" s="26"/>
      <c r="AM608" s="26"/>
      <c r="AN608" s="26"/>
      <c r="AO608" s="26"/>
      <c r="AP608" s="26"/>
      <c r="AQ608" s="26"/>
      <c r="AR608" s="26"/>
      <c r="AS608" s="26"/>
      <c r="AT608" s="26"/>
      <c r="AU608" s="26"/>
      <c r="AV608" s="26"/>
      <c r="AW608" s="26"/>
      <c r="AX608" s="26"/>
      <c r="AY608" s="26"/>
      <c r="AZ608" s="26"/>
      <c r="BA608" s="26"/>
      <c r="BB608" s="26"/>
      <c r="BC608" s="26"/>
      <c r="BD608" s="26"/>
      <c r="BE608" s="26"/>
      <c r="BF608" s="26"/>
      <c r="BG608" s="26"/>
      <c r="BH608" s="26"/>
      <c r="BI608" s="26"/>
    </row>
    <row r="609" ht="11.25" customHeight="1">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c r="AA609" s="26"/>
      <c r="AB609" s="26"/>
      <c r="AC609" s="26"/>
      <c r="AD609" s="26"/>
      <c r="AE609" s="26"/>
      <c r="AF609" s="26"/>
      <c r="AG609" s="26"/>
      <c r="AH609" s="26"/>
      <c r="AI609" s="26"/>
      <c r="AJ609" s="26"/>
      <c r="AK609" s="26"/>
      <c r="AL609" s="26"/>
      <c r="AM609" s="26"/>
      <c r="AN609" s="26"/>
      <c r="AO609" s="26"/>
      <c r="AP609" s="26"/>
      <c r="AQ609" s="26"/>
      <c r="AR609" s="26"/>
      <c r="AS609" s="26"/>
      <c r="AT609" s="26"/>
      <c r="AU609" s="26"/>
      <c r="AV609" s="26"/>
      <c r="AW609" s="26"/>
      <c r="AX609" s="26"/>
      <c r="AY609" s="26"/>
      <c r="AZ609" s="26"/>
      <c r="BA609" s="26"/>
      <c r="BB609" s="26"/>
      <c r="BC609" s="26"/>
      <c r="BD609" s="26"/>
      <c r="BE609" s="26"/>
      <c r="BF609" s="26"/>
      <c r="BG609" s="26"/>
      <c r="BH609" s="26"/>
      <c r="BI609" s="26"/>
    </row>
    <row r="610" ht="11.25" customHeight="1">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c r="AA610" s="26"/>
      <c r="AB610" s="26"/>
      <c r="AC610" s="26"/>
      <c r="AD610" s="26"/>
      <c r="AE610" s="26"/>
      <c r="AF610" s="26"/>
      <c r="AG610" s="26"/>
      <c r="AH610" s="26"/>
      <c r="AI610" s="26"/>
      <c r="AJ610" s="26"/>
      <c r="AK610" s="26"/>
      <c r="AL610" s="26"/>
      <c r="AM610" s="26"/>
      <c r="AN610" s="26"/>
      <c r="AO610" s="26"/>
      <c r="AP610" s="26"/>
      <c r="AQ610" s="26"/>
      <c r="AR610" s="26"/>
      <c r="AS610" s="26"/>
      <c r="AT610" s="26"/>
      <c r="AU610" s="26"/>
      <c r="AV610" s="26"/>
      <c r="AW610" s="26"/>
      <c r="AX610" s="26"/>
      <c r="AY610" s="26"/>
      <c r="AZ610" s="26"/>
      <c r="BA610" s="26"/>
      <c r="BB610" s="26"/>
      <c r="BC610" s="26"/>
      <c r="BD610" s="26"/>
      <c r="BE610" s="26"/>
      <c r="BF610" s="26"/>
      <c r="BG610" s="26"/>
      <c r="BH610" s="26"/>
      <c r="BI610" s="26"/>
    </row>
    <row r="611" ht="11.25" customHeight="1">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c r="AA611" s="26"/>
      <c r="AB611" s="26"/>
      <c r="AC611" s="26"/>
      <c r="AD611" s="26"/>
      <c r="AE611" s="26"/>
      <c r="AF611" s="26"/>
      <c r="AG611" s="26"/>
      <c r="AH611" s="26"/>
      <c r="AI611" s="26"/>
      <c r="AJ611" s="26"/>
      <c r="AK611" s="26"/>
      <c r="AL611" s="26"/>
      <c r="AM611" s="26"/>
      <c r="AN611" s="26"/>
      <c r="AO611" s="26"/>
      <c r="AP611" s="26"/>
      <c r="AQ611" s="26"/>
      <c r="AR611" s="26"/>
      <c r="AS611" s="26"/>
      <c r="AT611" s="26"/>
      <c r="AU611" s="26"/>
      <c r="AV611" s="26"/>
      <c r="AW611" s="26"/>
      <c r="AX611" s="26"/>
      <c r="AY611" s="26"/>
      <c r="AZ611" s="26"/>
      <c r="BA611" s="26"/>
      <c r="BB611" s="26"/>
      <c r="BC611" s="26"/>
      <c r="BD611" s="26"/>
      <c r="BE611" s="26"/>
      <c r="BF611" s="26"/>
      <c r="BG611" s="26"/>
      <c r="BH611" s="26"/>
      <c r="BI611" s="26"/>
    </row>
    <row r="612" ht="11.25" customHeight="1">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c r="AA612" s="26"/>
      <c r="AB612" s="26"/>
      <c r="AC612" s="26"/>
      <c r="AD612" s="26"/>
      <c r="AE612" s="26"/>
      <c r="AF612" s="26"/>
      <c r="AG612" s="26"/>
      <c r="AH612" s="26"/>
      <c r="AI612" s="26"/>
      <c r="AJ612" s="26"/>
      <c r="AK612" s="26"/>
      <c r="AL612" s="26"/>
      <c r="AM612" s="26"/>
      <c r="AN612" s="26"/>
      <c r="AO612" s="26"/>
      <c r="AP612" s="26"/>
      <c r="AQ612" s="26"/>
      <c r="AR612" s="26"/>
      <c r="AS612" s="26"/>
      <c r="AT612" s="26"/>
      <c r="AU612" s="26"/>
      <c r="AV612" s="26"/>
      <c r="AW612" s="26"/>
      <c r="AX612" s="26"/>
      <c r="AY612" s="26"/>
      <c r="AZ612" s="26"/>
      <c r="BA612" s="26"/>
      <c r="BB612" s="26"/>
      <c r="BC612" s="26"/>
      <c r="BD612" s="26"/>
      <c r="BE612" s="26"/>
      <c r="BF612" s="26"/>
      <c r="BG612" s="26"/>
      <c r="BH612" s="26"/>
      <c r="BI612" s="26"/>
    </row>
    <row r="613" ht="11.25" customHeight="1">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c r="AA613" s="26"/>
      <c r="AB613" s="26"/>
      <c r="AC613" s="26"/>
      <c r="AD613" s="26"/>
      <c r="AE613" s="26"/>
      <c r="AF613" s="26"/>
      <c r="AG613" s="26"/>
      <c r="AH613" s="26"/>
      <c r="AI613" s="26"/>
      <c r="AJ613" s="26"/>
      <c r="AK613" s="26"/>
      <c r="AL613" s="26"/>
      <c r="AM613" s="26"/>
      <c r="AN613" s="26"/>
      <c r="AO613" s="26"/>
      <c r="AP613" s="26"/>
      <c r="AQ613" s="26"/>
      <c r="AR613" s="26"/>
      <c r="AS613" s="26"/>
      <c r="AT613" s="26"/>
      <c r="AU613" s="26"/>
      <c r="AV613" s="26"/>
      <c r="AW613" s="26"/>
      <c r="AX613" s="26"/>
      <c r="AY613" s="26"/>
      <c r="AZ613" s="26"/>
      <c r="BA613" s="26"/>
      <c r="BB613" s="26"/>
      <c r="BC613" s="26"/>
      <c r="BD613" s="26"/>
      <c r="BE613" s="26"/>
      <c r="BF613" s="26"/>
      <c r="BG613" s="26"/>
      <c r="BH613" s="26"/>
      <c r="BI613" s="26"/>
    </row>
    <row r="614" ht="11.25" customHeight="1">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c r="AA614" s="26"/>
      <c r="AB614" s="26"/>
      <c r="AC614" s="26"/>
      <c r="AD614" s="26"/>
      <c r="AE614" s="26"/>
      <c r="AF614" s="26"/>
      <c r="AG614" s="26"/>
      <c r="AH614" s="26"/>
      <c r="AI614" s="26"/>
      <c r="AJ614" s="26"/>
      <c r="AK614" s="26"/>
      <c r="AL614" s="26"/>
      <c r="AM614" s="26"/>
      <c r="AN614" s="26"/>
      <c r="AO614" s="26"/>
      <c r="AP614" s="26"/>
      <c r="AQ614" s="26"/>
      <c r="AR614" s="26"/>
      <c r="AS614" s="26"/>
      <c r="AT614" s="26"/>
      <c r="AU614" s="26"/>
      <c r="AV614" s="26"/>
      <c r="AW614" s="26"/>
      <c r="AX614" s="26"/>
      <c r="AY614" s="26"/>
      <c r="AZ614" s="26"/>
      <c r="BA614" s="26"/>
      <c r="BB614" s="26"/>
      <c r="BC614" s="26"/>
      <c r="BD614" s="26"/>
      <c r="BE614" s="26"/>
      <c r="BF614" s="26"/>
      <c r="BG614" s="26"/>
      <c r="BH614" s="26"/>
      <c r="BI614" s="26"/>
    </row>
    <row r="615" ht="11.25" customHeight="1">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c r="AA615" s="26"/>
      <c r="AB615" s="26"/>
      <c r="AC615" s="26"/>
      <c r="AD615" s="26"/>
      <c r="AE615" s="26"/>
      <c r="AF615" s="26"/>
      <c r="AG615" s="26"/>
      <c r="AH615" s="26"/>
      <c r="AI615" s="26"/>
      <c r="AJ615" s="26"/>
      <c r="AK615" s="26"/>
      <c r="AL615" s="26"/>
      <c r="AM615" s="26"/>
      <c r="AN615" s="26"/>
      <c r="AO615" s="26"/>
      <c r="AP615" s="26"/>
      <c r="AQ615" s="26"/>
      <c r="AR615" s="26"/>
      <c r="AS615" s="26"/>
      <c r="AT615" s="26"/>
      <c r="AU615" s="26"/>
      <c r="AV615" s="26"/>
      <c r="AW615" s="26"/>
      <c r="AX615" s="26"/>
      <c r="AY615" s="26"/>
      <c r="AZ615" s="26"/>
      <c r="BA615" s="26"/>
      <c r="BB615" s="26"/>
      <c r="BC615" s="26"/>
      <c r="BD615" s="26"/>
      <c r="BE615" s="26"/>
      <c r="BF615" s="26"/>
      <c r="BG615" s="26"/>
      <c r="BH615" s="26"/>
      <c r="BI615" s="26"/>
    </row>
    <row r="616" ht="11.25" customHeight="1">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c r="AA616" s="26"/>
      <c r="AB616" s="26"/>
      <c r="AC616" s="26"/>
      <c r="AD616" s="26"/>
      <c r="AE616" s="26"/>
      <c r="AF616" s="26"/>
      <c r="AG616" s="26"/>
      <c r="AH616" s="26"/>
      <c r="AI616" s="26"/>
      <c r="AJ616" s="26"/>
      <c r="AK616" s="26"/>
      <c r="AL616" s="26"/>
      <c r="AM616" s="26"/>
      <c r="AN616" s="26"/>
      <c r="AO616" s="26"/>
      <c r="AP616" s="26"/>
      <c r="AQ616" s="26"/>
      <c r="AR616" s="26"/>
      <c r="AS616" s="26"/>
      <c r="AT616" s="26"/>
      <c r="AU616" s="26"/>
      <c r="AV616" s="26"/>
      <c r="AW616" s="26"/>
      <c r="AX616" s="26"/>
      <c r="AY616" s="26"/>
      <c r="AZ616" s="26"/>
      <c r="BA616" s="26"/>
      <c r="BB616" s="26"/>
      <c r="BC616" s="26"/>
      <c r="BD616" s="26"/>
      <c r="BE616" s="26"/>
      <c r="BF616" s="26"/>
      <c r="BG616" s="26"/>
      <c r="BH616" s="26"/>
      <c r="BI616" s="26"/>
    </row>
    <row r="617" ht="11.25" customHeight="1">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c r="AA617" s="26"/>
      <c r="AB617" s="26"/>
      <c r="AC617" s="26"/>
      <c r="AD617" s="26"/>
      <c r="AE617" s="26"/>
      <c r="AF617" s="26"/>
      <c r="AG617" s="26"/>
      <c r="AH617" s="26"/>
      <c r="AI617" s="26"/>
      <c r="AJ617" s="26"/>
      <c r="AK617" s="26"/>
      <c r="AL617" s="26"/>
      <c r="AM617" s="26"/>
      <c r="AN617" s="26"/>
      <c r="AO617" s="26"/>
      <c r="AP617" s="26"/>
      <c r="AQ617" s="26"/>
      <c r="AR617" s="26"/>
      <c r="AS617" s="26"/>
      <c r="AT617" s="26"/>
      <c r="AU617" s="26"/>
      <c r="AV617" s="26"/>
      <c r="AW617" s="26"/>
      <c r="AX617" s="26"/>
      <c r="AY617" s="26"/>
      <c r="AZ617" s="26"/>
      <c r="BA617" s="26"/>
      <c r="BB617" s="26"/>
      <c r="BC617" s="26"/>
      <c r="BD617" s="26"/>
      <c r="BE617" s="26"/>
      <c r="BF617" s="26"/>
      <c r="BG617" s="26"/>
      <c r="BH617" s="26"/>
      <c r="BI617" s="26"/>
    </row>
    <row r="618" ht="11.25" customHeight="1">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c r="AA618" s="26"/>
      <c r="AB618" s="26"/>
      <c r="AC618" s="26"/>
      <c r="AD618" s="26"/>
      <c r="AE618" s="26"/>
      <c r="AF618" s="26"/>
      <c r="AG618" s="26"/>
      <c r="AH618" s="26"/>
      <c r="AI618" s="26"/>
      <c r="AJ618" s="26"/>
      <c r="AK618" s="26"/>
      <c r="AL618" s="26"/>
      <c r="AM618" s="26"/>
      <c r="AN618" s="26"/>
      <c r="AO618" s="26"/>
      <c r="AP618" s="26"/>
      <c r="AQ618" s="26"/>
      <c r="AR618" s="26"/>
      <c r="AS618" s="26"/>
      <c r="AT618" s="26"/>
      <c r="AU618" s="26"/>
      <c r="AV618" s="26"/>
      <c r="AW618" s="26"/>
      <c r="AX618" s="26"/>
      <c r="AY618" s="26"/>
      <c r="AZ618" s="26"/>
      <c r="BA618" s="26"/>
      <c r="BB618" s="26"/>
      <c r="BC618" s="26"/>
      <c r="BD618" s="26"/>
      <c r="BE618" s="26"/>
      <c r="BF618" s="26"/>
      <c r="BG618" s="26"/>
      <c r="BH618" s="26"/>
      <c r="BI618" s="26"/>
    </row>
    <row r="619" ht="11.25" customHeight="1">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c r="AA619" s="26"/>
      <c r="AB619" s="26"/>
      <c r="AC619" s="26"/>
      <c r="AD619" s="26"/>
      <c r="AE619" s="26"/>
      <c r="AF619" s="26"/>
      <c r="AG619" s="26"/>
      <c r="AH619" s="26"/>
      <c r="AI619" s="26"/>
      <c r="AJ619" s="26"/>
      <c r="AK619" s="26"/>
      <c r="AL619" s="26"/>
      <c r="AM619" s="26"/>
      <c r="AN619" s="26"/>
      <c r="AO619" s="26"/>
      <c r="AP619" s="26"/>
      <c r="AQ619" s="26"/>
      <c r="AR619" s="26"/>
      <c r="AS619" s="26"/>
      <c r="AT619" s="26"/>
      <c r="AU619" s="26"/>
      <c r="AV619" s="26"/>
      <c r="AW619" s="26"/>
      <c r="AX619" s="26"/>
      <c r="AY619" s="26"/>
      <c r="AZ619" s="26"/>
      <c r="BA619" s="26"/>
      <c r="BB619" s="26"/>
      <c r="BC619" s="26"/>
      <c r="BD619" s="26"/>
      <c r="BE619" s="26"/>
      <c r="BF619" s="26"/>
      <c r="BG619" s="26"/>
      <c r="BH619" s="26"/>
      <c r="BI619" s="26"/>
    </row>
    <row r="620" ht="11.25" customHeight="1">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c r="AA620" s="26"/>
      <c r="AB620" s="26"/>
      <c r="AC620" s="26"/>
      <c r="AD620" s="26"/>
      <c r="AE620" s="26"/>
      <c r="AF620" s="26"/>
      <c r="AG620" s="26"/>
      <c r="AH620" s="26"/>
      <c r="AI620" s="26"/>
      <c r="AJ620" s="26"/>
      <c r="AK620" s="26"/>
      <c r="AL620" s="26"/>
      <c r="AM620" s="26"/>
      <c r="AN620" s="26"/>
      <c r="AO620" s="26"/>
      <c r="AP620" s="26"/>
      <c r="AQ620" s="26"/>
      <c r="AR620" s="26"/>
      <c r="AS620" s="26"/>
      <c r="AT620" s="26"/>
      <c r="AU620" s="26"/>
      <c r="AV620" s="26"/>
      <c r="AW620" s="26"/>
      <c r="AX620" s="26"/>
      <c r="AY620" s="26"/>
      <c r="AZ620" s="26"/>
      <c r="BA620" s="26"/>
      <c r="BB620" s="26"/>
      <c r="BC620" s="26"/>
      <c r="BD620" s="26"/>
      <c r="BE620" s="26"/>
      <c r="BF620" s="26"/>
      <c r="BG620" s="26"/>
      <c r="BH620" s="26"/>
      <c r="BI620" s="26"/>
    </row>
    <row r="621" ht="11.25" customHeight="1">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c r="AA621" s="26"/>
      <c r="AB621" s="26"/>
      <c r="AC621" s="26"/>
      <c r="AD621" s="26"/>
      <c r="AE621" s="26"/>
      <c r="AF621" s="26"/>
      <c r="AG621" s="26"/>
      <c r="AH621" s="26"/>
      <c r="AI621" s="26"/>
      <c r="AJ621" s="26"/>
      <c r="AK621" s="26"/>
      <c r="AL621" s="26"/>
      <c r="AM621" s="26"/>
      <c r="AN621" s="26"/>
      <c r="AO621" s="26"/>
      <c r="AP621" s="26"/>
      <c r="AQ621" s="26"/>
      <c r="AR621" s="26"/>
      <c r="AS621" s="26"/>
      <c r="AT621" s="26"/>
      <c r="AU621" s="26"/>
      <c r="AV621" s="26"/>
      <c r="AW621" s="26"/>
      <c r="AX621" s="26"/>
      <c r="AY621" s="26"/>
      <c r="AZ621" s="26"/>
      <c r="BA621" s="26"/>
      <c r="BB621" s="26"/>
      <c r="BC621" s="26"/>
      <c r="BD621" s="26"/>
      <c r="BE621" s="26"/>
      <c r="BF621" s="26"/>
      <c r="BG621" s="26"/>
      <c r="BH621" s="26"/>
      <c r="BI621" s="26"/>
    </row>
    <row r="622" ht="11.25" customHeight="1">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c r="AA622" s="26"/>
      <c r="AB622" s="26"/>
      <c r="AC622" s="26"/>
      <c r="AD622" s="26"/>
      <c r="AE622" s="26"/>
      <c r="AF622" s="26"/>
      <c r="AG622" s="26"/>
      <c r="AH622" s="26"/>
      <c r="AI622" s="26"/>
      <c r="AJ622" s="26"/>
      <c r="AK622" s="26"/>
      <c r="AL622" s="26"/>
      <c r="AM622" s="26"/>
      <c r="AN622" s="26"/>
      <c r="AO622" s="26"/>
      <c r="AP622" s="26"/>
      <c r="AQ622" s="26"/>
      <c r="AR622" s="26"/>
      <c r="AS622" s="26"/>
      <c r="AT622" s="26"/>
      <c r="AU622" s="26"/>
      <c r="AV622" s="26"/>
      <c r="AW622" s="26"/>
      <c r="AX622" s="26"/>
      <c r="AY622" s="26"/>
      <c r="AZ622" s="26"/>
      <c r="BA622" s="26"/>
      <c r="BB622" s="26"/>
      <c r="BC622" s="26"/>
      <c r="BD622" s="26"/>
      <c r="BE622" s="26"/>
      <c r="BF622" s="26"/>
      <c r="BG622" s="26"/>
      <c r="BH622" s="26"/>
      <c r="BI622" s="26"/>
    </row>
    <row r="623" ht="11.25" customHeight="1">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c r="AA623" s="26"/>
      <c r="AB623" s="26"/>
      <c r="AC623" s="26"/>
      <c r="AD623" s="26"/>
      <c r="AE623" s="26"/>
      <c r="AF623" s="26"/>
      <c r="AG623" s="26"/>
      <c r="AH623" s="26"/>
      <c r="AI623" s="26"/>
      <c r="AJ623" s="26"/>
      <c r="AK623" s="26"/>
      <c r="AL623" s="26"/>
      <c r="AM623" s="26"/>
      <c r="AN623" s="26"/>
      <c r="AO623" s="26"/>
      <c r="AP623" s="26"/>
      <c r="AQ623" s="26"/>
      <c r="AR623" s="26"/>
      <c r="AS623" s="26"/>
      <c r="AT623" s="26"/>
      <c r="AU623" s="26"/>
      <c r="AV623" s="26"/>
      <c r="AW623" s="26"/>
      <c r="AX623" s="26"/>
      <c r="AY623" s="26"/>
      <c r="AZ623" s="26"/>
      <c r="BA623" s="26"/>
      <c r="BB623" s="26"/>
      <c r="BC623" s="26"/>
      <c r="BD623" s="26"/>
      <c r="BE623" s="26"/>
      <c r="BF623" s="26"/>
      <c r="BG623" s="26"/>
      <c r="BH623" s="26"/>
      <c r="BI623" s="26"/>
    </row>
    <row r="624" ht="11.25" customHeight="1">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c r="AA624" s="26"/>
      <c r="AB624" s="26"/>
      <c r="AC624" s="26"/>
      <c r="AD624" s="26"/>
      <c r="AE624" s="26"/>
      <c r="AF624" s="26"/>
      <c r="AG624" s="26"/>
      <c r="AH624" s="26"/>
      <c r="AI624" s="26"/>
      <c r="AJ624" s="26"/>
      <c r="AK624" s="26"/>
      <c r="AL624" s="26"/>
      <c r="AM624" s="26"/>
      <c r="AN624" s="26"/>
      <c r="AO624" s="26"/>
      <c r="AP624" s="26"/>
      <c r="AQ624" s="26"/>
      <c r="AR624" s="26"/>
      <c r="AS624" s="26"/>
      <c r="AT624" s="26"/>
      <c r="AU624" s="26"/>
      <c r="AV624" s="26"/>
      <c r="AW624" s="26"/>
      <c r="AX624" s="26"/>
      <c r="AY624" s="26"/>
      <c r="AZ624" s="26"/>
      <c r="BA624" s="26"/>
      <c r="BB624" s="26"/>
      <c r="BC624" s="26"/>
      <c r="BD624" s="26"/>
      <c r="BE624" s="26"/>
      <c r="BF624" s="26"/>
      <c r="BG624" s="26"/>
      <c r="BH624" s="26"/>
      <c r="BI624" s="26"/>
    </row>
    <row r="625" ht="11.25" customHeight="1">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c r="AA625" s="26"/>
      <c r="AB625" s="26"/>
      <c r="AC625" s="26"/>
      <c r="AD625" s="26"/>
      <c r="AE625" s="26"/>
      <c r="AF625" s="26"/>
      <c r="AG625" s="26"/>
      <c r="AH625" s="26"/>
      <c r="AI625" s="26"/>
      <c r="AJ625" s="26"/>
      <c r="AK625" s="26"/>
      <c r="AL625" s="26"/>
      <c r="AM625" s="26"/>
      <c r="AN625" s="26"/>
      <c r="AO625" s="26"/>
      <c r="AP625" s="26"/>
      <c r="AQ625" s="26"/>
      <c r="AR625" s="26"/>
      <c r="AS625" s="26"/>
      <c r="AT625" s="26"/>
      <c r="AU625" s="26"/>
      <c r="AV625" s="26"/>
      <c r="AW625" s="26"/>
      <c r="AX625" s="26"/>
      <c r="AY625" s="26"/>
      <c r="AZ625" s="26"/>
      <c r="BA625" s="26"/>
      <c r="BB625" s="26"/>
      <c r="BC625" s="26"/>
      <c r="BD625" s="26"/>
      <c r="BE625" s="26"/>
      <c r="BF625" s="26"/>
      <c r="BG625" s="26"/>
      <c r="BH625" s="26"/>
      <c r="BI625" s="26"/>
    </row>
    <row r="626" ht="11.25" customHeight="1">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c r="AA626" s="26"/>
      <c r="AB626" s="26"/>
      <c r="AC626" s="26"/>
      <c r="AD626" s="26"/>
      <c r="AE626" s="26"/>
      <c r="AF626" s="26"/>
      <c r="AG626" s="26"/>
      <c r="AH626" s="26"/>
      <c r="AI626" s="26"/>
      <c r="AJ626" s="26"/>
      <c r="AK626" s="26"/>
      <c r="AL626" s="26"/>
      <c r="AM626" s="26"/>
      <c r="AN626" s="26"/>
      <c r="AO626" s="26"/>
      <c r="AP626" s="26"/>
      <c r="AQ626" s="26"/>
      <c r="AR626" s="26"/>
      <c r="AS626" s="26"/>
      <c r="AT626" s="26"/>
      <c r="AU626" s="26"/>
      <c r="AV626" s="26"/>
      <c r="AW626" s="26"/>
      <c r="AX626" s="26"/>
      <c r="AY626" s="26"/>
      <c r="AZ626" s="26"/>
      <c r="BA626" s="26"/>
      <c r="BB626" s="26"/>
      <c r="BC626" s="26"/>
      <c r="BD626" s="26"/>
      <c r="BE626" s="26"/>
      <c r="BF626" s="26"/>
      <c r="BG626" s="26"/>
      <c r="BH626" s="26"/>
      <c r="BI626" s="26"/>
    </row>
    <row r="627" ht="11.25" customHeight="1">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c r="AA627" s="26"/>
      <c r="AB627" s="26"/>
      <c r="AC627" s="26"/>
      <c r="AD627" s="26"/>
      <c r="AE627" s="26"/>
      <c r="AF627" s="26"/>
      <c r="AG627" s="26"/>
      <c r="AH627" s="26"/>
      <c r="AI627" s="26"/>
      <c r="AJ627" s="26"/>
      <c r="AK627" s="26"/>
      <c r="AL627" s="26"/>
      <c r="AM627" s="26"/>
      <c r="AN627" s="26"/>
      <c r="AO627" s="26"/>
      <c r="AP627" s="26"/>
      <c r="AQ627" s="26"/>
      <c r="AR627" s="26"/>
      <c r="AS627" s="26"/>
      <c r="AT627" s="26"/>
      <c r="AU627" s="26"/>
      <c r="AV627" s="26"/>
      <c r="AW627" s="26"/>
      <c r="AX627" s="26"/>
      <c r="AY627" s="26"/>
      <c r="AZ627" s="26"/>
      <c r="BA627" s="26"/>
      <c r="BB627" s="26"/>
      <c r="BC627" s="26"/>
      <c r="BD627" s="26"/>
      <c r="BE627" s="26"/>
      <c r="BF627" s="26"/>
      <c r="BG627" s="26"/>
      <c r="BH627" s="26"/>
      <c r="BI627" s="26"/>
    </row>
    <row r="628" ht="11.25" customHeight="1">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c r="AA628" s="26"/>
      <c r="AB628" s="26"/>
      <c r="AC628" s="26"/>
      <c r="AD628" s="26"/>
      <c r="AE628" s="26"/>
      <c r="AF628" s="26"/>
      <c r="AG628" s="26"/>
      <c r="AH628" s="26"/>
      <c r="AI628" s="26"/>
      <c r="AJ628" s="26"/>
      <c r="AK628" s="26"/>
      <c r="AL628" s="26"/>
      <c r="AM628" s="26"/>
      <c r="AN628" s="26"/>
      <c r="AO628" s="26"/>
      <c r="AP628" s="26"/>
      <c r="AQ628" s="26"/>
      <c r="AR628" s="26"/>
      <c r="AS628" s="26"/>
      <c r="AT628" s="26"/>
      <c r="AU628" s="26"/>
      <c r="AV628" s="26"/>
      <c r="AW628" s="26"/>
      <c r="AX628" s="26"/>
      <c r="AY628" s="26"/>
      <c r="AZ628" s="26"/>
      <c r="BA628" s="26"/>
      <c r="BB628" s="26"/>
      <c r="BC628" s="26"/>
      <c r="BD628" s="26"/>
      <c r="BE628" s="26"/>
      <c r="BF628" s="26"/>
      <c r="BG628" s="26"/>
      <c r="BH628" s="26"/>
      <c r="BI628" s="26"/>
    </row>
    <row r="629" ht="11.25" customHeight="1">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c r="AA629" s="26"/>
      <c r="AB629" s="26"/>
      <c r="AC629" s="26"/>
      <c r="AD629" s="26"/>
      <c r="AE629" s="26"/>
      <c r="AF629" s="26"/>
      <c r="AG629" s="26"/>
      <c r="AH629" s="26"/>
      <c r="AI629" s="26"/>
      <c r="AJ629" s="26"/>
      <c r="AK629" s="26"/>
      <c r="AL629" s="26"/>
      <c r="AM629" s="26"/>
      <c r="AN629" s="26"/>
      <c r="AO629" s="26"/>
      <c r="AP629" s="26"/>
      <c r="AQ629" s="26"/>
      <c r="AR629" s="26"/>
      <c r="AS629" s="26"/>
      <c r="AT629" s="26"/>
      <c r="AU629" s="26"/>
      <c r="AV629" s="26"/>
      <c r="AW629" s="26"/>
      <c r="AX629" s="26"/>
      <c r="AY629" s="26"/>
      <c r="AZ629" s="26"/>
      <c r="BA629" s="26"/>
      <c r="BB629" s="26"/>
      <c r="BC629" s="26"/>
      <c r="BD629" s="26"/>
      <c r="BE629" s="26"/>
      <c r="BF629" s="26"/>
      <c r="BG629" s="26"/>
      <c r="BH629" s="26"/>
      <c r="BI629" s="26"/>
    </row>
    <row r="630" ht="11.25" customHeight="1">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c r="AA630" s="26"/>
      <c r="AB630" s="26"/>
      <c r="AC630" s="26"/>
      <c r="AD630" s="26"/>
      <c r="AE630" s="26"/>
      <c r="AF630" s="26"/>
      <c r="AG630" s="26"/>
      <c r="AH630" s="26"/>
      <c r="AI630" s="26"/>
      <c r="AJ630" s="26"/>
      <c r="AK630" s="26"/>
      <c r="AL630" s="26"/>
      <c r="AM630" s="26"/>
      <c r="AN630" s="26"/>
      <c r="AO630" s="26"/>
      <c r="AP630" s="26"/>
      <c r="AQ630" s="26"/>
      <c r="AR630" s="26"/>
      <c r="AS630" s="26"/>
      <c r="AT630" s="26"/>
      <c r="AU630" s="26"/>
      <c r="AV630" s="26"/>
      <c r="AW630" s="26"/>
      <c r="AX630" s="26"/>
      <c r="AY630" s="26"/>
      <c r="AZ630" s="26"/>
      <c r="BA630" s="26"/>
      <c r="BB630" s="26"/>
      <c r="BC630" s="26"/>
      <c r="BD630" s="26"/>
      <c r="BE630" s="26"/>
      <c r="BF630" s="26"/>
      <c r="BG630" s="26"/>
      <c r="BH630" s="26"/>
      <c r="BI630" s="26"/>
    </row>
    <row r="631" ht="11.25" customHeight="1">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c r="AA631" s="26"/>
      <c r="AB631" s="26"/>
      <c r="AC631" s="26"/>
      <c r="AD631" s="26"/>
      <c r="AE631" s="26"/>
      <c r="AF631" s="26"/>
      <c r="AG631" s="26"/>
      <c r="AH631" s="26"/>
      <c r="AI631" s="26"/>
      <c r="AJ631" s="26"/>
      <c r="AK631" s="26"/>
      <c r="AL631" s="26"/>
      <c r="AM631" s="26"/>
      <c r="AN631" s="26"/>
      <c r="AO631" s="26"/>
      <c r="AP631" s="26"/>
      <c r="AQ631" s="26"/>
      <c r="AR631" s="26"/>
      <c r="AS631" s="26"/>
      <c r="AT631" s="26"/>
      <c r="AU631" s="26"/>
      <c r="AV631" s="26"/>
      <c r="AW631" s="26"/>
      <c r="AX631" s="26"/>
      <c r="AY631" s="26"/>
      <c r="AZ631" s="26"/>
      <c r="BA631" s="26"/>
      <c r="BB631" s="26"/>
      <c r="BC631" s="26"/>
      <c r="BD631" s="26"/>
      <c r="BE631" s="26"/>
      <c r="BF631" s="26"/>
      <c r="BG631" s="26"/>
      <c r="BH631" s="26"/>
      <c r="BI631" s="26"/>
    </row>
    <row r="632" ht="11.25" customHeight="1">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c r="AA632" s="26"/>
      <c r="AB632" s="26"/>
      <c r="AC632" s="26"/>
      <c r="AD632" s="26"/>
      <c r="AE632" s="26"/>
      <c r="AF632" s="26"/>
      <c r="AG632" s="26"/>
      <c r="AH632" s="26"/>
      <c r="AI632" s="26"/>
      <c r="AJ632" s="26"/>
      <c r="AK632" s="26"/>
      <c r="AL632" s="26"/>
      <c r="AM632" s="26"/>
      <c r="AN632" s="26"/>
      <c r="AO632" s="26"/>
      <c r="AP632" s="26"/>
      <c r="AQ632" s="26"/>
      <c r="AR632" s="26"/>
      <c r="AS632" s="26"/>
      <c r="AT632" s="26"/>
      <c r="AU632" s="26"/>
      <c r="AV632" s="26"/>
      <c r="AW632" s="26"/>
      <c r="AX632" s="26"/>
      <c r="AY632" s="26"/>
      <c r="AZ632" s="26"/>
      <c r="BA632" s="26"/>
      <c r="BB632" s="26"/>
      <c r="BC632" s="26"/>
      <c r="BD632" s="26"/>
      <c r="BE632" s="26"/>
      <c r="BF632" s="26"/>
      <c r="BG632" s="26"/>
      <c r="BH632" s="26"/>
      <c r="BI632" s="26"/>
    </row>
    <row r="633" ht="11.25" customHeight="1">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c r="AA633" s="26"/>
      <c r="AB633" s="26"/>
      <c r="AC633" s="26"/>
      <c r="AD633" s="26"/>
      <c r="AE633" s="26"/>
      <c r="AF633" s="26"/>
      <c r="AG633" s="26"/>
      <c r="AH633" s="26"/>
      <c r="AI633" s="26"/>
      <c r="AJ633" s="26"/>
      <c r="AK633" s="26"/>
      <c r="AL633" s="26"/>
      <c r="AM633" s="26"/>
      <c r="AN633" s="26"/>
      <c r="AO633" s="26"/>
      <c r="AP633" s="26"/>
      <c r="AQ633" s="26"/>
      <c r="AR633" s="26"/>
      <c r="AS633" s="26"/>
      <c r="AT633" s="26"/>
      <c r="AU633" s="26"/>
      <c r="AV633" s="26"/>
      <c r="AW633" s="26"/>
      <c r="AX633" s="26"/>
      <c r="AY633" s="26"/>
      <c r="AZ633" s="26"/>
      <c r="BA633" s="26"/>
      <c r="BB633" s="26"/>
      <c r="BC633" s="26"/>
      <c r="BD633" s="26"/>
      <c r="BE633" s="26"/>
      <c r="BF633" s="26"/>
      <c r="BG633" s="26"/>
      <c r="BH633" s="26"/>
      <c r="BI633" s="26"/>
    </row>
    <row r="634" ht="11.25" customHeight="1">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c r="AA634" s="26"/>
      <c r="AB634" s="26"/>
      <c r="AC634" s="26"/>
      <c r="AD634" s="26"/>
      <c r="AE634" s="26"/>
      <c r="AF634" s="26"/>
      <c r="AG634" s="26"/>
      <c r="AH634" s="26"/>
      <c r="AI634" s="26"/>
      <c r="AJ634" s="26"/>
      <c r="AK634" s="26"/>
      <c r="AL634" s="26"/>
      <c r="AM634" s="26"/>
      <c r="AN634" s="26"/>
      <c r="AO634" s="26"/>
      <c r="AP634" s="26"/>
      <c r="AQ634" s="26"/>
      <c r="AR634" s="26"/>
      <c r="AS634" s="26"/>
      <c r="AT634" s="26"/>
      <c r="AU634" s="26"/>
      <c r="AV634" s="26"/>
      <c r="AW634" s="26"/>
      <c r="AX634" s="26"/>
      <c r="AY634" s="26"/>
      <c r="AZ634" s="26"/>
      <c r="BA634" s="26"/>
      <c r="BB634" s="26"/>
      <c r="BC634" s="26"/>
      <c r="BD634" s="26"/>
      <c r="BE634" s="26"/>
      <c r="BF634" s="26"/>
      <c r="BG634" s="26"/>
      <c r="BH634" s="26"/>
      <c r="BI634" s="26"/>
    </row>
    <row r="635" ht="11.25" customHeight="1">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c r="AA635" s="26"/>
      <c r="AB635" s="26"/>
      <c r="AC635" s="26"/>
      <c r="AD635" s="26"/>
      <c r="AE635" s="26"/>
      <c r="AF635" s="26"/>
      <c r="AG635" s="26"/>
      <c r="AH635" s="26"/>
      <c r="AI635" s="26"/>
      <c r="AJ635" s="26"/>
      <c r="AK635" s="26"/>
      <c r="AL635" s="26"/>
      <c r="AM635" s="26"/>
      <c r="AN635" s="26"/>
      <c r="AO635" s="26"/>
      <c r="AP635" s="26"/>
      <c r="AQ635" s="26"/>
      <c r="AR635" s="26"/>
      <c r="AS635" s="26"/>
      <c r="AT635" s="26"/>
      <c r="AU635" s="26"/>
      <c r="AV635" s="26"/>
      <c r="AW635" s="26"/>
      <c r="AX635" s="26"/>
      <c r="AY635" s="26"/>
      <c r="AZ635" s="26"/>
      <c r="BA635" s="26"/>
      <c r="BB635" s="26"/>
      <c r="BC635" s="26"/>
      <c r="BD635" s="26"/>
      <c r="BE635" s="26"/>
      <c r="BF635" s="26"/>
      <c r="BG635" s="26"/>
      <c r="BH635" s="26"/>
      <c r="BI635" s="26"/>
    </row>
    <row r="636" ht="11.25" customHeight="1">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c r="AA636" s="26"/>
      <c r="AB636" s="26"/>
      <c r="AC636" s="26"/>
      <c r="AD636" s="26"/>
      <c r="AE636" s="26"/>
      <c r="AF636" s="26"/>
      <c r="AG636" s="26"/>
      <c r="AH636" s="26"/>
      <c r="AI636" s="26"/>
      <c r="AJ636" s="26"/>
      <c r="AK636" s="26"/>
      <c r="AL636" s="26"/>
      <c r="AM636" s="26"/>
      <c r="AN636" s="26"/>
      <c r="AO636" s="26"/>
      <c r="AP636" s="26"/>
      <c r="AQ636" s="26"/>
      <c r="AR636" s="26"/>
      <c r="AS636" s="26"/>
      <c r="AT636" s="26"/>
      <c r="AU636" s="26"/>
      <c r="AV636" s="26"/>
      <c r="AW636" s="26"/>
      <c r="AX636" s="26"/>
      <c r="AY636" s="26"/>
      <c r="AZ636" s="26"/>
      <c r="BA636" s="26"/>
      <c r="BB636" s="26"/>
      <c r="BC636" s="26"/>
      <c r="BD636" s="26"/>
      <c r="BE636" s="26"/>
      <c r="BF636" s="26"/>
      <c r="BG636" s="26"/>
      <c r="BH636" s="26"/>
      <c r="BI636" s="26"/>
    </row>
    <row r="637" ht="11.25" customHeight="1">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c r="AA637" s="26"/>
      <c r="AB637" s="26"/>
      <c r="AC637" s="26"/>
      <c r="AD637" s="26"/>
      <c r="AE637" s="26"/>
      <c r="AF637" s="26"/>
      <c r="AG637" s="26"/>
      <c r="AH637" s="26"/>
      <c r="AI637" s="26"/>
      <c r="AJ637" s="26"/>
      <c r="AK637" s="26"/>
      <c r="AL637" s="26"/>
      <c r="AM637" s="26"/>
      <c r="AN637" s="26"/>
      <c r="AO637" s="26"/>
      <c r="AP637" s="26"/>
      <c r="AQ637" s="26"/>
      <c r="AR637" s="26"/>
      <c r="AS637" s="26"/>
      <c r="AT637" s="26"/>
      <c r="AU637" s="26"/>
      <c r="AV637" s="26"/>
      <c r="AW637" s="26"/>
      <c r="AX637" s="26"/>
      <c r="AY637" s="26"/>
      <c r="AZ637" s="26"/>
      <c r="BA637" s="26"/>
      <c r="BB637" s="26"/>
      <c r="BC637" s="26"/>
      <c r="BD637" s="26"/>
      <c r="BE637" s="26"/>
      <c r="BF637" s="26"/>
      <c r="BG637" s="26"/>
      <c r="BH637" s="26"/>
      <c r="BI637" s="26"/>
    </row>
    <row r="638" ht="11.25" customHeight="1">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c r="AA638" s="26"/>
      <c r="AB638" s="26"/>
      <c r="AC638" s="26"/>
      <c r="AD638" s="26"/>
      <c r="AE638" s="26"/>
      <c r="AF638" s="26"/>
      <c r="AG638" s="26"/>
      <c r="AH638" s="26"/>
      <c r="AI638" s="26"/>
      <c r="AJ638" s="26"/>
      <c r="AK638" s="26"/>
      <c r="AL638" s="26"/>
      <c r="AM638" s="26"/>
      <c r="AN638" s="26"/>
      <c r="AO638" s="26"/>
      <c r="AP638" s="26"/>
      <c r="AQ638" s="26"/>
      <c r="AR638" s="26"/>
      <c r="AS638" s="26"/>
      <c r="AT638" s="26"/>
      <c r="AU638" s="26"/>
      <c r="AV638" s="26"/>
      <c r="AW638" s="26"/>
      <c r="AX638" s="26"/>
      <c r="AY638" s="26"/>
      <c r="AZ638" s="26"/>
      <c r="BA638" s="26"/>
      <c r="BB638" s="26"/>
      <c r="BC638" s="26"/>
      <c r="BD638" s="26"/>
      <c r="BE638" s="26"/>
      <c r="BF638" s="26"/>
      <c r="BG638" s="26"/>
      <c r="BH638" s="26"/>
      <c r="BI638" s="26"/>
    </row>
    <row r="639" ht="11.25" customHeight="1">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c r="AA639" s="26"/>
      <c r="AB639" s="26"/>
      <c r="AC639" s="26"/>
      <c r="AD639" s="26"/>
      <c r="AE639" s="26"/>
      <c r="AF639" s="26"/>
      <c r="AG639" s="26"/>
      <c r="AH639" s="26"/>
      <c r="AI639" s="26"/>
      <c r="AJ639" s="26"/>
      <c r="AK639" s="26"/>
      <c r="AL639" s="26"/>
      <c r="AM639" s="26"/>
      <c r="AN639" s="26"/>
      <c r="AO639" s="26"/>
      <c r="AP639" s="26"/>
      <c r="AQ639" s="26"/>
      <c r="AR639" s="26"/>
      <c r="AS639" s="26"/>
      <c r="AT639" s="26"/>
      <c r="AU639" s="26"/>
      <c r="AV639" s="26"/>
      <c r="AW639" s="26"/>
      <c r="AX639" s="26"/>
      <c r="AY639" s="26"/>
      <c r="AZ639" s="26"/>
      <c r="BA639" s="26"/>
      <c r="BB639" s="26"/>
      <c r="BC639" s="26"/>
      <c r="BD639" s="26"/>
      <c r="BE639" s="26"/>
      <c r="BF639" s="26"/>
      <c r="BG639" s="26"/>
      <c r="BH639" s="26"/>
      <c r="BI639" s="26"/>
    </row>
    <row r="640" ht="11.25" customHeight="1">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c r="AA640" s="26"/>
      <c r="AB640" s="26"/>
      <c r="AC640" s="26"/>
      <c r="AD640" s="26"/>
      <c r="AE640" s="26"/>
      <c r="AF640" s="26"/>
      <c r="AG640" s="26"/>
      <c r="AH640" s="26"/>
      <c r="AI640" s="26"/>
      <c r="AJ640" s="26"/>
      <c r="AK640" s="26"/>
      <c r="AL640" s="26"/>
      <c r="AM640" s="26"/>
      <c r="AN640" s="26"/>
      <c r="AO640" s="26"/>
      <c r="AP640" s="26"/>
      <c r="AQ640" s="26"/>
      <c r="AR640" s="26"/>
      <c r="AS640" s="26"/>
      <c r="AT640" s="26"/>
      <c r="AU640" s="26"/>
      <c r="AV640" s="26"/>
      <c r="AW640" s="26"/>
      <c r="AX640" s="26"/>
      <c r="AY640" s="26"/>
      <c r="AZ640" s="26"/>
      <c r="BA640" s="26"/>
      <c r="BB640" s="26"/>
      <c r="BC640" s="26"/>
      <c r="BD640" s="26"/>
      <c r="BE640" s="26"/>
      <c r="BF640" s="26"/>
      <c r="BG640" s="26"/>
      <c r="BH640" s="26"/>
      <c r="BI640" s="26"/>
    </row>
    <row r="641" ht="11.25" customHeight="1">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c r="AA641" s="26"/>
      <c r="AB641" s="26"/>
      <c r="AC641" s="26"/>
      <c r="AD641" s="26"/>
      <c r="AE641" s="26"/>
      <c r="AF641" s="26"/>
      <c r="AG641" s="26"/>
      <c r="AH641" s="26"/>
      <c r="AI641" s="26"/>
      <c r="AJ641" s="26"/>
      <c r="AK641" s="26"/>
      <c r="AL641" s="26"/>
      <c r="AM641" s="26"/>
      <c r="AN641" s="26"/>
      <c r="AO641" s="26"/>
      <c r="AP641" s="26"/>
      <c r="AQ641" s="26"/>
      <c r="AR641" s="26"/>
      <c r="AS641" s="26"/>
      <c r="AT641" s="26"/>
      <c r="AU641" s="26"/>
      <c r="AV641" s="26"/>
      <c r="AW641" s="26"/>
      <c r="AX641" s="26"/>
      <c r="AY641" s="26"/>
      <c r="AZ641" s="26"/>
      <c r="BA641" s="26"/>
      <c r="BB641" s="26"/>
      <c r="BC641" s="26"/>
      <c r="BD641" s="26"/>
      <c r="BE641" s="26"/>
      <c r="BF641" s="26"/>
      <c r="BG641" s="26"/>
      <c r="BH641" s="26"/>
      <c r="BI641" s="26"/>
    </row>
    <row r="642" ht="11.25" customHeight="1">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c r="AA642" s="26"/>
      <c r="AB642" s="26"/>
      <c r="AC642" s="26"/>
      <c r="AD642" s="26"/>
      <c r="AE642" s="26"/>
      <c r="AF642" s="26"/>
      <c r="AG642" s="26"/>
      <c r="AH642" s="26"/>
      <c r="AI642" s="26"/>
      <c r="AJ642" s="26"/>
      <c r="AK642" s="26"/>
      <c r="AL642" s="26"/>
      <c r="AM642" s="26"/>
      <c r="AN642" s="26"/>
      <c r="AO642" s="26"/>
      <c r="AP642" s="26"/>
      <c r="AQ642" s="26"/>
      <c r="AR642" s="26"/>
      <c r="AS642" s="26"/>
      <c r="AT642" s="26"/>
      <c r="AU642" s="26"/>
      <c r="AV642" s="26"/>
      <c r="AW642" s="26"/>
      <c r="AX642" s="26"/>
      <c r="AY642" s="26"/>
      <c r="AZ642" s="26"/>
      <c r="BA642" s="26"/>
      <c r="BB642" s="26"/>
      <c r="BC642" s="26"/>
      <c r="BD642" s="26"/>
      <c r="BE642" s="26"/>
      <c r="BF642" s="26"/>
      <c r="BG642" s="26"/>
      <c r="BH642" s="26"/>
      <c r="BI642" s="26"/>
    </row>
    <row r="643" ht="11.25" customHeight="1">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c r="AA643" s="26"/>
      <c r="AB643" s="26"/>
      <c r="AC643" s="26"/>
      <c r="AD643" s="26"/>
      <c r="AE643" s="26"/>
      <c r="AF643" s="26"/>
      <c r="AG643" s="26"/>
      <c r="AH643" s="26"/>
      <c r="AI643" s="26"/>
      <c r="AJ643" s="26"/>
      <c r="AK643" s="26"/>
      <c r="AL643" s="26"/>
      <c r="AM643" s="26"/>
      <c r="AN643" s="26"/>
      <c r="AO643" s="26"/>
      <c r="AP643" s="26"/>
      <c r="AQ643" s="26"/>
      <c r="AR643" s="26"/>
      <c r="AS643" s="26"/>
      <c r="AT643" s="26"/>
      <c r="AU643" s="26"/>
      <c r="AV643" s="26"/>
      <c r="AW643" s="26"/>
      <c r="AX643" s="26"/>
      <c r="AY643" s="26"/>
      <c r="AZ643" s="26"/>
      <c r="BA643" s="26"/>
      <c r="BB643" s="26"/>
      <c r="BC643" s="26"/>
      <c r="BD643" s="26"/>
      <c r="BE643" s="26"/>
      <c r="BF643" s="26"/>
      <c r="BG643" s="26"/>
      <c r="BH643" s="26"/>
      <c r="BI643" s="26"/>
    </row>
    <row r="644" ht="11.25" customHeight="1">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6"/>
      <c r="AK644" s="26"/>
      <c r="AL644" s="26"/>
      <c r="AM644" s="26"/>
      <c r="AN644" s="26"/>
      <c r="AO644" s="26"/>
      <c r="AP644" s="26"/>
      <c r="AQ644" s="26"/>
      <c r="AR644" s="26"/>
      <c r="AS644" s="26"/>
      <c r="AT644" s="26"/>
      <c r="AU644" s="26"/>
      <c r="AV644" s="26"/>
      <c r="AW644" s="26"/>
      <c r="AX644" s="26"/>
      <c r="AY644" s="26"/>
      <c r="AZ644" s="26"/>
      <c r="BA644" s="26"/>
      <c r="BB644" s="26"/>
      <c r="BC644" s="26"/>
      <c r="BD644" s="26"/>
      <c r="BE644" s="26"/>
      <c r="BF644" s="26"/>
      <c r="BG644" s="26"/>
      <c r="BH644" s="26"/>
      <c r="BI644" s="26"/>
    </row>
    <row r="645" ht="11.25" customHeight="1">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c r="AA645" s="26"/>
      <c r="AB645" s="26"/>
      <c r="AC645" s="26"/>
      <c r="AD645" s="26"/>
      <c r="AE645" s="26"/>
      <c r="AF645" s="26"/>
      <c r="AG645" s="26"/>
      <c r="AH645" s="26"/>
      <c r="AI645" s="26"/>
      <c r="AJ645" s="26"/>
      <c r="AK645" s="26"/>
      <c r="AL645" s="26"/>
      <c r="AM645" s="26"/>
      <c r="AN645" s="26"/>
      <c r="AO645" s="26"/>
      <c r="AP645" s="26"/>
      <c r="AQ645" s="26"/>
      <c r="AR645" s="26"/>
      <c r="AS645" s="26"/>
      <c r="AT645" s="26"/>
      <c r="AU645" s="26"/>
      <c r="AV645" s="26"/>
      <c r="AW645" s="26"/>
      <c r="AX645" s="26"/>
      <c r="AY645" s="26"/>
      <c r="AZ645" s="26"/>
      <c r="BA645" s="26"/>
      <c r="BB645" s="26"/>
      <c r="BC645" s="26"/>
      <c r="BD645" s="26"/>
      <c r="BE645" s="26"/>
      <c r="BF645" s="26"/>
      <c r="BG645" s="26"/>
      <c r="BH645" s="26"/>
      <c r="BI645" s="26"/>
    </row>
    <row r="646" ht="11.25" customHeight="1">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c r="AA646" s="26"/>
      <c r="AB646" s="26"/>
      <c r="AC646" s="26"/>
      <c r="AD646" s="26"/>
      <c r="AE646" s="26"/>
      <c r="AF646" s="26"/>
      <c r="AG646" s="26"/>
      <c r="AH646" s="26"/>
      <c r="AI646" s="26"/>
      <c r="AJ646" s="26"/>
      <c r="AK646" s="26"/>
      <c r="AL646" s="26"/>
      <c r="AM646" s="26"/>
      <c r="AN646" s="26"/>
      <c r="AO646" s="26"/>
      <c r="AP646" s="26"/>
      <c r="AQ646" s="26"/>
      <c r="AR646" s="26"/>
      <c r="AS646" s="26"/>
      <c r="AT646" s="26"/>
      <c r="AU646" s="26"/>
      <c r="AV646" s="26"/>
      <c r="AW646" s="26"/>
      <c r="AX646" s="26"/>
      <c r="AY646" s="26"/>
      <c r="AZ646" s="26"/>
      <c r="BA646" s="26"/>
      <c r="BB646" s="26"/>
      <c r="BC646" s="26"/>
      <c r="BD646" s="26"/>
      <c r="BE646" s="26"/>
      <c r="BF646" s="26"/>
      <c r="BG646" s="26"/>
      <c r="BH646" s="26"/>
      <c r="BI646" s="26"/>
    </row>
    <row r="647" ht="11.25" customHeight="1">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c r="AA647" s="26"/>
      <c r="AB647" s="26"/>
      <c r="AC647" s="26"/>
      <c r="AD647" s="26"/>
      <c r="AE647" s="26"/>
      <c r="AF647" s="26"/>
      <c r="AG647" s="26"/>
      <c r="AH647" s="26"/>
      <c r="AI647" s="26"/>
      <c r="AJ647" s="26"/>
      <c r="AK647" s="26"/>
      <c r="AL647" s="26"/>
      <c r="AM647" s="26"/>
      <c r="AN647" s="26"/>
      <c r="AO647" s="26"/>
      <c r="AP647" s="26"/>
      <c r="AQ647" s="26"/>
      <c r="AR647" s="26"/>
      <c r="AS647" s="26"/>
      <c r="AT647" s="26"/>
      <c r="AU647" s="26"/>
      <c r="AV647" s="26"/>
      <c r="AW647" s="26"/>
      <c r="AX647" s="26"/>
      <c r="AY647" s="26"/>
      <c r="AZ647" s="26"/>
      <c r="BA647" s="26"/>
      <c r="BB647" s="26"/>
      <c r="BC647" s="26"/>
      <c r="BD647" s="26"/>
      <c r="BE647" s="26"/>
      <c r="BF647" s="26"/>
      <c r="BG647" s="26"/>
      <c r="BH647" s="26"/>
      <c r="BI647" s="26"/>
    </row>
    <row r="648" ht="11.25" customHeight="1">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c r="AA648" s="26"/>
      <c r="AB648" s="26"/>
      <c r="AC648" s="26"/>
      <c r="AD648" s="26"/>
      <c r="AE648" s="26"/>
      <c r="AF648" s="26"/>
      <c r="AG648" s="26"/>
      <c r="AH648" s="26"/>
      <c r="AI648" s="26"/>
      <c r="AJ648" s="26"/>
      <c r="AK648" s="26"/>
      <c r="AL648" s="26"/>
      <c r="AM648" s="26"/>
      <c r="AN648" s="26"/>
      <c r="AO648" s="26"/>
      <c r="AP648" s="26"/>
      <c r="AQ648" s="26"/>
      <c r="AR648" s="26"/>
      <c r="AS648" s="26"/>
      <c r="AT648" s="26"/>
      <c r="AU648" s="26"/>
      <c r="AV648" s="26"/>
      <c r="AW648" s="26"/>
      <c r="AX648" s="26"/>
      <c r="AY648" s="26"/>
      <c r="AZ648" s="26"/>
      <c r="BA648" s="26"/>
      <c r="BB648" s="26"/>
      <c r="BC648" s="26"/>
      <c r="BD648" s="26"/>
      <c r="BE648" s="26"/>
      <c r="BF648" s="26"/>
      <c r="BG648" s="26"/>
      <c r="BH648" s="26"/>
      <c r="BI648" s="26"/>
    </row>
    <row r="649" ht="11.25" customHeight="1">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c r="AA649" s="26"/>
      <c r="AB649" s="26"/>
      <c r="AC649" s="26"/>
      <c r="AD649" s="26"/>
      <c r="AE649" s="26"/>
      <c r="AF649" s="26"/>
      <c r="AG649" s="26"/>
      <c r="AH649" s="26"/>
      <c r="AI649" s="26"/>
      <c r="AJ649" s="26"/>
      <c r="AK649" s="26"/>
      <c r="AL649" s="26"/>
      <c r="AM649" s="26"/>
      <c r="AN649" s="26"/>
      <c r="AO649" s="26"/>
      <c r="AP649" s="26"/>
      <c r="AQ649" s="26"/>
      <c r="AR649" s="26"/>
      <c r="AS649" s="26"/>
      <c r="AT649" s="26"/>
      <c r="AU649" s="26"/>
      <c r="AV649" s="26"/>
      <c r="AW649" s="26"/>
      <c r="AX649" s="26"/>
      <c r="AY649" s="26"/>
      <c r="AZ649" s="26"/>
      <c r="BA649" s="26"/>
      <c r="BB649" s="26"/>
      <c r="BC649" s="26"/>
      <c r="BD649" s="26"/>
      <c r="BE649" s="26"/>
      <c r="BF649" s="26"/>
      <c r="BG649" s="26"/>
      <c r="BH649" s="26"/>
      <c r="BI649" s="26"/>
    </row>
    <row r="650" ht="11.25" customHeight="1">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c r="AA650" s="26"/>
      <c r="AB650" s="26"/>
      <c r="AC650" s="26"/>
      <c r="AD650" s="26"/>
      <c r="AE650" s="26"/>
      <c r="AF650" s="26"/>
      <c r="AG650" s="26"/>
      <c r="AH650" s="26"/>
      <c r="AI650" s="26"/>
      <c r="AJ650" s="26"/>
      <c r="AK650" s="26"/>
      <c r="AL650" s="26"/>
      <c r="AM650" s="26"/>
      <c r="AN650" s="26"/>
      <c r="AO650" s="26"/>
      <c r="AP650" s="26"/>
      <c r="AQ650" s="26"/>
      <c r="AR650" s="26"/>
      <c r="AS650" s="26"/>
      <c r="AT650" s="26"/>
      <c r="AU650" s="26"/>
      <c r="AV650" s="26"/>
      <c r="AW650" s="26"/>
      <c r="AX650" s="26"/>
      <c r="AY650" s="26"/>
      <c r="AZ650" s="26"/>
      <c r="BA650" s="26"/>
      <c r="BB650" s="26"/>
      <c r="BC650" s="26"/>
      <c r="BD650" s="26"/>
      <c r="BE650" s="26"/>
      <c r="BF650" s="26"/>
      <c r="BG650" s="26"/>
      <c r="BH650" s="26"/>
      <c r="BI650" s="26"/>
    </row>
    <row r="651" ht="11.25" customHeight="1">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c r="AA651" s="26"/>
      <c r="AB651" s="26"/>
      <c r="AC651" s="26"/>
      <c r="AD651" s="26"/>
      <c r="AE651" s="26"/>
      <c r="AF651" s="26"/>
      <c r="AG651" s="26"/>
      <c r="AH651" s="26"/>
      <c r="AI651" s="26"/>
      <c r="AJ651" s="26"/>
      <c r="AK651" s="26"/>
      <c r="AL651" s="26"/>
      <c r="AM651" s="26"/>
      <c r="AN651" s="26"/>
      <c r="AO651" s="26"/>
      <c r="AP651" s="26"/>
      <c r="AQ651" s="26"/>
      <c r="AR651" s="26"/>
      <c r="AS651" s="26"/>
      <c r="AT651" s="26"/>
      <c r="AU651" s="26"/>
      <c r="AV651" s="26"/>
      <c r="AW651" s="26"/>
      <c r="AX651" s="26"/>
      <c r="AY651" s="26"/>
      <c r="AZ651" s="26"/>
      <c r="BA651" s="26"/>
      <c r="BB651" s="26"/>
      <c r="BC651" s="26"/>
      <c r="BD651" s="26"/>
      <c r="BE651" s="26"/>
      <c r="BF651" s="26"/>
      <c r="BG651" s="26"/>
      <c r="BH651" s="26"/>
      <c r="BI651" s="26"/>
    </row>
    <row r="652" ht="11.25" customHeight="1">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c r="AA652" s="26"/>
      <c r="AB652" s="26"/>
      <c r="AC652" s="26"/>
      <c r="AD652" s="26"/>
      <c r="AE652" s="26"/>
      <c r="AF652" s="26"/>
      <c r="AG652" s="26"/>
      <c r="AH652" s="26"/>
      <c r="AI652" s="26"/>
      <c r="AJ652" s="26"/>
      <c r="AK652" s="26"/>
      <c r="AL652" s="26"/>
      <c r="AM652" s="26"/>
      <c r="AN652" s="26"/>
      <c r="AO652" s="26"/>
      <c r="AP652" s="26"/>
      <c r="AQ652" s="26"/>
      <c r="AR652" s="26"/>
      <c r="AS652" s="26"/>
      <c r="AT652" s="26"/>
      <c r="AU652" s="26"/>
      <c r="AV652" s="26"/>
      <c r="AW652" s="26"/>
      <c r="AX652" s="26"/>
      <c r="AY652" s="26"/>
      <c r="AZ652" s="26"/>
      <c r="BA652" s="26"/>
      <c r="BB652" s="26"/>
      <c r="BC652" s="26"/>
      <c r="BD652" s="26"/>
      <c r="BE652" s="26"/>
      <c r="BF652" s="26"/>
      <c r="BG652" s="26"/>
      <c r="BH652" s="26"/>
      <c r="BI652" s="26"/>
    </row>
    <row r="653" ht="11.25" customHeight="1">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c r="AA653" s="26"/>
      <c r="AB653" s="26"/>
      <c r="AC653" s="26"/>
      <c r="AD653" s="26"/>
      <c r="AE653" s="26"/>
      <c r="AF653" s="26"/>
      <c r="AG653" s="26"/>
      <c r="AH653" s="26"/>
      <c r="AI653" s="26"/>
      <c r="AJ653" s="26"/>
      <c r="AK653" s="26"/>
      <c r="AL653" s="26"/>
      <c r="AM653" s="26"/>
      <c r="AN653" s="26"/>
      <c r="AO653" s="26"/>
      <c r="AP653" s="26"/>
      <c r="AQ653" s="26"/>
      <c r="AR653" s="26"/>
      <c r="AS653" s="26"/>
      <c r="AT653" s="26"/>
      <c r="AU653" s="26"/>
      <c r="AV653" s="26"/>
      <c r="AW653" s="26"/>
      <c r="AX653" s="26"/>
      <c r="AY653" s="26"/>
      <c r="AZ653" s="26"/>
      <c r="BA653" s="26"/>
      <c r="BB653" s="26"/>
      <c r="BC653" s="26"/>
      <c r="BD653" s="26"/>
      <c r="BE653" s="26"/>
      <c r="BF653" s="26"/>
      <c r="BG653" s="26"/>
      <c r="BH653" s="26"/>
      <c r="BI653" s="26"/>
    </row>
    <row r="654" ht="11.25" customHeight="1">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c r="AA654" s="26"/>
      <c r="AB654" s="26"/>
      <c r="AC654" s="26"/>
      <c r="AD654" s="26"/>
      <c r="AE654" s="26"/>
      <c r="AF654" s="26"/>
      <c r="AG654" s="26"/>
      <c r="AH654" s="26"/>
      <c r="AI654" s="26"/>
      <c r="AJ654" s="26"/>
      <c r="AK654" s="26"/>
      <c r="AL654" s="26"/>
      <c r="AM654" s="26"/>
      <c r="AN654" s="26"/>
      <c r="AO654" s="26"/>
      <c r="AP654" s="26"/>
      <c r="AQ654" s="26"/>
      <c r="AR654" s="26"/>
      <c r="AS654" s="26"/>
      <c r="AT654" s="26"/>
      <c r="AU654" s="26"/>
      <c r="AV654" s="26"/>
      <c r="AW654" s="26"/>
      <c r="AX654" s="26"/>
      <c r="AY654" s="26"/>
      <c r="AZ654" s="26"/>
      <c r="BA654" s="26"/>
      <c r="BB654" s="26"/>
      <c r="BC654" s="26"/>
      <c r="BD654" s="26"/>
      <c r="BE654" s="26"/>
      <c r="BF654" s="26"/>
      <c r="BG654" s="26"/>
      <c r="BH654" s="26"/>
      <c r="BI654" s="26"/>
    </row>
    <row r="655" ht="11.25" customHeight="1">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c r="AA655" s="26"/>
      <c r="AB655" s="26"/>
      <c r="AC655" s="26"/>
      <c r="AD655" s="26"/>
      <c r="AE655" s="26"/>
      <c r="AF655" s="26"/>
      <c r="AG655" s="26"/>
      <c r="AH655" s="26"/>
      <c r="AI655" s="26"/>
      <c r="AJ655" s="26"/>
      <c r="AK655" s="26"/>
      <c r="AL655" s="26"/>
      <c r="AM655" s="26"/>
      <c r="AN655" s="26"/>
      <c r="AO655" s="26"/>
      <c r="AP655" s="26"/>
      <c r="AQ655" s="26"/>
      <c r="AR655" s="26"/>
      <c r="AS655" s="26"/>
      <c r="AT655" s="26"/>
      <c r="AU655" s="26"/>
      <c r="AV655" s="26"/>
      <c r="AW655" s="26"/>
      <c r="AX655" s="26"/>
      <c r="AY655" s="26"/>
      <c r="AZ655" s="26"/>
      <c r="BA655" s="26"/>
      <c r="BB655" s="26"/>
      <c r="BC655" s="26"/>
      <c r="BD655" s="26"/>
      <c r="BE655" s="26"/>
      <c r="BF655" s="26"/>
      <c r="BG655" s="26"/>
      <c r="BH655" s="26"/>
      <c r="BI655" s="26"/>
    </row>
    <row r="656" ht="11.25" customHeight="1">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6"/>
      <c r="AK656" s="26"/>
      <c r="AL656" s="26"/>
      <c r="AM656" s="26"/>
      <c r="AN656" s="26"/>
      <c r="AO656" s="26"/>
      <c r="AP656" s="26"/>
      <c r="AQ656" s="26"/>
      <c r="AR656" s="26"/>
      <c r="AS656" s="26"/>
      <c r="AT656" s="26"/>
      <c r="AU656" s="26"/>
      <c r="AV656" s="26"/>
      <c r="AW656" s="26"/>
      <c r="AX656" s="26"/>
      <c r="AY656" s="26"/>
      <c r="AZ656" s="26"/>
      <c r="BA656" s="26"/>
      <c r="BB656" s="26"/>
      <c r="BC656" s="26"/>
      <c r="BD656" s="26"/>
      <c r="BE656" s="26"/>
      <c r="BF656" s="26"/>
      <c r="BG656" s="26"/>
      <c r="BH656" s="26"/>
      <c r="BI656" s="26"/>
    </row>
    <row r="657" ht="11.25" customHeight="1">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c r="AB657" s="26"/>
      <c r="AC657" s="26"/>
      <c r="AD657" s="26"/>
      <c r="AE657" s="26"/>
      <c r="AF657" s="26"/>
      <c r="AG657" s="26"/>
      <c r="AH657" s="26"/>
      <c r="AI657" s="26"/>
      <c r="AJ657" s="26"/>
      <c r="AK657" s="26"/>
      <c r="AL657" s="26"/>
      <c r="AM657" s="26"/>
      <c r="AN657" s="26"/>
      <c r="AO657" s="26"/>
      <c r="AP657" s="26"/>
      <c r="AQ657" s="26"/>
      <c r="AR657" s="26"/>
      <c r="AS657" s="26"/>
      <c r="AT657" s="26"/>
      <c r="AU657" s="26"/>
      <c r="AV657" s="26"/>
      <c r="AW657" s="26"/>
      <c r="AX657" s="26"/>
      <c r="AY657" s="26"/>
      <c r="AZ657" s="26"/>
      <c r="BA657" s="26"/>
      <c r="BB657" s="26"/>
      <c r="BC657" s="26"/>
      <c r="BD657" s="26"/>
      <c r="BE657" s="26"/>
      <c r="BF657" s="26"/>
      <c r="BG657" s="26"/>
      <c r="BH657" s="26"/>
      <c r="BI657" s="26"/>
    </row>
    <row r="658" ht="11.25" customHeight="1">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c r="AA658" s="26"/>
      <c r="AB658" s="26"/>
      <c r="AC658" s="26"/>
      <c r="AD658" s="26"/>
      <c r="AE658" s="26"/>
      <c r="AF658" s="26"/>
      <c r="AG658" s="26"/>
      <c r="AH658" s="26"/>
      <c r="AI658" s="26"/>
      <c r="AJ658" s="26"/>
      <c r="AK658" s="26"/>
      <c r="AL658" s="26"/>
      <c r="AM658" s="26"/>
      <c r="AN658" s="26"/>
      <c r="AO658" s="26"/>
      <c r="AP658" s="26"/>
      <c r="AQ658" s="26"/>
      <c r="AR658" s="26"/>
      <c r="AS658" s="26"/>
      <c r="AT658" s="26"/>
      <c r="AU658" s="26"/>
      <c r="AV658" s="26"/>
      <c r="AW658" s="26"/>
      <c r="AX658" s="26"/>
      <c r="AY658" s="26"/>
      <c r="AZ658" s="26"/>
      <c r="BA658" s="26"/>
      <c r="BB658" s="26"/>
      <c r="BC658" s="26"/>
      <c r="BD658" s="26"/>
      <c r="BE658" s="26"/>
      <c r="BF658" s="26"/>
      <c r="BG658" s="26"/>
      <c r="BH658" s="26"/>
      <c r="BI658" s="26"/>
    </row>
    <row r="659" ht="11.25" customHeight="1">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c r="AA659" s="26"/>
      <c r="AB659" s="26"/>
      <c r="AC659" s="26"/>
      <c r="AD659" s="26"/>
      <c r="AE659" s="26"/>
      <c r="AF659" s="26"/>
      <c r="AG659" s="26"/>
      <c r="AH659" s="26"/>
      <c r="AI659" s="26"/>
      <c r="AJ659" s="26"/>
      <c r="AK659" s="26"/>
      <c r="AL659" s="26"/>
      <c r="AM659" s="26"/>
      <c r="AN659" s="26"/>
      <c r="AO659" s="26"/>
      <c r="AP659" s="26"/>
      <c r="AQ659" s="26"/>
      <c r="AR659" s="26"/>
      <c r="AS659" s="26"/>
      <c r="AT659" s="26"/>
      <c r="AU659" s="26"/>
      <c r="AV659" s="26"/>
      <c r="AW659" s="26"/>
      <c r="AX659" s="26"/>
      <c r="AY659" s="26"/>
      <c r="AZ659" s="26"/>
      <c r="BA659" s="26"/>
      <c r="BB659" s="26"/>
      <c r="BC659" s="26"/>
      <c r="BD659" s="26"/>
      <c r="BE659" s="26"/>
      <c r="BF659" s="26"/>
      <c r="BG659" s="26"/>
      <c r="BH659" s="26"/>
      <c r="BI659" s="26"/>
    </row>
    <row r="660" ht="11.25" customHeight="1">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c r="AA660" s="26"/>
      <c r="AB660" s="26"/>
      <c r="AC660" s="26"/>
      <c r="AD660" s="26"/>
      <c r="AE660" s="26"/>
      <c r="AF660" s="26"/>
      <c r="AG660" s="26"/>
      <c r="AH660" s="26"/>
      <c r="AI660" s="26"/>
      <c r="AJ660" s="26"/>
      <c r="AK660" s="26"/>
      <c r="AL660" s="26"/>
      <c r="AM660" s="26"/>
      <c r="AN660" s="26"/>
      <c r="AO660" s="26"/>
      <c r="AP660" s="26"/>
      <c r="AQ660" s="26"/>
      <c r="AR660" s="26"/>
      <c r="AS660" s="26"/>
      <c r="AT660" s="26"/>
      <c r="AU660" s="26"/>
      <c r="AV660" s="26"/>
      <c r="AW660" s="26"/>
      <c r="AX660" s="26"/>
      <c r="AY660" s="26"/>
      <c r="AZ660" s="26"/>
      <c r="BA660" s="26"/>
      <c r="BB660" s="26"/>
      <c r="BC660" s="26"/>
      <c r="BD660" s="26"/>
      <c r="BE660" s="26"/>
      <c r="BF660" s="26"/>
      <c r="BG660" s="26"/>
      <c r="BH660" s="26"/>
      <c r="BI660" s="26"/>
    </row>
    <row r="661" ht="11.25" customHeight="1">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c r="AA661" s="26"/>
      <c r="AB661" s="26"/>
      <c r="AC661" s="26"/>
      <c r="AD661" s="26"/>
      <c r="AE661" s="26"/>
      <c r="AF661" s="26"/>
      <c r="AG661" s="26"/>
      <c r="AH661" s="26"/>
      <c r="AI661" s="26"/>
      <c r="AJ661" s="26"/>
      <c r="AK661" s="26"/>
      <c r="AL661" s="26"/>
      <c r="AM661" s="26"/>
      <c r="AN661" s="26"/>
      <c r="AO661" s="26"/>
      <c r="AP661" s="26"/>
      <c r="AQ661" s="26"/>
      <c r="AR661" s="26"/>
      <c r="AS661" s="26"/>
      <c r="AT661" s="26"/>
      <c r="AU661" s="26"/>
      <c r="AV661" s="26"/>
      <c r="AW661" s="26"/>
      <c r="AX661" s="26"/>
      <c r="AY661" s="26"/>
      <c r="AZ661" s="26"/>
      <c r="BA661" s="26"/>
      <c r="BB661" s="26"/>
      <c r="BC661" s="26"/>
      <c r="BD661" s="26"/>
      <c r="BE661" s="26"/>
      <c r="BF661" s="26"/>
      <c r="BG661" s="26"/>
      <c r="BH661" s="26"/>
      <c r="BI661" s="26"/>
    </row>
    <row r="662" ht="11.25" customHeight="1">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c r="AA662" s="26"/>
      <c r="AB662" s="26"/>
      <c r="AC662" s="26"/>
      <c r="AD662" s="26"/>
      <c r="AE662" s="26"/>
      <c r="AF662" s="26"/>
      <c r="AG662" s="26"/>
      <c r="AH662" s="26"/>
      <c r="AI662" s="26"/>
      <c r="AJ662" s="26"/>
      <c r="AK662" s="26"/>
      <c r="AL662" s="26"/>
      <c r="AM662" s="26"/>
      <c r="AN662" s="26"/>
      <c r="AO662" s="26"/>
      <c r="AP662" s="26"/>
      <c r="AQ662" s="26"/>
      <c r="AR662" s="26"/>
      <c r="AS662" s="26"/>
      <c r="AT662" s="26"/>
      <c r="AU662" s="26"/>
      <c r="AV662" s="26"/>
      <c r="AW662" s="26"/>
      <c r="AX662" s="26"/>
      <c r="AY662" s="26"/>
      <c r="AZ662" s="26"/>
      <c r="BA662" s="26"/>
      <c r="BB662" s="26"/>
      <c r="BC662" s="26"/>
      <c r="BD662" s="26"/>
      <c r="BE662" s="26"/>
      <c r="BF662" s="26"/>
      <c r="BG662" s="26"/>
      <c r="BH662" s="26"/>
      <c r="BI662" s="26"/>
    </row>
    <row r="663" ht="11.25" customHeight="1">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c r="AA663" s="26"/>
      <c r="AB663" s="26"/>
      <c r="AC663" s="26"/>
      <c r="AD663" s="26"/>
      <c r="AE663" s="26"/>
      <c r="AF663" s="26"/>
      <c r="AG663" s="26"/>
      <c r="AH663" s="26"/>
      <c r="AI663" s="26"/>
      <c r="AJ663" s="26"/>
      <c r="AK663" s="26"/>
      <c r="AL663" s="26"/>
      <c r="AM663" s="26"/>
      <c r="AN663" s="26"/>
      <c r="AO663" s="26"/>
      <c r="AP663" s="26"/>
      <c r="AQ663" s="26"/>
      <c r="AR663" s="26"/>
      <c r="AS663" s="26"/>
      <c r="AT663" s="26"/>
      <c r="AU663" s="26"/>
      <c r="AV663" s="26"/>
      <c r="AW663" s="26"/>
      <c r="AX663" s="26"/>
      <c r="AY663" s="26"/>
      <c r="AZ663" s="26"/>
      <c r="BA663" s="26"/>
      <c r="BB663" s="26"/>
      <c r="BC663" s="26"/>
      <c r="BD663" s="26"/>
      <c r="BE663" s="26"/>
      <c r="BF663" s="26"/>
      <c r="BG663" s="26"/>
      <c r="BH663" s="26"/>
      <c r="BI663" s="26"/>
    </row>
    <row r="664" ht="11.25" customHeight="1">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c r="AA664" s="26"/>
      <c r="AB664" s="26"/>
      <c r="AC664" s="26"/>
      <c r="AD664" s="26"/>
      <c r="AE664" s="26"/>
      <c r="AF664" s="26"/>
      <c r="AG664" s="26"/>
      <c r="AH664" s="26"/>
      <c r="AI664" s="26"/>
      <c r="AJ664" s="26"/>
      <c r="AK664" s="26"/>
      <c r="AL664" s="26"/>
      <c r="AM664" s="26"/>
      <c r="AN664" s="26"/>
      <c r="AO664" s="26"/>
      <c r="AP664" s="26"/>
      <c r="AQ664" s="26"/>
      <c r="AR664" s="26"/>
      <c r="AS664" s="26"/>
      <c r="AT664" s="26"/>
      <c r="AU664" s="26"/>
      <c r="AV664" s="26"/>
      <c r="AW664" s="26"/>
      <c r="AX664" s="26"/>
      <c r="AY664" s="26"/>
      <c r="AZ664" s="26"/>
      <c r="BA664" s="26"/>
      <c r="BB664" s="26"/>
      <c r="BC664" s="26"/>
      <c r="BD664" s="26"/>
      <c r="BE664" s="26"/>
      <c r="BF664" s="26"/>
      <c r="BG664" s="26"/>
      <c r="BH664" s="26"/>
      <c r="BI664" s="26"/>
    </row>
    <row r="665" ht="11.25" customHeight="1">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c r="AA665" s="26"/>
      <c r="AB665" s="26"/>
      <c r="AC665" s="26"/>
      <c r="AD665" s="26"/>
      <c r="AE665" s="26"/>
      <c r="AF665" s="26"/>
      <c r="AG665" s="26"/>
      <c r="AH665" s="26"/>
      <c r="AI665" s="26"/>
      <c r="AJ665" s="26"/>
      <c r="AK665" s="26"/>
      <c r="AL665" s="26"/>
      <c r="AM665" s="26"/>
      <c r="AN665" s="26"/>
      <c r="AO665" s="26"/>
      <c r="AP665" s="26"/>
      <c r="AQ665" s="26"/>
      <c r="AR665" s="26"/>
      <c r="AS665" s="26"/>
      <c r="AT665" s="26"/>
      <c r="AU665" s="26"/>
      <c r="AV665" s="26"/>
      <c r="AW665" s="26"/>
      <c r="AX665" s="26"/>
      <c r="AY665" s="26"/>
      <c r="AZ665" s="26"/>
      <c r="BA665" s="26"/>
      <c r="BB665" s="26"/>
      <c r="BC665" s="26"/>
      <c r="BD665" s="26"/>
      <c r="BE665" s="26"/>
      <c r="BF665" s="26"/>
      <c r="BG665" s="26"/>
      <c r="BH665" s="26"/>
      <c r="BI665" s="26"/>
    </row>
    <row r="666" ht="11.25" customHeight="1">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c r="AA666" s="26"/>
      <c r="AB666" s="26"/>
      <c r="AC666" s="26"/>
      <c r="AD666" s="26"/>
      <c r="AE666" s="26"/>
      <c r="AF666" s="26"/>
      <c r="AG666" s="26"/>
      <c r="AH666" s="26"/>
      <c r="AI666" s="26"/>
      <c r="AJ666" s="26"/>
      <c r="AK666" s="26"/>
      <c r="AL666" s="26"/>
      <c r="AM666" s="26"/>
      <c r="AN666" s="26"/>
      <c r="AO666" s="26"/>
      <c r="AP666" s="26"/>
      <c r="AQ666" s="26"/>
      <c r="AR666" s="26"/>
      <c r="AS666" s="26"/>
      <c r="AT666" s="26"/>
      <c r="AU666" s="26"/>
      <c r="AV666" s="26"/>
      <c r="AW666" s="26"/>
      <c r="AX666" s="26"/>
      <c r="AY666" s="26"/>
      <c r="AZ666" s="26"/>
      <c r="BA666" s="26"/>
      <c r="BB666" s="26"/>
      <c r="BC666" s="26"/>
      <c r="BD666" s="26"/>
      <c r="BE666" s="26"/>
      <c r="BF666" s="26"/>
      <c r="BG666" s="26"/>
      <c r="BH666" s="26"/>
      <c r="BI666" s="26"/>
    </row>
    <row r="667" ht="11.25" customHeight="1">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c r="AA667" s="26"/>
      <c r="AB667" s="26"/>
      <c r="AC667" s="26"/>
      <c r="AD667" s="26"/>
      <c r="AE667" s="26"/>
      <c r="AF667" s="26"/>
      <c r="AG667" s="26"/>
      <c r="AH667" s="26"/>
      <c r="AI667" s="26"/>
      <c r="AJ667" s="26"/>
      <c r="AK667" s="26"/>
      <c r="AL667" s="26"/>
      <c r="AM667" s="26"/>
      <c r="AN667" s="26"/>
      <c r="AO667" s="26"/>
      <c r="AP667" s="26"/>
      <c r="AQ667" s="26"/>
      <c r="AR667" s="26"/>
      <c r="AS667" s="26"/>
      <c r="AT667" s="26"/>
      <c r="AU667" s="26"/>
      <c r="AV667" s="26"/>
      <c r="AW667" s="26"/>
      <c r="AX667" s="26"/>
      <c r="AY667" s="26"/>
      <c r="AZ667" s="26"/>
      <c r="BA667" s="26"/>
      <c r="BB667" s="26"/>
      <c r="BC667" s="26"/>
      <c r="BD667" s="26"/>
      <c r="BE667" s="26"/>
      <c r="BF667" s="26"/>
      <c r="BG667" s="26"/>
      <c r="BH667" s="26"/>
      <c r="BI667" s="26"/>
    </row>
    <row r="668" ht="11.25" customHeight="1">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c r="AA668" s="26"/>
      <c r="AB668" s="26"/>
      <c r="AC668" s="26"/>
      <c r="AD668" s="26"/>
      <c r="AE668" s="26"/>
      <c r="AF668" s="26"/>
      <c r="AG668" s="26"/>
      <c r="AH668" s="26"/>
      <c r="AI668" s="26"/>
      <c r="AJ668" s="26"/>
      <c r="AK668" s="26"/>
      <c r="AL668" s="26"/>
      <c r="AM668" s="26"/>
      <c r="AN668" s="26"/>
      <c r="AO668" s="26"/>
      <c r="AP668" s="26"/>
      <c r="AQ668" s="26"/>
      <c r="AR668" s="26"/>
      <c r="AS668" s="26"/>
      <c r="AT668" s="26"/>
      <c r="AU668" s="26"/>
      <c r="AV668" s="26"/>
      <c r="AW668" s="26"/>
      <c r="AX668" s="26"/>
      <c r="AY668" s="26"/>
      <c r="AZ668" s="26"/>
      <c r="BA668" s="26"/>
      <c r="BB668" s="26"/>
      <c r="BC668" s="26"/>
      <c r="BD668" s="26"/>
      <c r="BE668" s="26"/>
      <c r="BF668" s="26"/>
      <c r="BG668" s="26"/>
      <c r="BH668" s="26"/>
      <c r="BI668" s="26"/>
    </row>
    <row r="669" ht="11.25" customHeight="1">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c r="AA669" s="26"/>
      <c r="AB669" s="26"/>
      <c r="AC669" s="26"/>
      <c r="AD669" s="26"/>
      <c r="AE669" s="26"/>
      <c r="AF669" s="26"/>
      <c r="AG669" s="26"/>
      <c r="AH669" s="26"/>
      <c r="AI669" s="26"/>
      <c r="AJ669" s="26"/>
      <c r="AK669" s="26"/>
      <c r="AL669" s="26"/>
      <c r="AM669" s="26"/>
      <c r="AN669" s="26"/>
      <c r="AO669" s="26"/>
      <c r="AP669" s="26"/>
      <c r="AQ669" s="26"/>
      <c r="AR669" s="26"/>
      <c r="AS669" s="26"/>
      <c r="AT669" s="26"/>
      <c r="AU669" s="26"/>
      <c r="AV669" s="26"/>
      <c r="AW669" s="26"/>
      <c r="AX669" s="26"/>
      <c r="AY669" s="26"/>
      <c r="AZ669" s="26"/>
      <c r="BA669" s="26"/>
      <c r="BB669" s="26"/>
      <c r="BC669" s="26"/>
      <c r="BD669" s="26"/>
      <c r="BE669" s="26"/>
      <c r="BF669" s="26"/>
      <c r="BG669" s="26"/>
      <c r="BH669" s="26"/>
      <c r="BI669" s="26"/>
    </row>
    <row r="670" ht="11.25" customHeight="1">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c r="AA670" s="26"/>
      <c r="AB670" s="26"/>
      <c r="AC670" s="26"/>
      <c r="AD670" s="26"/>
      <c r="AE670" s="26"/>
      <c r="AF670" s="26"/>
      <c r="AG670" s="26"/>
      <c r="AH670" s="26"/>
      <c r="AI670" s="26"/>
      <c r="AJ670" s="26"/>
      <c r="AK670" s="26"/>
      <c r="AL670" s="26"/>
      <c r="AM670" s="26"/>
      <c r="AN670" s="26"/>
      <c r="AO670" s="26"/>
      <c r="AP670" s="26"/>
      <c r="AQ670" s="26"/>
      <c r="AR670" s="26"/>
      <c r="AS670" s="26"/>
      <c r="AT670" s="26"/>
      <c r="AU670" s="26"/>
      <c r="AV670" s="26"/>
      <c r="AW670" s="26"/>
      <c r="AX670" s="26"/>
      <c r="AY670" s="26"/>
      <c r="AZ670" s="26"/>
      <c r="BA670" s="26"/>
      <c r="BB670" s="26"/>
      <c r="BC670" s="26"/>
      <c r="BD670" s="26"/>
      <c r="BE670" s="26"/>
      <c r="BF670" s="26"/>
      <c r="BG670" s="26"/>
      <c r="BH670" s="26"/>
      <c r="BI670" s="26"/>
    </row>
    <row r="671" ht="11.25" customHeight="1">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c r="AA671" s="26"/>
      <c r="AB671" s="26"/>
      <c r="AC671" s="26"/>
      <c r="AD671" s="26"/>
      <c r="AE671" s="26"/>
      <c r="AF671" s="26"/>
      <c r="AG671" s="26"/>
      <c r="AH671" s="26"/>
      <c r="AI671" s="26"/>
      <c r="AJ671" s="26"/>
      <c r="AK671" s="26"/>
      <c r="AL671" s="26"/>
      <c r="AM671" s="26"/>
      <c r="AN671" s="26"/>
      <c r="AO671" s="26"/>
      <c r="AP671" s="26"/>
      <c r="AQ671" s="26"/>
      <c r="AR671" s="26"/>
      <c r="AS671" s="26"/>
      <c r="AT671" s="26"/>
      <c r="AU671" s="26"/>
      <c r="AV671" s="26"/>
      <c r="AW671" s="26"/>
      <c r="AX671" s="26"/>
      <c r="AY671" s="26"/>
      <c r="AZ671" s="26"/>
      <c r="BA671" s="26"/>
      <c r="BB671" s="26"/>
      <c r="BC671" s="26"/>
      <c r="BD671" s="26"/>
      <c r="BE671" s="26"/>
      <c r="BF671" s="26"/>
      <c r="BG671" s="26"/>
      <c r="BH671" s="26"/>
      <c r="BI671" s="26"/>
    </row>
    <row r="672" ht="11.25" customHeight="1">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c r="AA672" s="26"/>
      <c r="AB672" s="26"/>
      <c r="AC672" s="26"/>
      <c r="AD672" s="26"/>
      <c r="AE672" s="26"/>
      <c r="AF672" s="26"/>
      <c r="AG672" s="26"/>
      <c r="AH672" s="26"/>
      <c r="AI672" s="26"/>
      <c r="AJ672" s="26"/>
      <c r="AK672" s="26"/>
      <c r="AL672" s="26"/>
      <c r="AM672" s="26"/>
      <c r="AN672" s="26"/>
      <c r="AO672" s="26"/>
      <c r="AP672" s="26"/>
      <c r="AQ672" s="26"/>
      <c r="AR672" s="26"/>
      <c r="AS672" s="26"/>
      <c r="AT672" s="26"/>
      <c r="AU672" s="26"/>
      <c r="AV672" s="26"/>
      <c r="AW672" s="26"/>
      <c r="AX672" s="26"/>
      <c r="AY672" s="26"/>
      <c r="AZ672" s="26"/>
      <c r="BA672" s="26"/>
      <c r="BB672" s="26"/>
      <c r="BC672" s="26"/>
      <c r="BD672" s="26"/>
      <c r="BE672" s="26"/>
      <c r="BF672" s="26"/>
      <c r="BG672" s="26"/>
      <c r="BH672" s="26"/>
      <c r="BI672" s="26"/>
    </row>
    <row r="673" ht="11.25" customHeight="1">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c r="AA673" s="26"/>
      <c r="AB673" s="26"/>
      <c r="AC673" s="26"/>
      <c r="AD673" s="26"/>
      <c r="AE673" s="26"/>
      <c r="AF673" s="26"/>
      <c r="AG673" s="26"/>
      <c r="AH673" s="26"/>
      <c r="AI673" s="26"/>
      <c r="AJ673" s="26"/>
      <c r="AK673" s="26"/>
      <c r="AL673" s="26"/>
      <c r="AM673" s="26"/>
      <c r="AN673" s="26"/>
      <c r="AO673" s="26"/>
      <c r="AP673" s="26"/>
      <c r="AQ673" s="26"/>
      <c r="AR673" s="26"/>
      <c r="AS673" s="26"/>
      <c r="AT673" s="26"/>
      <c r="AU673" s="26"/>
      <c r="AV673" s="26"/>
      <c r="AW673" s="26"/>
      <c r="AX673" s="26"/>
      <c r="AY673" s="26"/>
      <c r="AZ673" s="26"/>
      <c r="BA673" s="26"/>
      <c r="BB673" s="26"/>
      <c r="BC673" s="26"/>
      <c r="BD673" s="26"/>
      <c r="BE673" s="26"/>
      <c r="BF673" s="26"/>
      <c r="BG673" s="26"/>
      <c r="BH673" s="26"/>
      <c r="BI673" s="26"/>
    </row>
    <row r="674" ht="11.25" customHeight="1">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c r="AA674" s="26"/>
      <c r="AB674" s="26"/>
      <c r="AC674" s="26"/>
      <c r="AD674" s="26"/>
      <c r="AE674" s="26"/>
      <c r="AF674" s="26"/>
      <c r="AG674" s="26"/>
      <c r="AH674" s="26"/>
      <c r="AI674" s="26"/>
      <c r="AJ674" s="26"/>
      <c r="AK674" s="26"/>
      <c r="AL674" s="26"/>
      <c r="AM674" s="26"/>
      <c r="AN674" s="26"/>
      <c r="AO674" s="26"/>
      <c r="AP674" s="26"/>
      <c r="AQ674" s="26"/>
      <c r="AR674" s="26"/>
      <c r="AS674" s="26"/>
      <c r="AT674" s="26"/>
      <c r="AU674" s="26"/>
      <c r="AV674" s="26"/>
      <c r="AW674" s="26"/>
      <c r="AX674" s="26"/>
      <c r="AY674" s="26"/>
      <c r="AZ674" s="26"/>
      <c r="BA674" s="26"/>
      <c r="BB674" s="26"/>
      <c r="BC674" s="26"/>
      <c r="BD674" s="26"/>
      <c r="BE674" s="26"/>
      <c r="BF674" s="26"/>
      <c r="BG674" s="26"/>
      <c r="BH674" s="26"/>
      <c r="BI674" s="26"/>
    </row>
    <row r="675" ht="11.25" customHeight="1">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c r="AA675" s="26"/>
      <c r="AB675" s="26"/>
      <c r="AC675" s="26"/>
      <c r="AD675" s="26"/>
      <c r="AE675" s="26"/>
      <c r="AF675" s="26"/>
      <c r="AG675" s="26"/>
      <c r="AH675" s="26"/>
      <c r="AI675" s="26"/>
      <c r="AJ675" s="26"/>
      <c r="AK675" s="26"/>
      <c r="AL675" s="26"/>
      <c r="AM675" s="26"/>
      <c r="AN675" s="26"/>
      <c r="AO675" s="26"/>
      <c r="AP675" s="26"/>
      <c r="AQ675" s="26"/>
      <c r="AR675" s="26"/>
      <c r="AS675" s="26"/>
      <c r="AT675" s="26"/>
      <c r="AU675" s="26"/>
      <c r="AV675" s="26"/>
      <c r="AW675" s="26"/>
      <c r="AX675" s="26"/>
      <c r="AY675" s="26"/>
      <c r="AZ675" s="26"/>
      <c r="BA675" s="26"/>
      <c r="BB675" s="26"/>
      <c r="BC675" s="26"/>
      <c r="BD675" s="26"/>
      <c r="BE675" s="26"/>
      <c r="BF675" s="26"/>
      <c r="BG675" s="26"/>
      <c r="BH675" s="26"/>
      <c r="BI675" s="26"/>
    </row>
    <row r="676" ht="11.25" customHeight="1">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26"/>
      <c r="AH676" s="26"/>
      <c r="AI676" s="26"/>
      <c r="AJ676" s="26"/>
      <c r="AK676" s="26"/>
      <c r="AL676" s="26"/>
      <c r="AM676" s="26"/>
      <c r="AN676" s="26"/>
      <c r="AO676" s="26"/>
      <c r="AP676" s="26"/>
      <c r="AQ676" s="26"/>
      <c r="AR676" s="26"/>
      <c r="AS676" s="26"/>
      <c r="AT676" s="26"/>
      <c r="AU676" s="26"/>
      <c r="AV676" s="26"/>
      <c r="AW676" s="26"/>
      <c r="AX676" s="26"/>
      <c r="AY676" s="26"/>
      <c r="AZ676" s="26"/>
      <c r="BA676" s="26"/>
      <c r="BB676" s="26"/>
      <c r="BC676" s="26"/>
      <c r="BD676" s="26"/>
      <c r="BE676" s="26"/>
      <c r="BF676" s="26"/>
      <c r="BG676" s="26"/>
      <c r="BH676" s="26"/>
      <c r="BI676" s="26"/>
    </row>
    <row r="677" ht="11.25" customHeight="1">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26"/>
      <c r="AH677" s="26"/>
      <c r="AI677" s="26"/>
      <c r="AJ677" s="26"/>
      <c r="AK677" s="26"/>
      <c r="AL677" s="26"/>
      <c r="AM677" s="26"/>
      <c r="AN677" s="26"/>
      <c r="AO677" s="26"/>
      <c r="AP677" s="26"/>
      <c r="AQ677" s="26"/>
      <c r="AR677" s="26"/>
      <c r="AS677" s="26"/>
      <c r="AT677" s="26"/>
      <c r="AU677" s="26"/>
      <c r="AV677" s="26"/>
      <c r="AW677" s="26"/>
      <c r="AX677" s="26"/>
      <c r="AY677" s="26"/>
      <c r="AZ677" s="26"/>
      <c r="BA677" s="26"/>
      <c r="BB677" s="26"/>
      <c r="BC677" s="26"/>
      <c r="BD677" s="26"/>
      <c r="BE677" s="26"/>
      <c r="BF677" s="26"/>
      <c r="BG677" s="26"/>
      <c r="BH677" s="26"/>
      <c r="BI677" s="26"/>
    </row>
    <row r="678" ht="11.25" customHeight="1">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26"/>
      <c r="AH678" s="26"/>
      <c r="AI678" s="26"/>
      <c r="AJ678" s="26"/>
      <c r="AK678" s="26"/>
      <c r="AL678" s="26"/>
      <c r="AM678" s="26"/>
      <c r="AN678" s="26"/>
      <c r="AO678" s="26"/>
      <c r="AP678" s="26"/>
      <c r="AQ678" s="26"/>
      <c r="AR678" s="26"/>
      <c r="AS678" s="26"/>
      <c r="AT678" s="26"/>
      <c r="AU678" s="26"/>
      <c r="AV678" s="26"/>
      <c r="AW678" s="26"/>
      <c r="AX678" s="26"/>
      <c r="AY678" s="26"/>
      <c r="AZ678" s="26"/>
      <c r="BA678" s="26"/>
      <c r="BB678" s="26"/>
      <c r="BC678" s="26"/>
      <c r="BD678" s="26"/>
      <c r="BE678" s="26"/>
      <c r="BF678" s="26"/>
      <c r="BG678" s="26"/>
      <c r="BH678" s="26"/>
      <c r="BI678" s="26"/>
    </row>
    <row r="679" ht="11.25" customHeight="1">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c r="AA679" s="26"/>
      <c r="AB679" s="26"/>
      <c r="AC679" s="26"/>
      <c r="AD679" s="26"/>
      <c r="AE679" s="26"/>
      <c r="AF679" s="26"/>
      <c r="AG679" s="26"/>
      <c r="AH679" s="26"/>
      <c r="AI679" s="26"/>
      <c r="AJ679" s="26"/>
      <c r="AK679" s="26"/>
      <c r="AL679" s="26"/>
      <c r="AM679" s="26"/>
      <c r="AN679" s="26"/>
      <c r="AO679" s="26"/>
      <c r="AP679" s="26"/>
      <c r="AQ679" s="26"/>
      <c r="AR679" s="26"/>
      <c r="AS679" s="26"/>
      <c r="AT679" s="26"/>
      <c r="AU679" s="26"/>
      <c r="AV679" s="26"/>
      <c r="AW679" s="26"/>
      <c r="AX679" s="26"/>
      <c r="AY679" s="26"/>
      <c r="AZ679" s="26"/>
      <c r="BA679" s="26"/>
      <c r="BB679" s="26"/>
      <c r="BC679" s="26"/>
      <c r="BD679" s="26"/>
      <c r="BE679" s="26"/>
      <c r="BF679" s="26"/>
      <c r="BG679" s="26"/>
      <c r="BH679" s="26"/>
      <c r="BI679" s="26"/>
    </row>
    <row r="680" ht="11.25" customHeight="1">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26"/>
      <c r="AH680" s="26"/>
      <c r="AI680" s="26"/>
      <c r="AJ680" s="26"/>
      <c r="AK680" s="26"/>
      <c r="AL680" s="26"/>
      <c r="AM680" s="26"/>
      <c r="AN680" s="26"/>
      <c r="AO680" s="26"/>
      <c r="AP680" s="26"/>
      <c r="AQ680" s="26"/>
      <c r="AR680" s="26"/>
      <c r="AS680" s="26"/>
      <c r="AT680" s="26"/>
      <c r="AU680" s="26"/>
      <c r="AV680" s="26"/>
      <c r="AW680" s="26"/>
      <c r="AX680" s="26"/>
      <c r="AY680" s="26"/>
      <c r="AZ680" s="26"/>
      <c r="BA680" s="26"/>
      <c r="BB680" s="26"/>
      <c r="BC680" s="26"/>
      <c r="BD680" s="26"/>
      <c r="BE680" s="26"/>
      <c r="BF680" s="26"/>
      <c r="BG680" s="26"/>
      <c r="BH680" s="26"/>
      <c r="BI680" s="26"/>
    </row>
    <row r="681" ht="11.25" customHeight="1">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26"/>
      <c r="AH681" s="26"/>
      <c r="AI681" s="26"/>
      <c r="AJ681" s="26"/>
      <c r="AK681" s="26"/>
      <c r="AL681" s="26"/>
      <c r="AM681" s="26"/>
      <c r="AN681" s="26"/>
      <c r="AO681" s="26"/>
      <c r="AP681" s="26"/>
      <c r="AQ681" s="26"/>
      <c r="AR681" s="26"/>
      <c r="AS681" s="26"/>
      <c r="AT681" s="26"/>
      <c r="AU681" s="26"/>
      <c r="AV681" s="26"/>
      <c r="AW681" s="26"/>
      <c r="AX681" s="26"/>
      <c r="AY681" s="26"/>
      <c r="AZ681" s="26"/>
      <c r="BA681" s="26"/>
      <c r="BB681" s="26"/>
      <c r="BC681" s="26"/>
      <c r="BD681" s="26"/>
      <c r="BE681" s="26"/>
      <c r="BF681" s="26"/>
      <c r="BG681" s="26"/>
      <c r="BH681" s="26"/>
      <c r="BI681" s="26"/>
    </row>
    <row r="682" ht="11.25" customHeight="1">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26"/>
      <c r="AH682" s="26"/>
      <c r="AI682" s="26"/>
      <c r="AJ682" s="26"/>
      <c r="AK682" s="26"/>
      <c r="AL682" s="26"/>
      <c r="AM682" s="26"/>
      <c r="AN682" s="26"/>
      <c r="AO682" s="26"/>
      <c r="AP682" s="26"/>
      <c r="AQ682" s="26"/>
      <c r="AR682" s="26"/>
      <c r="AS682" s="26"/>
      <c r="AT682" s="26"/>
      <c r="AU682" s="26"/>
      <c r="AV682" s="26"/>
      <c r="AW682" s="26"/>
      <c r="AX682" s="26"/>
      <c r="AY682" s="26"/>
      <c r="AZ682" s="26"/>
      <c r="BA682" s="26"/>
      <c r="BB682" s="26"/>
      <c r="BC682" s="26"/>
      <c r="BD682" s="26"/>
      <c r="BE682" s="26"/>
      <c r="BF682" s="26"/>
      <c r="BG682" s="26"/>
      <c r="BH682" s="26"/>
      <c r="BI682" s="26"/>
    </row>
    <row r="683" ht="11.25" customHeight="1">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26"/>
      <c r="AH683" s="26"/>
      <c r="AI683" s="26"/>
      <c r="AJ683" s="26"/>
      <c r="AK683" s="26"/>
      <c r="AL683" s="26"/>
      <c r="AM683" s="26"/>
      <c r="AN683" s="26"/>
      <c r="AO683" s="26"/>
      <c r="AP683" s="26"/>
      <c r="AQ683" s="26"/>
      <c r="AR683" s="26"/>
      <c r="AS683" s="26"/>
      <c r="AT683" s="26"/>
      <c r="AU683" s="26"/>
      <c r="AV683" s="26"/>
      <c r="AW683" s="26"/>
      <c r="AX683" s="26"/>
      <c r="AY683" s="26"/>
      <c r="AZ683" s="26"/>
      <c r="BA683" s="26"/>
      <c r="BB683" s="26"/>
      <c r="BC683" s="26"/>
      <c r="BD683" s="26"/>
      <c r="BE683" s="26"/>
      <c r="BF683" s="26"/>
      <c r="BG683" s="26"/>
      <c r="BH683" s="26"/>
      <c r="BI683" s="26"/>
    </row>
    <row r="684" ht="11.25" customHeight="1">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c r="AA684" s="26"/>
      <c r="AB684" s="26"/>
      <c r="AC684" s="26"/>
      <c r="AD684" s="26"/>
      <c r="AE684" s="26"/>
      <c r="AF684" s="26"/>
      <c r="AG684" s="26"/>
      <c r="AH684" s="26"/>
      <c r="AI684" s="26"/>
      <c r="AJ684" s="26"/>
      <c r="AK684" s="26"/>
      <c r="AL684" s="26"/>
      <c r="AM684" s="26"/>
      <c r="AN684" s="26"/>
      <c r="AO684" s="26"/>
      <c r="AP684" s="26"/>
      <c r="AQ684" s="26"/>
      <c r="AR684" s="26"/>
      <c r="AS684" s="26"/>
      <c r="AT684" s="26"/>
      <c r="AU684" s="26"/>
      <c r="AV684" s="26"/>
      <c r="AW684" s="26"/>
      <c r="AX684" s="26"/>
      <c r="AY684" s="26"/>
      <c r="AZ684" s="26"/>
      <c r="BA684" s="26"/>
      <c r="BB684" s="26"/>
      <c r="BC684" s="26"/>
      <c r="BD684" s="26"/>
      <c r="BE684" s="26"/>
      <c r="BF684" s="26"/>
      <c r="BG684" s="26"/>
      <c r="BH684" s="26"/>
      <c r="BI684" s="26"/>
    </row>
    <row r="685" ht="11.25" customHeight="1">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c r="AA685" s="26"/>
      <c r="AB685" s="26"/>
      <c r="AC685" s="26"/>
      <c r="AD685" s="26"/>
      <c r="AE685" s="26"/>
      <c r="AF685" s="26"/>
      <c r="AG685" s="26"/>
      <c r="AH685" s="26"/>
      <c r="AI685" s="26"/>
      <c r="AJ685" s="26"/>
      <c r="AK685" s="26"/>
      <c r="AL685" s="26"/>
      <c r="AM685" s="26"/>
      <c r="AN685" s="26"/>
      <c r="AO685" s="26"/>
      <c r="AP685" s="26"/>
      <c r="AQ685" s="26"/>
      <c r="AR685" s="26"/>
      <c r="AS685" s="26"/>
      <c r="AT685" s="26"/>
      <c r="AU685" s="26"/>
      <c r="AV685" s="26"/>
      <c r="AW685" s="26"/>
      <c r="AX685" s="26"/>
      <c r="AY685" s="26"/>
      <c r="AZ685" s="26"/>
      <c r="BA685" s="26"/>
      <c r="BB685" s="26"/>
      <c r="BC685" s="26"/>
      <c r="BD685" s="26"/>
      <c r="BE685" s="26"/>
      <c r="BF685" s="26"/>
      <c r="BG685" s="26"/>
      <c r="BH685" s="26"/>
      <c r="BI685" s="26"/>
    </row>
    <row r="686" ht="11.25" customHeight="1">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c r="AA686" s="26"/>
      <c r="AB686" s="26"/>
      <c r="AC686" s="26"/>
      <c r="AD686" s="26"/>
      <c r="AE686" s="26"/>
      <c r="AF686" s="26"/>
      <c r="AG686" s="26"/>
      <c r="AH686" s="26"/>
      <c r="AI686" s="26"/>
      <c r="AJ686" s="26"/>
      <c r="AK686" s="26"/>
      <c r="AL686" s="26"/>
      <c r="AM686" s="26"/>
      <c r="AN686" s="26"/>
      <c r="AO686" s="26"/>
      <c r="AP686" s="26"/>
      <c r="AQ686" s="26"/>
      <c r="AR686" s="26"/>
      <c r="AS686" s="26"/>
      <c r="AT686" s="26"/>
      <c r="AU686" s="26"/>
      <c r="AV686" s="26"/>
      <c r="AW686" s="26"/>
      <c r="AX686" s="26"/>
      <c r="AY686" s="26"/>
      <c r="AZ686" s="26"/>
      <c r="BA686" s="26"/>
      <c r="BB686" s="26"/>
      <c r="BC686" s="26"/>
      <c r="BD686" s="26"/>
      <c r="BE686" s="26"/>
      <c r="BF686" s="26"/>
      <c r="BG686" s="26"/>
      <c r="BH686" s="26"/>
      <c r="BI686" s="26"/>
    </row>
    <row r="687" ht="11.25" customHeight="1">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c r="AA687" s="26"/>
      <c r="AB687" s="26"/>
      <c r="AC687" s="26"/>
      <c r="AD687" s="26"/>
      <c r="AE687" s="26"/>
      <c r="AF687" s="26"/>
      <c r="AG687" s="26"/>
      <c r="AH687" s="26"/>
      <c r="AI687" s="26"/>
      <c r="AJ687" s="26"/>
      <c r="AK687" s="26"/>
      <c r="AL687" s="26"/>
      <c r="AM687" s="26"/>
      <c r="AN687" s="26"/>
      <c r="AO687" s="26"/>
      <c r="AP687" s="26"/>
      <c r="AQ687" s="26"/>
      <c r="AR687" s="26"/>
      <c r="AS687" s="26"/>
      <c r="AT687" s="26"/>
      <c r="AU687" s="26"/>
      <c r="AV687" s="26"/>
      <c r="AW687" s="26"/>
      <c r="AX687" s="26"/>
      <c r="AY687" s="26"/>
      <c r="AZ687" s="26"/>
      <c r="BA687" s="26"/>
      <c r="BB687" s="26"/>
      <c r="BC687" s="26"/>
      <c r="BD687" s="26"/>
      <c r="BE687" s="26"/>
      <c r="BF687" s="26"/>
      <c r="BG687" s="26"/>
      <c r="BH687" s="26"/>
      <c r="BI687" s="26"/>
    </row>
    <row r="688" ht="11.25" customHeight="1">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c r="AA688" s="26"/>
      <c r="AB688" s="26"/>
      <c r="AC688" s="26"/>
      <c r="AD688" s="26"/>
      <c r="AE688" s="26"/>
      <c r="AF688" s="26"/>
      <c r="AG688" s="26"/>
      <c r="AH688" s="26"/>
      <c r="AI688" s="26"/>
      <c r="AJ688" s="26"/>
      <c r="AK688" s="26"/>
      <c r="AL688" s="26"/>
      <c r="AM688" s="26"/>
      <c r="AN688" s="26"/>
      <c r="AO688" s="26"/>
      <c r="AP688" s="26"/>
      <c r="AQ688" s="26"/>
      <c r="AR688" s="26"/>
      <c r="AS688" s="26"/>
      <c r="AT688" s="26"/>
      <c r="AU688" s="26"/>
      <c r="AV688" s="26"/>
      <c r="AW688" s="26"/>
      <c r="AX688" s="26"/>
      <c r="AY688" s="26"/>
      <c r="AZ688" s="26"/>
      <c r="BA688" s="26"/>
      <c r="BB688" s="26"/>
      <c r="BC688" s="26"/>
      <c r="BD688" s="26"/>
      <c r="BE688" s="26"/>
      <c r="BF688" s="26"/>
      <c r="BG688" s="26"/>
      <c r="BH688" s="26"/>
      <c r="BI688" s="26"/>
    </row>
    <row r="689" ht="11.25" customHeight="1">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c r="AA689" s="26"/>
      <c r="AB689" s="26"/>
      <c r="AC689" s="26"/>
      <c r="AD689" s="26"/>
      <c r="AE689" s="26"/>
      <c r="AF689" s="26"/>
      <c r="AG689" s="26"/>
      <c r="AH689" s="26"/>
      <c r="AI689" s="26"/>
      <c r="AJ689" s="26"/>
      <c r="AK689" s="26"/>
      <c r="AL689" s="26"/>
      <c r="AM689" s="26"/>
      <c r="AN689" s="26"/>
      <c r="AO689" s="26"/>
      <c r="AP689" s="26"/>
      <c r="AQ689" s="26"/>
      <c r="AR689" s="26"/>
      <c r="AS689" s="26"/>
      <c r="AT689" s="26"/>
      <c r="AU689" s="26"/>
      <c r="AV689" s="26"/>
      <c r="AW689" s="26"/>
      <c r="AX689" s="26"/>
      <c r="AY689" s="26"/>
      <c r="AZ689" s="26"/>
      <c r="BA689" s="26"/>
      <c r="BB689" s="26"/>
      <c r="BC689" s="26"/>
      <c r="BD689" s="26"/>
      <c r="BE689" s="26"/>
      <c r="BF689" s="26"/>
      <c r="BG689" s="26"/>
      <c r="BH689" s="26"/>
      <c r="BI689" s="26"/>
    </row>
    <row r="690" ht="11.25" customHeight="1">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26"/>
      <c r="AH690" s="26"/>
      <c r="AI690" s="26"/>
      <c r="AJ690" s="26"/>
      <c r="AK690" s="26"/>
      <c r="AL690" s="26"/>
      <c r="AM690" s="26"/>
      <c r="AN690" s="26"/>
      <c r="AO690" s="26"/>
      <c r="AP690" s="26"/>
      <c r="AQ690" s="26"/>
      <c r="AR690" s="26"/>
      <c r="AS690" s="26"/>
      <c r="AT690" s="26"/>
      <c r="AU690" s="26"/>
      <c r="AV690" s="26"/>
      <c r="AW690" s="26"/>
      <c r="AX690" s="26"/>
      <c r="AY690" s="26"/>
      <c r="AZ690" s="26"/>
      <c r="BA690" s="26"/>
      <c r="BB690" s="26"/>
      <c r="BC690" s="26"/>
      <c r="BD690" s="26"/>
      <c r="BE690" s="26"/>
      <c r="BF690" s="26"/>
      <c r="BG690" s="26"/>
      <c r="BH690" s="26"/>
      <c r="BI690" s="26"/>
    </row>
    <row r="691" ht="11.25" customHeight="1">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c r="AA691" s="26"/>
      <c r="AB691" s="26"/>
      <c r="AC691" s="26"/>
      <c r="AD691" s="26"/>
      <c r="AE691" s="26"/>
      <c r="AF691" s="26"/>
      <c r="AG691" s="26"/>
      <c r="AH691" s="26"/>
      <c r="AI691" s="26"/>
      <c r="AJ691" s="26"/>
      <c r="AK691" s="26"/>
      <c r="AL691" s="26"/>
      <c r="AM691" s="26"/>
      <c r="AN691" s="26"/>
      <c r="AO691" s="26"/>
      <c r="AP691" s="26"/>
      <c r="AQ691" s="26"/>
      <c r="AR691" s="26"/>
      <c r="AS691" s="26"/>
      <c r="AT691" s="26"/>
      <c r="AU691" s="26"/>
      <c r="AV691" s="26"/>
      <c r="AW691" s="26"/>
      <c r="AX691" s="26"/>
      <c r="AY691" s="26"/>
      <c r="AZ691" s="26"/>
      <c r="BA691" s="26"/>
      <c r="BB691" s="26"/>
      <c r="BC691" s="26"/>
      <c r="BD691" s="26"/>
      <c r="BE691" s="26"/>
      <c r="BF691" s="26"/>
      <c r="BG691" s="26"/>
      <c r="BH691" s="26"/>
      <c r="BI691" s="26"/>
    </row>
    <row r="692" ht="11.25" customHeight="1">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26"/>
      <c r="AH692" s="26"/>
      <c r="AI692" s="26"/>
      <c r="AJ692" s="26"/>
      <c r="AK692" s="26"/>
      <c r="AL692" s="26"/>
      <c r="AM692" s="26"/>
      <c r="AN692" s="26"/>
      <c r="AO692" s="26"/>
      <c r="AP692" s="26"/>
      <c r="AQ692" s="26"/>
      <c r="AR692" s="26"/>
      <c r="AS692" s="26"/>
      <c r="AT692" s="26"/>
      <c r="AU692" s="26"/>
      <c r="AV692" s="26"/>
      <c r="AW692" s="26"/>
      <c r="AX692" s="26"/>
      <c r="AY692" s="26"/>
      <c r="AZ692" s="26"/>
      <c r="BA692" s="26"/>
      <c r="BB692" s="26"/>
      <c r="BC692" s="26"/>
      <c r="BD692" s="26"/>
      <c r="BE692" s="26"/>
      <c r="BF692" s="26"/>
      <c r="BG692" s="26"/>
      <c r="BH692" s="26"/>
      <c r="BI692" s="26"/>
    </row>
    <row r="693" ht="11.25" customHeight="1">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26"/>
      <c r="AH693" s="26"/>
      <c r="AI693" s="26"/>
      <c r="AJ693" s="26"/>
      <c r="AK693" s="26"/>
      <c r="AL693" s="26"/>
      <c r="AM693" s="26"/>
      <c r="AN693" s="26"/>
      <c r="AO693" s="26"/>
      <c r="AP693" s="26"/>
      <c r="AQ693" s="26"/>
      <c r="AR693" s="26"/>
      <c r="AS693" s="26"/>
      <c r="AT693" s="26"/>
      <c r="AU693" s="26"/>
      <c r="AV693" s="26"/>
      <c r="AW693" s="26"/>
      <c r="AX693" s="26"/>
      <c r="AY693" s="26"/>
      <c r="AZ693" s="26"/>
      <c r="BA693" s="26"/>
      <c r="BB693" s="26"/>
      <c r="BC693" s="26"/>
      <c r="BD693" s="26"/>
      <c r="BE693" s="26"/>
      <c r="BF693" s="26"/>
      <c r="BG693" s="26"/>
      <c r="BH693" s="26"/>
      <c r="BI693" s="26"/>
    </row>
    <row r="694" ht="11.25" customHeight="1">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26"/>
      <c r="AH694" s="26"/>
      <c r="AI694" s="26"/>
      <c r="AJ694" s="26"/>
      <c r="AK694" s="26"/>
      <c r="AL694" s="26"/>
      <c r="AM694" s="26"/>
      <c r="AN694" s="26"/>
      <c r="AO694" s="26"/>
      <c r="AP694" s="26"/>
      <c r="AQ694" s="26"/>
      <c r="AR694" s="26"/>
      <c r="AS694" s="26"/>
      <c r="AT694" s="26"/>
      <c r="AU694" s="26"/>
      <c r="AV694" s="26"/>
      <c r="AW694" s="26"/>
      <c r="AX694" s="26"/>
      <c r="AY694" s="26"/>
      <c r="AZ694" s="26"/>
      <c r="BA694" s="26"/>
      <c r="BB694" s="26"/>
      <c r="BC694" s="26"/>
      <c r="BD694" s="26"/>
      <c r="BE694" s="26"/>
      <c r="BF694" s="26"/>
      <c r="BG694" s="26"/>
      <c r="BH694" s="26"/>
      <c r="BI694" s="26"/>
    </row>
    <row r="695" ht="11.25" customHeight="1">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26"/>
      <c r="AH695" s="26"/>
      <c r="AI695" s="26"/>
      <c r="AJ695" s="26"/>
      <c r="AK695" s="26"/>
      <c r="AL695" s="26"/>
      <c r="AM695" s="26"/>
      <c r="AN695" s="26"/>
      <c r="AO695" s="26"/>
      <c r="AP695" s="26"/>
      <c r="AQ695" s="26"/>
      <c r="AR695" s="26"/>
      <c r="AS695" s="26"/>
      <c r="AT695" s="26"/>
      <c r="AU695" s="26"/>
      <c r="AV695" s="26"/>
      <c r="AW695" s="26"/>
      <c r="AX695" s="26"/>
      <c r="AY695" s="26"/>
      <c r="AZ695" s="26"/>
      <c r="BA695" s="26"/>
      <c r="BB695" s="26"/>
      <c r="BC695" s="26"/>
      <c r="BD695" s="26"/>
      <c r="BE695" s="26"/>
      <c r="BF695" s="26"/>
      <c r="BG695" s="26"/>
      <c r="BH695" s="26"/>
      <c r="BI695" s="26"/>
    </row>
    <row r="696" ht="11.25" customHeight="1">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c r="AA696" s="26"/>
      <c r="AB696" s="26"/>
      <c r="AC696" s="26"/>
      <c r="AD696" s="26"/>
      <c r="AE696" s="26"/>
      <c r="AF696" s="26"/>
      <c r="AG696" s="26"/>
      <c r="AH696" s="26"/>
      <c r="AI696" s="26"/>
      <c r="AJ696" s="26"/>
      <c r="AK696" s="26"/>
      <c r="AL696" s="26"/>
      <c r="AM696" s="26"/>
      <c r="AN696" s="26"/>
      <c r="AO696" s="26"/>
      <c r="AP696" s="26"/>
      <c r="AQ696" s="26"/>
      <c r="AR696" s="26"/>
      <c r="AS696" s="26"/>
      <c r="AT696" s="26"/>
      <c r="AU696" s="26"/>
      <c r="AV696" s="26"/>
      <c r="AW696" s="26"/>
      <c r="AX696" s="26"/>
      <c r="AY696" s="26"/>
      <c r="AZ696" s="26"/>
      <c r="BA696" s="26"/>
      <c r="BB696" s="26"/>
      <c r="BC696" s="26"/>
      <c r="BD696" s="26"/>
      <c r="BE696" s="26"/>
      <c r="BF696" s="26"/>
      <c r="BG696" s="26"/>
      <c r="BH696" s="26"/>
      <c r="BI696" s="26"/>
    </row>
    <row r="697" ht="11.25" customHeight="1">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c r="AA697" s="26"/>
      <c r="AB697" s="26"/>
      <c r="AC697" s="26"/>
      <c r="AD697" s="26"/>
      <c r="AE697" s="26"/>
      <c r="AF697" s="26"/>
      <c r="AG697" s="26"/>
      <c r="AH697" s="26"/>
      <c r="AI697" s="26"/>
      <c r="AJ697" s="26"/>
      <c r="AK697" s="26"/>
      <c r="AL697" s="26"/>
      <c r="AM697" s="26"/>
      <c r="AN697" s="26"/>
      <c r="AO697" s="26"/>
      <c r="AP697" s="26"/>
      <c r="AQ697" s="26"/>
      <c r="AR697" s="26"/>
      <c r="AS697" s="26"/>
      <c r="AT697" s="26"/>
      <c r="AU697" s="26"/>
      <c r="AV697" s="26"/>
      <c r="AW697" s="26"/>
      <c r="AX697" s="26"/>
      <c r="AY697" s="26"/>
      <c r="AZ697" s="26"/>
      <c r="BA697" s="26"/>
      <c r="BB697" s="26"/>
      <c r="BC697" s="26"/>
      <c r="BD697" s="26"/>
      <c r="BE697" s="26"/>
      <c r="BF697" s="26"/>
      <c r="BG697" s="26"/>
      <c r="BH697" s="26"/>
      <c r="BI697" s="26"/>
    </row>
    <row r="698" ht="11.25" customHeight="1">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c r="AA698" s="26"/>
      <c r="AB698" s="26"/>
      <c r="AC698" s="26"/>
      <c r="AD698" s="26"/>
      <c r="AE698" s="26"/>
      <c r="AF698" s="26"/>
      <c r="AG698" s="26"/>
      <c r="AH698" s="26"/>
      <c r="AI698" s="26"/>
      <c r="AJ698" s="26"/>
      <c r="AK698" s="26"/>
      <c r="AL698" s="26"/>
      <c r="AM698" s="26"/>
      <c r="AN698" s="26"/>
      <c r="AO698" s="26"/>
      <c r="AP698" s="26"/>
      <c r="AQ698" s="26"/>
      <c r="AR698" s="26"/>
      <c r="AS698" s="26"/>
      <c r="AT698" s="26"/>
      <c r="AU698" s="26"/>
      <c r="AV698" s="26"/>
      <c r="AW698" s="26"/>
      <c r="AX698" s="26"/>
      <c r="AY698" s="26"/>
      <c r="AZ698" s="26"/>
      <c r="BA698" s="26"/>
      <c r="BB698" s="26"/>
      <c r="BC698" s="26"/>
      <c r="BD698" s="26"/>
      <c r="BE698" s="26"/>
      <c r="BF698" s="26"/>
      <c r="BG698" s="26"/>
      <c r="BH698" s="26"/>
      <c r="BI698" s="26"/>
    </row>
    <row r="699" ht="11.25" customHeight="1">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c r="AA699" s="26"/>
      <c r="AB699" s="26"/>
      <c r="AC699" s="26"/>
      <c r="AD699" s="26"/>
      <c r="AE699" s="26"/>
      <c r="AF699" s="26"/>
      <c r="AG699" s="26"/>
      <c r="AH699" s="26"/>
      <c r="AI699" s="26"/>
      <c r="AJ699" s="26"/>
      <c r="AK699" s="26"/>
      <c r="AL699" s="26"/>
      <c r="AM699" s="26"/>
      <c r="AN699" s="26"/>
      <c r="AO699" s="26"/>
      <c r="AP699" s="26"/>
      <c r="AQ699" s="26"/>
      <c r="AR699" s="26"/>
      <c r="AS699" s="26"/>
      <c r="AT699" s="26"/>
      <c r="AU699" s="26"/>
      <c r="AV699" s="26"/>
      <c r="AW699" s="26"/>
      <c r="AX699" s="26"/>
      <c r="AY699" s="26"/>
      <c r="AZ699" s="26"/>
      <c r="BA699" s="26"/>
      <c r="BB699" s="26"/>
      <c r="BC699" s="26"/>
      <c r="BD699" s="26"/>
      <c r="BE699" s="26"/>
      <c r="BF699" s="26"/>
      <c r="BG699" s="26"/>
      <c r="BH699" s="26"/>
      <c r="BI699" s="26"/>
    </row>
    <row r="700" ht="11.25" customHeight="1">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c r="AA700" s="26"/>
      <c r="AB700" s="26"/>
      <c r="AC700" s="26"/>
      <c r="AD700" s="26"/>
      <c r="AE700" s="26"/>
      <c r="AF700" s="26"/>
      <c r="AG700" s="26"/>
      <c r="AH700" s="26"/>
      <c r="AI700" s="26"/>
      <c r="AJ700" s="26"/>
      <c r="AK700" s="26"/>
      <c r="AL700" s="26"/>
      <c r="AM700" s="26"/>
      <c r="AN700" s="26"/>
      <c r="AO700" s="26"/>
      <c r="AP700" s="26"/>
      <c r="AQ700" s="26"/>
      <c r="AR700" s="26"/>
      <c r="AS700" s="26"/>
      <c r="AT700" s="26"/>
      <c r="AU700" s="26"/>
      <c r="AV700" s="26"/>
      <c r="AW700" s="26"/>
      <c r="AX700" s="26"/>
      <c r="AY700" s="26"/>
      <c r="AZ700" s="26"/>
      <c r="BA700" s="26"/>
      <c r="BB700" s="26"/>
      <c r="BC700" s="26"/>
      <c r="BD700" s="26"/>
      <c r="BE700" s="26"/>
      <c r="BF700" s="26"/>
      <c r="BG700" s="26"/>
      <c r="BH700" s="26"/>
      <c r="BI700" s="26"/>
    </row>
    <row r="701" ht="11.25" customHeight="1">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c r="AA701" s="26"/>
      <c r="AB701" s="26"/>
      <c r="AC701" s="26"/>
      <c r="AD701" s="26"/>
      <c r="AE701" s="26"/>
      <c r="AF701" s="26"/>
      <c r="AG701" s="26"/>
      <c r="AH701" s="26"/>
      <c r="AI701" s="26"/>
      <c r="AJ701" s="26"/>
      <c r="AK701" s="26"/>
      <c r="AL701" s="26"/>
      <c r="AM701" s="26"/>
      <c r="AN701" s="26"/>
      <c r="AO701" s="26"/>
      <c r="AP701" s="26"/>
      <c r="AQ701" s="26"/>
      <c r="AR701" s="26"/>
      <c r="AS701" s="26"/>
      <c r="AT701" s="26"/>
      <c r="AU701" s="26"/>
      <c r="AV701" s="26"/>
      <c r="AW701" s="26"/>
      <c r="AX701" s="26"/>
      <c r="AY701" s="26"/>
      <c r="AZ701" s="26"/>
      <c r="BA701" s="26"/>
      <c r="BB701" s="26"/>
      <c r="BC701" s="26"/>
      <c r="BD701" s="26"/>
      <c r="BE701" s="26"/>
      <c r="BF701" s="26"/>
      <c r="BG701" s="26"/>
      <c r="BH701" s="26"/>
      <c r="BI701" s="26"/>
    </row>
    <row r="702" ht="11.25" customHeight="1">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c r="AA702" s="26"/>
      <c r="AB702" s="26"/>
      <c r="AC702" s="26"/>
      <c r="AD702" s="26"/>
      <c r="AE702" s="26"/>
      <c r="AF702" s="26"/>
      <c r="AG702" s="26"/>
      <c r="AH702" s="26"/>
      <c r="AI702" s="26"/>
      <c r="AJ702" s="26"/>
      <c r="AK702" s="26"/>
      <c r="AL702" s="26"/>
      <c r="AM702" s="26"/>
      <c r="AN702" s="26"/>
      <c r="AO702" s="26"/>
      <c r="AP702" s="26"/>
      <c r="AQ702" s="26"/>
      <c r="AR702" s="26"/>
      <c r="AS702" s="26"/>
      <c r="AT702" s="26"/>
      <c r="AU702" s="26"/>
      <c r="AV702" s="26"/>
      <c r="AW702" s="26"/>
      <c r="AX702" s="26"/>
      <c r="AY702" s="26"/>
      <c r="AZ702" s="26"/>
      <c r="BA702" s="26"/>
      <c r="BB702" s="26"/>
      <c r="BC702" s="26"/>
      <c r="BD702" s="26"/>
      <c r="BE702" s="26"/>
      <c r="BF702" s="26"/>
      <c r="BG702" s="26"/>
      <c r="BH702" s="26"/>
      <c r="BI702" s="26"/>
    </row>
    <row r="703" ht="11.25" customHeight="1">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c r="AA703" s="26"/>
      <c r="AB703" s="26"/>
      <c r="AC703" s="26"/>
      <c r="AD703" s="26"/>
      <c r="AE703" s="26"/>
      <c r="AF703" s="26"/>
      <c r="AG703" s="26"/>
      <c r="AH703" s="26"/>
      <c r="AI703" s="26"/>
      <c r="AJ703" s="26"/>
      <c r="AK703" s="26"/>
      <c r="AL703" s="26"/>
      <c r="AM703" s="26"/>
      <c r="AN703" s="26"/>
      <c r="AO703" s="26"/>
      <c r="AP703" s="26"/>
      <c r="AQ703" s="26"/>
      <c r="AR703" s="26"/>
      <c r="AS703" s="26"/>
      <c r="AT703" s="26"/>
      <c r="AU703" s="26"/>
      <c r="AV703" s="26"/>
      <c r="AW703" s="26"/>
      <c r="AX703" s="26"/>
      <c r="AY703" s="26"/>
      <c r="AZ703" s="26"/>
      <c r="BA703" s="26"/>
      <c r="BB703" s="26"/>
      <c r="BC703" s="26"/>
      <c r="BD703" s="26"/>
      <c r="BE703" s="26"/>
      <c r="BF703" s="26"/>
      <c r="BG703" s="26"/>
      <c r="BH703" s="26"/>
      <c r="BI703" s="26"/>
    </row>
    <row r="704" ht="11.25" customHeight="1">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c r="AA704" s="26"/>
      <c r="AB704" s="26"/>
      <c r="AC704" s="26"/>
      <c r="AD704" s="26"/>
      <c r="AE704" s="26"/>
      <c r="AF704" s="26"/>
      <c r="AG704" s="26"/>
      <c r="AH704" s="26"/>
      <c r="AI704" s="26"/>
      <c r="AJ704" s="26"/>
      <c r="AK704" s="26"/>
      <c r="AL704" s="26"/>
      <c r="AM704" s="26"/>
      <c r="AN704" s="26"/>
      <c r="AO704" s="26"/>
      <c r="AP704" s="26"/>
      <c r="AQ704" s="26"/>
      <c r="AR704" s="26"/>
      <c r="AS704" s="26"/>
      <c r="AT704" s="26"/>
      <c r="AU704" s="26"/>
      <c r="AV704" s="26"/>
      <c r="AW704" s="26"/>
      <c r="AX704" s="26"/>
      <c r="AY704" s="26"/>
      <c r="AZ704" s="26"/>
      <c r="BA704" s="26"/>
      <c r="BB704" s="26"/>
      <c r="BC704" s="26"/>
      <c r="BD704" s="26"/>
      <c r="BE704" s="26"/>
      <c r="BF704" s="26"/>
      <c r="BG704" s="26"/>
      <c r="BH704" s="26"/>
      <c r="BI704" s="26"/>
    </row>
    <row r="705" ht="11.25" customHeight="1">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c r="AA705" s="26"/>
      <c r="AB705" s="26"/>
      <c r="AC705" s="26"/>
      <c r="AD705" s="26"/>
      <c r="AE705" s="26"/>
      <c r="AF705" s="26"/>
      <c r="AG705" s="26"/>
      <c r="AH705" s="26"/>
      <c r="AI705" s="26"/>
      <c r="AJ705" s="26"/>
      <c r="AK705" s="26"/>
      <c r="AL705" s="26"/>
      <c r="AM705" s="26"/>
      <c r="AN705" s="26"/>
      <c r="AO705" s="26"/>
      <c r="AP705" s="26"/>
      <c r="AQ705" s="26"/>
      <c r="AR705" s="26"/>
      <c r="AS705" s="26"/>
      <c r="AT705" s="26"/>
      <c r="AU705" s="26"/>
      <c r="AV705" s="26"/>
      <c r="AW705" s="26"/>
      <c r="AX705" s="26"/>
      <c r="AY705" s="26"/>
      <c r="AZ705" s="26"/>
      <c r="BA705" s="26"/>
      <c r="BB705" s="26"/>
      <c r="BC705" s="26"/>
      <c r="BD705" s="26"/>
      <c r="BE705" s="26"/>
      <c r="BF705" s="26"/>
      <c r="BG705" s="26"/>
      <c r="BH705" s="26"/>
      <c r="BI705" s="26"/>
    </row>
    <row r="706" ht="11.25" customHeight="1">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c r="AA706" s="26"/>
      <c r="AB706" s="26"/>
      <c r="AC706" s="26"/>
      <c r="AD706" s="26"/>
      <c r="AE706" s="26"/>
      <c r="AF706" s="26"/>
      <c r="AG706" s="26"/>
      <c r="AH706" s="26"/>
      <c r="AI706" s="26"/>
      <c r="AJ706" s="26"/>
      <c r="AK706" s="26"/>
      <c r="AL706" s="26"/>
      <c r="AM706" s="26"/>
      <c r="AN706" s="26"/>
      <c r="AO706" s="26"/>
      <c r="AP706" s="26"/>
      <c r="AQ706" s="26"/>
      <c r="AR706" s="26"/>
      <c r="AS706" s="26"/>
      <c r="AT706" s="26"/>
      <c r="AU706" s="26"/>
      <c r="AV706" s="26"/>
      <c r="AW706" s="26"/>
      <c r="AX706" s="26"/>
      <c r="AY706" s="26"/>
      <c r="AZ706" s="26"/>
      <c r="BA706" s="26"/>
      <c r="BB706" s="26"/>
      <c r="BC706" s="26"/>
      <c r="BD706" s="26"/>
      <c r="BE706" s="26"/>
      <c r="BF706" s="26"/>
      <c r="BG706" s="26"/>
      <c r="BH706" s="26"/>
      <c r="BI706" s="26"/>
    </row>
    <row r="707" ht="11.25" customHeight="1">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c r="AA707" s="26"/>
      <c r="AB707" s="26"/>
      <c r="AC707" s="26"/>
      <c r="AD707" s="26"/>
      <c r="AE707" s="26"/>
      <c r="AF707" s="26"/>
      <c r="AG707" s="26"/>
      <c r="AH707" s="26"/>
      <c r="AI707" s="26"/>
      <c r="AJ707" s="26"/>
      <c r="AK707" s="26"/>
      <c r="AL707" s="26"/>
      <c r="AM707" s="26"/>
      <c r="AN707" s="26"/>
      <c r="AO707" s="26"/>
      <c r="AP707" s="26"/>
      <c r="AQ707" s="26"/>
      <c r="AR707" s="26"/>
      <c r="AS707" s="26"/>
      <c r="AT707" s="26"/>
      <c r="AU707" s="26"/>
      <c r="AV707" s="26"/>
      <c r="AW707" s="26"/>
      <c r="AX707" s="26"/>
      <c r="AY707" s="26"/>
      <c r="AZ707" s="26"/>
      <c r="BA707" s="26"/>
      <c r="BB707" s="26"/>
      <c r="BC707" s="26"/>
      <c r="BD707" s="26"/>
      <c r="BE707" s="26"/>
      <c r="BF707" s="26"/>
      <c r="BG707" s="26"/>
      <c r="BH707" s="26"/>
      <c r="BI707" s="26"/>
    </row>
    <row r="708" ht="11.25" customHeight="1">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c r="AA708" s="26"/>
      <c r="AB708" s="26"/>
      <c r="AC708" s="26"/>
      <c r="AD708" s="26"/>
      <c r="AE708" s="26"/>
      <c r="AF708" s="26"/>
      <c r="AG708" s="26"/>
      <c r="AH708" s="26"/>
      <c r="AI708" s="26"/>
      <c r="AJ708" s="26"/>
      <c r="AK708" s="26"/>
      <c r="AL708" s="26"/>
      <c r="AM708" s="26"/>
      <c r="AN708" s="26"/>
      <c r="AO708" s="26"/>
      <c r="AP708" s="26"/>
      <c r="AQ708" s="26"/>
      <c r="AR708" s="26"/>
      <c r="AS708" s="26"/>
      <c r="AT708" s="26"/>
      <c r="AU708" s="26"/>
      <c r="AV708" s="26"/>
      <c r="AW708" s="26"/>
      <c r="AX708" s="26"/>
      <c r="AY708" s="26"/>
      <c r="AZ708" s="26"/>
      <c r="BA708" s="26"/>
      <c r="BB708" s="26"/>
      <c r="BC708" s="26"/>
      <c r="BD708" s="26"/>
      <c r="BE708" s="26"/>
      <c r="BF708" s="26"/>
      <c r="BG708" s="26"/>
      <c r="BH708" s="26"/>
      <c r="BI708" s="26"/>
    </row>
    <row r="709" ht="11.25" customHeight="1">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c r="AA709" s="26"/>
      <c r="AB709" s="26"/>
      <c r="AC709" s="26"/>
      <c r="AD709" s="26"/>
      <c r="AE709" s="26"/>
      <c r="AF709" s="26"/>
      <c r="AG709" s="26"/>
      <c r="AH709" s="26"/>
      <c r="AI709" s="26"/>
      <c r="AJ709" s="26"/>
      <c r="AK709" s="26"/>
      <c r="AL709" s="26"/>
      <c r="AM709" s="26"/>
      <c r="AN709" s="26"/>
      <c r="AO709" s="26"/>
      <c r="AP709" s="26"/>
      <c r="AQ709" s="26"/>
      <c r="AR709" s="26"/>
      <c r="AS709" s="26"/>
      <c r="AT709" s="26"/>
      <c r="AU709" s="26"/>
      <c r="AV709" s="26"/>
      <c r="AW709" s="26"/>
      <c r="AX709" s="26"/>
      <c r="AY709" s="26"/>
      <c r="AZ709" s="26"/>
      <c r="BA709" s="26"/>
      <c r="BB709" s="26"/>
      <c r="BC709" s="26"/>
      <c r="BD709" s="26"/>
      <c r="BE709" s="26"/>
      <c r="BF709" s="26"/>
      <c r="BG709" s="26"/>
      <c r="BH709" s="26"/>
      <c r="BI709" s="26"/>
    </row>
    <row r="710" ht="11.25" customHeight="1">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c r="AA710" s="26"/>
      <c r="AB710" s="26"/>
      <c r="AC710" s="26"/>
      <c r="AD710" s="26"/>
      <c r="AE710" s="26"/>
      <c r="AF710" s="26"/>
      <c r="AG710" s="26"/>
      <c r="AH710" s="26"/>
      <c r="AI710" s="26"/>
      <c r="AJ710" s="26"/>
      <c r="AK710" s="26"/>
      <c r="AL710" s="26"/>
      <c r="AM710" s="26"/>
      <c r="AN710" s="26"/>
      <c r="AO710" s="26"/>
      <c r="AP710" s="26"/>
      <c r="AQ710" s="26"/>
      <c r="AR710" s="26"/>
      <c r="AS710" s="26"/>
      <c r="AT710" s="26"/>
      <c r="AU710" s="26"/>
      <c r="AV710" s="26"/>
      <c r="AW710" s="26"/>
      <c r="AX710" s="26"/>
      <c r="AY710" s="26"/>
      <c r="AZ710" s="26"/>
      <c r="BA710" s="26"/>
      <c r="BB710" s="26"/>
      <c r="BC710" s="26"/>
      <c r="BD710" s="26"/>
      <c r="BE710" s="26"/>
      <c r="BF710" s="26"/>
      <c r="BG710" s="26"/>
      <c r="BH710" s="26"/>
      <c r="BI710" s="26"/>
    </row>
    <row r="711" ht="11.25" customHeight="1">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c r="AA711" s="26"/>
      <c r="AB711" s="26"/>
      <c r="AC711" s="26"/>
      <c r="AD711" s="26"/>
      <c r="AE711" s="26"/>
      <c r="AF711" s="26"/>
      <c r="AG711" s="26"/>
      <c r="AH711" s="26"/>
      <c r="AI711" s="26"/>
      <c r="AJ711" s="26"/>
      <c r="AK711" s="26"/>
      <c r="AL711" s="26"/>
      <c r="AM711" s="26"/>
      <c r="AN711" s="26"/>
      <c r="AO711" s="26"/>
      <c r="AP711" s="26"/>
      <c r="AQ711" s="26"/>
      <c r="AR711" s="26"/>
      <c r="AS711" s="26"/>
      <c r="AT711" s="26"/>
      <c r="AU711" s="26"/>
      <c r="AV711" s="26"/>
      <c r="AW711" s="26"/>
      <c r="AX711" s="26"/>
      <c r="AY711" s="26"/>
      <c r="AZ711" s="26"/>
      <c r="BA711" s="26"/>
      <c r="BB711" s="26"/>
      <c r="BC711" s="26"/>
      <c r="BD711" s="26"/>
      <c r="BE711" s="26"/>
      <c r="BF711" s="26"/>
      <c r="BG711" s="26"/>
      <c r="BH711" s="26"/>
      <c r="BI711" s="26"/>
    </row>
    <row r="712" ht="11.25" customHeight="1">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c r="AA712" s="26"/>
      <c r="AB712" s="26"/>
      <c r="AC712" s="26"/>
      <c r="AD712" s="26"/>
      <c r="AE712" s="26"/>
      <c r="AF712" s="26"/>
      <c r="AG712" s="26"/>
      <c r="AH712" s="26"/>
      <c r="AI712" s="26"/>
      <c r="AJ712" s="26"/>
      <c r="AK712" s="26"/>
      <c r="AL712" s="26"/>
      <c r="AM712" s="26"/>
      <c r="AN712" s="26"/>
      <c r="AO712" s="26"/>
      <c r="AP712" s="26"/>
      <c r="AQ712" s="26"/>
      <c r="AR712" s="26"/>
      <c r="AS712" s="26"/>
      <c r="AT712" s="26"/>
      <c r="AU712" s="26"/>
      <c r="AV712" s="26"/>
      <c r="AW712" s="26"/>
      <c r="AX712" s="26"/>
      <c r="AY712" s="26"/>
      <c r="AZ712" s="26"/>
      <c r="BA712" s="26"/>
      <c r="BB712" s="26"/>
      <c r="BC712" s="26"/>
      <c r="BD712" s="26"/>
      <c r="BE712" s="26"/>
      <c r="BF712" s="26"/>
      <c r="BG712" s="26"/>
      <c r="BH712" s="26"/>
      <c r="BI712" s="26"/>
    </row>
    <row r="713" ht="11.25" customHeight="1">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c r="AA713" s="26"/>
      <c r="AB713" s="26"/>
      <c r="AC713" s="26"/>
      <c r="AD713" s="26"/>
      <c r="AE713" s="26"/>
      <c r="AF713" s="26"/>
      <c r="AG713" s="26"/>
      <c r="AH713" s="26"/>
      <c r="AI713" s="26"/>
      <c r="AJ713" s="26"/>
      <c r="AK713" s="26"/>
      <c r="AL713" s="26"/>
      <c r="AM713" s="26"/>
      <c r="AN713" s="26"/>
      <c r="AO713" s="26"/>
      <c r="AP713" s="26"/>
      <c r="AQ713" s="26"/>
      <c r="AR713" s="26"/>
      <c r="AS713" s="26"/>
      <c r="AT713" s="26"/>
      <c r="AU713" s="26"/>
      <c r="AV713" s="26"/>
      <c r="AW713" s="26"/>
      <c r="AX713" s="26"/>
      <c r="AY713" s="26"/>
      <c r="AZ713" s="26"/>
      <c r="BA713" s="26"/>
      <c r="BB713" s="26"/>
      <c r="BC713" s="26"/>
      <c r="BD713" s="26"/>
      <c r="BE713" s="26"/>
      <c r="BF713" s="26"/>
      <c r="BG713" s="26"/>
      <c r="BH713" s="26"/>
      <c r="BI713" s="26"/>
    </row>
    <row r="714" ht="11.25" customHeight="1">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c r="AA714" s="26"/>
      <c r="AB714" s="26"/>
      <c r="AC714" s="26"/>
      <c r="AD714" s="26"/>
      <c r="AE714" s="26"/>
      <c r="AF714" s="26"/>
      <c r="AG714" s="26"/>
      <c r="AH714" s="26"/>
      <c r="AI714" s="26"/>
      <c r="AJ714" s="26"/>
      <c r="AK714" s="26"/>
      <c r="AL714" s="26"/>
      <c r="AM714" s="26"/>
      <c r="AN714" s="26"/>
      <c r="AO714" s="26"/>
      <c r="AP714" s="26"/>
      <c r="AQ714" s="26"/>
      <c r="AR714" s="26"/>
      <c r="AS714" s="26"/>
      <c r="AT714" s="26"/>
      <c r="AU714" s="26"/>
      <c r="AV714" s="26"/>
      <c r="AW714" s="26"/>
      <c r="AX714" s="26"/>
      <c r="AY714" s="26"/>
      <c r="AZ714" s="26"/>
      <c r="BA714" s="26"/>
      <c r="BB714" s="26"/>
      <c r="BC714" s="26"/>
      <c r="BD714" s="26"/>
      <c r="BE714" s="26"/>
      <c r="BF714" s="26"/>
      <c r="BG714" s="26"/>
      <c r="BH714" s="26"/>
      <c r="BI714" s="26"/>
    </row>
    <row r="715" ht="11.25" customHeight="1">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c r="AA715" s="26"/>
      <c r="AB715" s="26"/>
      <c r="AC715" s="26"/>
      <c r="AD715" s="26"/>
      <c r="AE715" s="26"/>
      <c r="AF715" s="26"/>
      <c r="AG715" s="26"/>
      <c r="AH715" s="26"/>
      <c r="AI715" s="26"/>
      <c r="AJ715" s="26"/>
      <c r="AK715" s="26"/>
      <c r="AL715" s="26"/>
      <c r="AM715" s="26"/>
      <c r="AN715" s="26"/>
      <c r="AO715" s="26"/>
      <c r="AP715" s="26"/>
      <c r="AQ715" s="26"/>
      <c r="AR715" s="26"/>
      <c r="AS715" s="26"/>
      <c r="AT715" s="26"/>
      <c r="AU715" s="26"/>
      <c r="AV715" s="26"/>
      <c r="AW715" s="26"/>
      <c r="AX715" s="26"/>
      <c r="AY715" s="26"/>
      <c r="AZ715" s="26"/>
      <c r="BA715" s="26"/>
      <c r="BB715" s="26"/>
      <c r="BC715" s="26"/>
      <c r="BD715" s="26"/>
      <c r="BE715" s="26"/>
      <c r="BF715" s="26"/>
      <c r="BG715" s="26"/>
      <c r="BH715" s="26"/>
      <c r="BI715" s="26"/>
    </row>
    <row r="716" ht="11.25" customHeight="1">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c r="AA716" s="26"/>
      <c r="AB716" s="26"/>
      <c r="AC716" s="26"/>
      <c r="AD716" s="26"/>
      <c r="AE716" s="26"/>
      <c r="AF716" s="26"/>
      <c r="AG716" s="26"/>
      <c r="AH716" s="26"/>
      <c r="AI716" s="26"/>
      <c r="AJ716" s="26"/>
      <c r="AK716" s="26"/>
      <c r="AL716" s="26"/>
      <c r="AM716" s="26"/>
      <c r="AN716" s="26"/>
      <c r="AO716" s="26"/>
      <c r="AP716" s="26"/>
      <c r="AQ716" s="26"/>
      <c r="AR716" s="26"/>
      <c r="AS716" s="26"/>
      <c r="AT716" s="26"/>
      <c r="AU716" s="26"/>
      <c r="AV716" s="26"/>
      <c r="AW716" s="26"/>
      <c r="AX716" s="26"/>
      <c r="AY716" s="26"/>
      <c r="AZ716" s="26"/>
      <c r="BA716" s="26"/>
      <c r="BB716" s="26"/>
      <c r="BC716" s="26"/>
      <c r="BD716" s="26"/>
      <c r="BE716" s="26"/>
      <c r="BF716" s="26"/>
      <c r="BG716" s="26"/>
      <c r="BH716" s="26"/>
      <c r="BI716" s="26"/>
    </row>
    <row r="717" ht="11.25" customHeight="1">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c r="AA717" s="26"/>
      <c r="AB717" s="26"/>
      <c r="AC717" s="26"/>
      <c r="AD717" s="26"/>
      <c r="AE717" s="26"/>
      <c r="AF717" s="26"/>
      <c r="AG717" s="26"/>
      <c r="AH717" s="26"/>
      <c r="AI717" s="26"/>
      <c r="AJ717" s="26"/>
      <c r="AK717" s="26"/>
      <c r="AL717" s="26"/>
      <c r="AM717" s="26"/>
      <c r="AN717" s="26"/>
      <c r="AO717" s="26"/>
      <c r="AP717" s="26"/>
      <c r="AQ717" s="26"/>
      <c r="AR717" s="26"/>
      <c r="AS717" s="26"/>
      <c r="AT717" s="26"/>
      <c r="AU717" s="26"/>
      <c r="AV717" s="26"/>
      <c r="AW717" s="26"/>
      <c r="AX717" s="26"/>
      <c r="AY717" s="26"/>
      <c r="AZ717" s="26"/>
      <c r="BA717" s="26"/>
      <c r="BB717" s="26"/>
      <c r="BC717" s="26"/>
      <c r="BD717" s="26"/>
      <c r="BE717" s="26"/>
      <c r="BF717" s="26"/>
      <c r="BG717" s="26"/>
      <c r="BH717" s="26"/>
      <c r="BI717" s="26"/>
    </row>
    <row r="718" ht="11.25" customHeight="1">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c r="AA718" s="26"/>
      <c r="AB718" s="26"/>
      <c r="AC718" s="26"/>
      <c r="AD718" s="26"/>
      <c r="AE718" s="26"/>
      <c r="AF718" s="26"/>
      <c r="AG718" s="26"/>
      <c r="AH718" s="26"/>
      <c r="AI718" s="26"/>
      <c r="AJ718" s="26"/>
      <c r="AK718" s="26"/>
      <c r="AL718" s="26"/>
      <c r="AM718" s="26"/>
      <c r="AN718" s="26"/>
      <c r="AO718" s="26"/>
      <c r="AP718" s="26"/>
      <c r="AQ718" s="26"/>
      <c r="AR718" s="26"/>
      <c r="AS718" s="26"/>
      <c r="AT718" s="26"/>
      <c r="AU718" s="26"/>
      <c r="AV718" s="26"/>
      <c r="AW718" s="26"/>
      <c r="AX718" s="26"/>
      <c r="AY718" s="26"/>
      <c r="AZ718" s="26"/>
      <c r="BA718" s="26"/>
      <c r="BB718" s="26"/>
      <c r="BC718" s="26"/>
      <c r="BD718" s="26"/>
      <c r="BE718" s="26"/>
      <c r="BF718" s="26"/>
      <c r="BG718" s="26"/>
      <c r="BH718" s="26"/>
      <c r="BI718" s="26"/>
    </row>
    <row r="719" ht="11.25" customHeight="1">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c r="AA719" s="26"/>
      <c r="AB719" s="26"/>
      <c r="AC719" s="26"/>
      <c r="AD719" s="26"/>
      <c r="AE719" s="26"/>
      <c r="AF719" s="26"/>
      <c r="AG719" s="26"/>
      <c r="AH719" s="26"/>
      <c r="AI719" s="26"/>
      <c r="AJ719" s="26"/>
      <c r="AK719" s="26"/>
      <c r="AL719" s="26"/>
      <c r="AM719" s="26"/>
      <c r="AN719" s="26"/>
      <c r="AO719" s="26"/>
      <c r="AP719" s="26"/>
      <c r="AQ719" s="26"/>
      <c r="AR719" s="26"/>
      <c r="AS719" s="26"/>
      <c r="AT719" s="26"/>
      <c r="AU719" s="26"/>
      <c r="AV719" s="26"/>
      <c r="AW719" s="26"/>
      <c r="AX719" s="26"/>
      <c r="AY719" s="26"/>
      <c r="AZ719" s="26"/>
      <c r="BA719" s="26"/>
      <c r="BB719" s="26"/>
      <c r="BC719" s="26"/>
      <c r="BD719" s="26"/>
      <c r="BE719" s="26"/>
      <c r="BF719" s="26"/>
      <c r="BG719" s="26"/>
      <c r="BH719" s="26"/>
      <c r="BI719" s="26"/>
    </row>
    <row r="720" ht="11.25" customHeight="1">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c r="AA720" s="26"/>
      <c r="AB720" s="26"/>
      <c r="AC720" s="26"/>
      <c r="AD720" s="26"/>
      <c r="AE720" s="26"/>
      <c r="AF720" s="26"/>
      <c r="AG720" s="26"/>
      <c r="AH720" s="26"/>
      <c r="AI720" s="26"/>
      <c r="AJ720" s="26"/>
      <c r="AK720" s="26"/>
      <c r="AL720" s="26"/>
      <c r="AM720" s="26"/>
      <c r="AN720" s="26"/>
      <c r="AO720" s="26"/>
      <c r="AP720" s="26"/>
      <c r="AQ720" s="26"/>
      <c r="AR720" s="26"/>
      <c r="AS720" s="26"/>
      <c r="AT720" s="26"/>
      <c r="AU720" s="26"/>
      <c r="AV720" s="26"/>
      <c r="AW720" s="26"/>
      <c r="AX720" s="26"/>
      <c r="AY720" s="26"/>
      <c r="AZ720" s="26"/>
      <c r="BA720" s="26"/>
      <c r="BB720" s="26"/>
      <c r="BC720" s="26"/>
      <c r="BD720" s="26"/>
      <c r="BE720" s="26"/>
      <c r="BF720" s="26"/>
      <c r="BG720" s="26"/>
      <c r="BH720" s="26"/>
      <c r="BI720" s="26"/>
    </row>
    <row r="721" ht="11.25" customHeight="1">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c r="AA721" s="26"/>
      <c r="AB721" s="26"/>
      <c r="AC721" s="26"/>
      <c r="AD721" s="26"/>
      <c r="AE721" s="26"/>
      <c r="AF721" s="26"/>
      <c r="AG721" s="26"/>
      <c r="AH721" s="26"/>
      <c r="AI721" s="26"/>
      <c r="AJ721" s="26"/>
      <c r="AK721" s="26"/>
      <c r="AL721" s="26"/>
      <c r="AM721" s="26"/>
      <c r="AN721" s="26"/>
      <c r="AO721" s="26"/>
      <c r="AP721" s="26"/>
      <c r="AQ721" s="26"/>
      <c r="AR721" s="26"/>
      <c r="AS721" s="26"/>
      <c r="AT721" s="26"/>
      <c r="AU721" s="26"/>
      <c r="AV721" s="26"/>
      <c r="AW721" s="26"/>
      <c r="AX721" s="26"/>
      <c r="AY721" s="26"/>
      <c r="AZ721" s="26"/>
      <c r="BA721" s="26"/>
      <c r="BB721" s="26"/>
      <c r="BC721" s="26"/>
      <c r="BD721" s="26"/>
      <c r="BE721" s="26"/>
      <c r="BF721" s="26"/>
      <c r="BG721" s="26"/>
      <c r="BH721" s="26"/>
      <c r="BI721" s="26"/>
    </row>
    <row r="722" ht="11.25" customHeight="1">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c r="AA722" s="26"/>
      <c r="AB722" s="26"/>
      <c r="AC722" s="26"/>
      <c r="AD722" s="26"/>
      <c r="AE722" s="26"/>
      <c r="AF722" s="26"/>
      <c r="AG722" s="26"/>
      <c r="AH722" s="26"/>
      <c r="AI722" s="26"/>
      <c r="AJ722" s="26"/>
      <c r="AK722" s="26"/>
      <c r="AL722" s="26"/>
      <c r="AM722" s="26"/>
      <c r="AN722" s="26"/>
      <c r="AO722" s="26"/>
      <c r="AP722" s="26"/>
      <c r="AQ722" s="26"/>
      <c r="AR722" s="26"/>
      <c r="AS722" s="26"/>
      <c r="AT722" s="26"/>
      <c r="AU722" s="26"/>
      <c r="AV722" s="26"/>
      <c r="AW722" s="26"/>
      <c r="AX722" s="26"/>
      <c r="AY722" s="26"/>
      <c r="AZ722" s="26"/>
      <c r="BA722" s="26"/>
      <c r="BB722" s="26"/>
      <c r="BC722" s="26"/>
      <c r="BD722" s="26"/>
      <c r="BE722" s="26"/>
      <c r="BF722" s="26"/>
      <c r="BG722" s="26"/>
      <c r="BH722" s="26"/>
      <c r="BI722" s="26"/>
    </row>
    <row r="723" ht="11.25" customHeight="1">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c r="AA723" s="26"/>
      <c r="AB723" s="26"/>
      <c r="AC723" s="26"/>
      <c r="AD723" s="26"/>
      <c r="AE723" s="26"/>
      <c r="AF723" s="26"/>
      <c r="AG723" s="26"/>
      <c r="AH723" s="26"/>
      <c r="AI723" s="26"/>
      <c r="AJ723" s="26"/>
      <c r="AK723" s="26"/>
      <c r="AL723" s="26"/>
      <c r="AM723" s="26"/>
      <c r="AN723" s="26"/>
      <c r="AO723" s="26"/>
      <c r="AP723" s="26"/>
      <c r="AQ723" s="26"/>
      <c r="AR723" s="26"/>
      <c r="AS723" s="26"/>
      <c r="AT723" s="26"/>
      <c r="AU723" s="26"/>
      <c r="AV723" s="26"/>
      <c r="AW723" s="26"/>
      <c r="AX723" s="26"/>
      <c r="AY723" s="26"/>
      <c r="AZ723" s="26"/>
      <c r="BA723" s="26"/>
      <c r="BB723" s="26"/>
      <c r="BC723" s="26"/>
      <c r="BD723" s="26"/>
      <c r="BE723" s="26"/>
      <c r="BF723" s="26"/>
      <c r="BG723" s="26"/>
      <c r="BH723" s="26"/>
      <c r="BI723" s="26"/>
    </row>
    <row r="724" ht="11.25" customHeight="1">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c r="AA724" s="26"/>
      <c r="AB724" s="26"/>
      <c r="AC724" s="26"/>
      <c r="AD724" s="26"/>
      <c r="AE724" s="26"/>
      <c r="AF724" s="26"/>
      <c r="AG724" s="26"/>
      <c r="AH724" s="26"/>
      <c r="AI724" s="26"/>
      <c r="AJ724" s="26"/>
      <c r="AK724" s="26"/>
      <c r="AL724" s="26"/>
      <c r="AM724" s="26"/>
      <c r="AN724" s="26"/>
      <c r="AO724" s="26"/>
      <c r="AP724" s="26"/>
      <c r="AQ724" s="26"/>
      <c r="AR724" s="26"/>
      <c r="AS724" s="26"/>
      <c r="AT724" s="26"/>
      <c r="AU724" s="26"/>
      <c r="AV724" s="26"/>
      <c r="AW724" s="26"/>
      <c r="AX724" s="26"/>
      <c r="AY724" s="26"/>
      <c r="AZ724" s="26"/>
      <c r="BA724" s="26"/>
      <c r="BB724" s="26"/>
      <c r="BC724" s="26"/>
      <c r="BD724" s="26"/>
      <c r="BE724" s="26"/>
      <c r="BF724" s="26"/>
      <c r="BG724" s="26"/>
      <c r="BH724" s="26"/>
      <c r="BI724" s="26"/>
    </row>
    <row r="725" ht="11.25" customHeight="1">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c r="AA725" s="26"/>
      <c r="AB725" s="26"/>
      <c r="AC725" s="26"/>
      <c r="AD725" s="26"/>
      <c r="AE725" s="26"/>
      <c r="AF725" s="26"/>
      <c r="AG725" s="26"/>
      <c r="AH725" s="26"/>
      <c r="AI725" s="26"/>
      <c r="AJ725" s="26"/>
      <c r="AK725" s="26"/>
      <c r="AL725" s="26"/>
      <c r="AM725" s="26"/>
      <c r="AN725" s="26"/>
      <c r="AO725" s="26"/>
      <c r="AP725" s="26"/>
      <c r="AQ725" s="26"/>
      <c r="AR725" s="26"/>
      <c r="AS725" s="26"/>
      <c r="AT725" s="26"/>
      <c r="AU725" s="26"/>
      <c r="AV725" s="26"/>
      <c r="AW725" s="26"/>
      <c r="AX725" s="26"/>
      <c r="AY725" s="26"/>
      <c r="AZ725" s="26"/>
      <c r="BA725" s="26"/>
      <c r="BB725" s="26"/>
      <c r="BC725" s="26"/>
      <c r="BD725" s="26"/>
      <c r="BE725" s="26"/>
      <c r="BF725" s="26"/>
      <c r="BG725" s="26"/>
      <c r="BH725" s="26"/>
      <c r="BI725" s="26"/>
    </row>
    <row r="726" ht="11.25" customHeight="1">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c r="AA726" s="26"/>
      <c r="AB726" s="26"/>
      <c r="AC726" s="26"/>
      <c r="AD726" s="26"/>
      <c r="AE726" s="26"/>
      <c r="AF726" s="26"/>
      <c r="AG726" s="26"/>
      <c r="AH726" s="26"/>
      <c r="AI726" s="26"/>
      <c r="AJ726" s="26"/>
      <c r="AK726" s="26"/>
      <c r="AL726" s="26"/>
      <c r="AM726" s="26"/>
      <c r="AN726" s="26"/>
      <c r="AO726" s="26"/>
      <c r="AP726" s="26"/>
      <c r="AQ726" s="26"/>
      <c r="AR726" s="26"/>
      <c r="AS726" s="26"/>
      <c r="AT726" s="26"/>
      <c r="AU726" s="26"/>
      <c r="AV726" s="26"/>
      <c r="AW726" s="26"/>
      <c r="AX726" s="26"/>
      <c r="AY726" s="26"/>
      <c r="AZ726" s="26"/>
      <c r="BA726" s="26"/>
      <c r="BB726" s="26"/>
      <c r="BC726" s="26"/>
      <c r="BD726" s="26"/>
      <c r="BE726" s="26"/>
      <c r="BF726" s="26"/>
      <c r="BG726" s="26"/>
      <c r="BH726" s="26"/>
      <c r="BI726" s="26"/>
    </row>
    <row r="727" ht="11.25" customHeight="1">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c r="AA727" s="26"/>
      <c r="AB727" s="26"/>
      <c r="AC727" s="26"/>
      <c r="AD727" s="26"/>
      <c r="AE727" s="26"/>
      <c r="AF727" s="26"/>
      <c r="AG727" s="26"/>
      <c r="AH727" s="26"/>
      <c r="AI727" s="26"/>
      <c r="AJ727" s="26"/>
      <c r="AK727" s="26"/>
      <c r="AL727" s="26"/>
      <c r="AM727" s="26"/>
      <c r="AN727" s="26"/>
      <c r="AO727" s="26"/>
      <c r="AP727" s="26"/>
      <c r="AQ727" s="26"/>
      <c r="AR727" s="26"/>
      <c r="AS727" s="26"/>
      <c r="AT727" s="26"/>
      <c r="AU727" s="26"/>
      <c r="AV727" s="26"/>
      <c r="AW727" s="26"/>
      <c r="AX727" s="26"/>
      <c r="AY727" s="26"/>
      <c r="AZ727" s="26"/>
      <c r="BA727" s="26"/>
      <c r="BB727" s="26"/>
      <c r="BC727" s="26"/>
      <c r="BD727" s="26"/>
      <c r="BE727" s="26"/>
      <c r="BF727" s="26"/>
      <c r="BG727" s="26"/>
      <c r="BH727" s="26"/>
      <c r="BI727" s="26"/>
    </row>
    <row r="728" ht="11.25" customHeight="1">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c r="AA728" s="26"/>
      <c r="AB728" s="26"/>
      <c r="AC728" s="26"/>
      <c r="AD728" s="26"/>
      <c r="AE728" s="26"/>
      <c r="AF728" s="26"/>
      <c r="AG728" s="26"/>
      <c r="AH728" s="26"/>
      <c r="AI728" s="26"/>
      <c r="AJ728" s="26"/>
      <c r="AK728" s="26"/>
      <c r="AL728" s="26"/>
      <c r="AM728" s="26"/>
      <c r="AN728" s="26"/>
      <c r="AO728" s="26"/>
      <c r="AP728" s="26"/>
      <c r="AQ728" s="26"/>
      <c r="AR728" s="26"/>
      <c r="AS728" s="26"/>
      <c r="AT728" s="26"/>
      <c r="AU728" s="26"/>
      <c r="AV728" s="26"/>
      <c r="AW728" s="26"/>
      <c r="AX728" s="26"/>
      <c r="AY728" s="26"/>
      <c r="AZ728" s="26"/>
      <c r="BA728" s="26"/>
      <c r="BB728" s="26"/>
      <c r="BC728" s="26"/>
      <c r="BD728" s="26"/>
      <c r="BE728" s="26"/>
      <c r="BF728" s="26"/>
      <c r="BG728" s="26"/>
      <c r="BH728" s="26"/>
      <c r="BI728" s="26"/>
    </row>
    <row r="729" ht="11.25" customHeight="1">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c r="AA729" s="26"/>
      <c r="AB729" s="26"/>
      <c r="AC729" s="26"/>
      <c r="AD729" s="26"/>
      <c r="AE729" s="26"/>
      <c r="AF729" s="26"/>
      <c r="AG729" s="26"/>
      <c r="AH729" s="26"/>
      <c r="AI729" s="26"/>
      <c r="AJ729" s="26"/>
      <c r="AK729" s="26"/>
      <c r="AL729" s="26"/>
      <c r="AM729" s="26"/>
      <c r="AN729" s="26"/>
      <c r="AO729" s="26"/>
      <c r="AP729" s="26"/>
      <c r="AQ729" s="26"/>
      <c r="AR729" s="26"/>
      <c r="AS729" s="26"/>
      <c r="AT729" s="26"/>
      <c r="AU729" s="26"/>
      <c r="AV729" s="26"/>
      <c r="AW729" s="26"/>
      <c r="AX729" s="26"/>
      <c r="AY729" s="26"/>
      <c r="AZ729" s="26"/>
      <c r="BA729" s="26"/>
      <c r="BB729" s="26"/>
      <c r="BC729" s="26"/>
      <c r="BD729" s="26"/>
      <c r="BE729" s="26"/>
      <c r="BF729" s="26"/>
      <c r="BG729" s="26"/>
      <c r="BH729" s="26"/>
      <c r="BI729" s="26"/>
    </row>
    <row r="730" ht="11.25" customHeight="1">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c r="AA730" s="26"/>
      <c r="AB730" s="26"/>
      <c r="AC730" s="26"/>
      <c r="AD730" s="26"/>
      <c r="AE730" s="26"/>
      <c r="AF730" s="26"/>
      <c r="AG730" s="26"/>
      <c r="AH730" s="26"/>
      <c r="AI730" s="26"/>
      <c r="AJ730" s="26"/>
      <c r="AK730" s="26"/>
      <c r="AL730" s="26"/>
      <c r="AM730" s="26"/>
      <c r="AN730" s="26"/>
      <c r="AO730" s="26"/>
      <c r="AP730" s="26"/>
      <c r="AQ730" s="26"/>
      <c r="AR730" s="26"/>
      <c r="AS730" s="26"/>
      <c r="AT730" s="26"/>
      <c r="AU730" s="26"/>
      <c r="AV730" s="26"/>
      <c r="AW730" s="26"/>
      <c r="AX730" s="26"/>
      <c r="AY730" s="26"/>
      <c r="AZ730" s="26"/>
      <c r="BA730" s="26"/>
      <c r="BB730" s="26"/>
      <c r="BC730" s="26"/>
      <c r="BD730" s="26"/>
      <c r="BE730" s="26"/>
      <c r="BF730" s="26"/>
      <c r="BG730" s="26"/>
      <c r="BH730" s="26"/>
      <c r="BI730" s="26"/>
    </row>
    <row r="731" ht="11.25" customHeight="1">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c r="AA731" s="26"/>
      <c r="AB731" s="26"/>
      <c r="AC731" s="26"/>
      <c r="AD731" s="26"/>
      <c r="AE731" s="26"/>
      <c r="AF731" s="26"/>
      <c r="AG731" s="26"/>
      <c r="AH731" s="26"/>
      <c r="AI731" s="26"/>
      <c r="AJ731" s="26"/>
      <c r="AK731" s="26"/>
      <c r="AL731" s="26"/>
      <c r="AM731" s="26"/>
      <c r="AN731" s="26"/>
      <c r="AO731" s="26"/>
      <c r="AP731" s="26"/>
      <c r="AQ731" s="26"/>
      <c r="AR731" s="26"/>
      <c r="AS731" s="26"/>
      <c r="AT731" s="26"/>
      <c r="AU731" s="26"/>
      <c r="AV731" s="26"/>
      <c r="AW731" s="26"/>
      <c r="AX731" s="26"/>
      <c r="AY731" s="26"/>
      <c r="AZ731" s="26"/>
      <c r="BA731" s="26"/>
      <c r="BB731" s="26"/>
      <c r="BC731" s="26"/>
      <c r="BD731" s="26"/>
      <c r="BE731" s="26"/>
      <c r="BF731" s="26"/>
      <c r="BG731" s="26"/>
      <c r="BH731" s="26"/>
      <c r="BI731" s="26"/>
    </row>
    <row r="732" ht="11.25" customHeight="1">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c r="AA732" s="26"/>
      <c r="AB732" s="26"/>
      <c r="AC732" s="26"/>
      <c r="AD732" s="26"/>
      <c r="AE732" s="26"/>
      <c r="AF732" s="26"/>
      <c r="AG732" s="26"/>
      <c r="AH732" s="26"/>
      <c r="AI732" s="26"/>
      <c r="AJ732" s="26"/>
      <c r="AK732" s="26"/>
      <c r="AL732" s="26"/>
      <c r="AM732" s="26"/>
      <c r="AN732" s="26"/>
      <c r="AO732" s="26"/>
      <c r="AP732" s="26"/>
      <c r="AQ732" s="26"/>
      <c r="AR732" s="26"/>
      <c r="AS732" s="26"/>
      <c r="AT732" s="26"/>
      <c r="AU732" s="26"/>
      <c r="AV732" s="26"/>
      <c r="AW732" s="26"/>
      <c r="AX732" s="26"/>
      <c r="AY732" s="26"/>
      <c r="AZ732" s="26"/>
      <c r="BA732" s="26"/>
      <c r="BB732" s="26"/>
      <c r="BC732" s="26"/>
      <c r="BD732" s="26"/>
      <c r="BE732" s="26"/>
      <c r="BF732" s="26"/>
      <c r="BG732" s="26"/>
      <c r="BH732" s="26"/>
      <c r="BI732" s="26"/>
    </row>
    <row r="733" ht="11.25" customHeight="1">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c r="AA733" s="26"/>
      <c r="AB733" s="26"/>
      <c r="AC733" s="26"/>
      <c r="AD733" s="26"/>
      <c r="AE733" s="26"/>
      <c r="AF733" s="26"/>
      <c r="AG733" s="26"/>
      <c r="AH733" s="26"/>
      <c r="AI733" s="26"/>
      <c r="AJ733" s="26"/>
      <c r="AK733" s="26"/>
      <c r="AL733" s="26"/>
      <c r="AM733" s="26"/>
      <c r="AN733" s="26"/>
      <c r="AO733" s="26"/>
      <c r="AP733" s="26"/>
      <c r="AQ733" s="26"/>
      <c r="AR733" s="26"/>
      <c r="AS733" s="26"/>
      <c r="AT733" s="26"/>
      <c r="AU733" s="26"/>
      <c r="AV733" s="26"/>
      <c r="AW733" s="26"/>
      <c r="AX733" s="26"/>
      <c r="AY733" s="26"/>
      <c r="AZ733" s="26"/>
      <c r="BA733" s="26"/>
      <c r="BB733" s="26"/>
      <c r="BC733" s="26"/>
      <c r="BD733" s="26"/>
      <c r="BE733" s="26"/>
      <c r="BF733" s="26"/>
      <c r="BG733" s="26"/>
      <c r="BH733" s="26"/>
      <c r="BI733" s="26"/>
    </row>
    <row r="734" ht="11.25" customHeight="1">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c r="AA734" s="26"/>
      <c r="AB734" s="26"/>
      <c r="AC734" s="26"/>
      <c r="AD734" s="26"/>
      <c r="AE734" s="26"/>
      <c r="AF734" s="26"/>
      <c r="AG734" s="26"/>
      <c r="AH734" s="26"/>
      <c r="AI734" s="26"/>
      <c r="AJ734" s="26"/>
      <c r="AK734" s="26"/>
      <c r="AL734" s="26"/>
      <c r="AM734" s="26"/>
      <c r="AN734" s="26"/>
      <c r="AO734" s="26"/>
      <c r="AP734" s="26"/>
      <c r="AQ734" s="26"/>
      <c r="AR734" s="26"/>
      <c r="AS734" s="26"/>
      <c r="AT734" s="26"/>
      <c r="AU734" s="26"/>
      <c r="AV734" s="26"/>
      <c r="AW734" s="26"/>
      <c r="AX734" s="26"/>
      <c r="AY734" s="26"/>
      <c r="AZ734" s="26"/>
      <c r="BA734" s="26"/>
      <c r="BB734" s="26"/>
      <c r="BC734" s="26"/>
      <c r="BD734" s="26"/>
      <c r="BE734" s="26"/>
      <c r="BF734" s="26"/>
      <c r="BG734" s="26"/>
      <c r="BH734" s="26"/>
      <c r="BI734" s="26"/>
    </row>
    <row r="735" ht="11.25" customHeight="1">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c r="AA735" s="26"/>
      <c r="AB735" s="26"/>
      <c r="AC735" s="26"/>
      <c r="AD735" s="26"/>
      <c r="AE735" s="26"/>
      <c r="AF735" s="26"/>
      <c r="AG735" s="26"/>
      <c r="AH735" s="26"/>
      <c r="AI735" s="26"/>
      <c r="AJ735" s="26"/>
      <c r="AK735" s="26"/>
      <c r="AL735" s="26"/>
      <c r="AM735" s="26"/>
      <c r="AN735" s="26"/>
      <c r="AO735" s="26"/>
      <c r="AP735" s="26"/>
      <c r="AQ735" s="26"/>
      <c r="AR735" s="26"/>
      <c r="AS735" s="26"/>
      <c r="AT735" s="26"/>
      <c r="AU735" s="26"/>
      <c r="AV735" s="26"/>
      <c r="AW735" s="26"/>
      <c r="AX735" s="26"/>
      <c r="AY735" s="26"/>
      <c r="AZ735" s="26"/>
      <c r="BA735" s="26"/>
      <c r="BB735" s="26"/>
      <c r="BC735" s="26"/>
      <c r="BD735" s="26"/>
      <c r="BE735" s="26"/>
      <c r="BF735" s="26"/>
      <c r="BG735" s="26"/>
      <c r="BH735" s="26"/>
      <c r="BI735" s="26"/>
    </row>
    <row r="736" ht="11.25" customHeight="1">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c r="AA736" s="26"/>
      <c r="AB736" s="26"/>
      <c r="AC736" s="26"/>
      <c r="AD736" s="26"/>
      <c r="AE736" s="26"/>
      <c r="AF736" s="26"/>
      <c r="AG736" s="26"/>
      <c r="AH736" s="26"/>
      <c r="AI736" s="26"/>
      <c r="AJ736" s="26"/>
      <c r="AK736" s="26"/>
      <c r="AL736" s="26"/>
      <c r="AM736" s="26"/>
      <c r="AN736" s="26"/>
      <c r="AO736" s="26"/>
      <c r="AP736" s="26"/>
      <c r="AQ736" s="26"/>
      <c r="AR736" s="26"/>
      <c r="AS736" s="26"/>
      <c r="AT736" s="26"/>
      <c r="AU736" s="26"/>
      <c r="AV736" s="26"/>
      <c r="AW736" s="26"/>
      <c r="AX736" s="26"/>
      <c r="AY736" s="26"/>
      <c r="AZ736" s="26"/>
      <c r="BA736" s="26"/>
      <c r="BB736" s="26"/>
      <c r="BC736" s="26"/>
      <c r="BD736" s="26"/>
      <c r="BE736" s="26"/>
      <c r="BF736" s="26"/>
      <c r="BG736" s="26"/>
      <c r="BH736" s="26"/>
      <c r="BI736" s="26"/>
    </row>
    <row r="737" ht="11.25" customHeight="1">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c r="AA737" s="26"/>
      <c r="AB737" s="26"/>
      <c r="AC737" s="26"/>
      <c r="AD737" s="26"/>
      <c r="AE737" s="26"/>
      <c r="AF737" s="26"/>
      <c r="AG737" s="26"/>
      <c r="AH737" s="26"/>
      <c r="AI737" s="26"/>
      <c r="AJ737" s="26"/>
      <c r="AK737" s="26"/>
      <c r="AL737" s="26"/>
      <c r="AM737" s="26"/>
      <c r="AN737" s="26"/>
      <c r="AO737" s="26"/>
      <c r="AP737" s="26"/>
      <c r="AQ737" s="26"/>
      <c r="AR737" s="26"/>
      <c r="AS737" s="26"/>
      <c r="AT737" s="26"/>
      <c r="AU737" s="26"/>
      <c r="AV737" s="26"/>
      <c r="AW737" s="26"/>
      <c r="AX737" s="26"/>
      <c r="AY737" s="26"/>
      <c r="AZ737" s="26"/>
      <c r="BA737" s="26"/>
      <c r="BB737" s="26"/>
      <c r="BC737" s="26"/>
      <c r="BD737" s="26"/>
      <c r="BE737" s="26"/>
      <c r="BF737" s="26"/>
      <c r="BG737" s="26"/>
      <c r="BH737" s="26"/>
      <c r="BI737" s="26"/>
    </row>
    <row r="738" ht="11.25" customHeight="1">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c r="AA738" s="26"/>
      <c r="AB738" s="26"/>
      <c r="AC738" s="26"/>
      <c r="AD738" s="26"/>
      <c r="AE738" s="26"/>
      <c r="AF738" s="26"/>
      <c r="AG738" s="26"/>
      <c r="AH738" s="26"/>
      <c r="AI738" s="26"/>
      <c r="AJ738" s="26"/>
      <c r="AK738" s="26"/>
      <c r="AL738" s="26"/>
      <c r="AM738" s="26"/>
      <c r="AN738" s="26"/>
      <c r="AO738" s="26"/>
      <c r="AP738" s="26"/>
      <c r="AQ738" s="26"/>
      <c r="AR738" s="26"/>
      <c r="AS738" s="26"/>
      <c r="AT738" s="26"/>
      <c r="AU738" s="26"/>
      <c r="AV738" s="26"/>
      <c r="AW738" s="26"/>
      <c r="AX738" s="26"/>
      <c r="AY738" s="26"/>
      <c r="AZ738" s="26"/>
      <c r="BA738" s="26"/>
      <c r="BB738" s="26"/>
      <c r="BC738" s="26"/>
      <c r="BD738" s="26"/>
      <c r="BE738" s="26"/>
      <c r="BF738" s="26"/>
      <c r="BG738" s="26"/>
      <c r="BH738" s="26"/>
      <c r="BI738" s="26"/>
    </row>
    <row r="739" ht="11.25" customHeight="1">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c r="AA739" s="26"/>
      <c r="AB739" s="26"/>
      <c r="AC739" s="26"/>
      <c r="AD739" s="26"/>
      <c r="AE739" s="26"/>
      <c r="AF739" s="26"/>
      <c r="AG739" s="26"/>
      <c r="AH739" s="26"/>
      <c r="AI739" s="26"/>
      <c r="AJ739" s="26"/>
      <c r="AK739" s="26"/>
      <c r="AL739" s="26"/>
      <c r="AM739" s="26"/>
      <c r="AN739" s="26"/>
      <c r="AO739" s="26"/>
      <c r="AP739" s="26"/>
      <c r="AQ739" s="26"/>
      <c r="AR739" s="26"/>
      <c r="AS739" s="26"/>
      <c r="AT739" s="26"/>
      <c r="AU739" s="26"/>
      <c r="AV739" s="26"/>
      <c r="AW739" s="26"/>
      <c r="AX739" s="26"/>
      <c r="AY739" s="26"/>
      <c r="AZ739" s="26"/>
      <c r="BA739" s="26"/>
      <c r="BB739" s="26"/>
      <c r="BC739" s="26"/>
      <c r="BD739" s="26"/>
      <c r="BE739" s="26"/>
      <c r="BF739" s="26"/>
      <c r="BG739" s="26"/>
      <c r="BH739" s="26"/>
      <c r="BI739" s="26"/>
    </row>
    <row r="740" ht="11.25" customHeight="1">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c r="AA740" s="26"/>
      <c r="AB740" s="26"/>
      <c r="AC740" s="26"/>
      <c r="AD740" s="26"/>
      <c r="AE740" s="26"/>
      <c r="AF740" s="26"/>
      <c r="AG740" s="26"/>
      <c r="AH740" s="26"/>
      <c r="AI740" s="26"/>
      <c r="AJ740" s="26"/>
      <c r="AK740" s="26"/>
      <c r="AL740" s="26"/>
      <c r="AM740" s="26"/>
      <c r="AN740" s="26"/>
      <c r="AO740" s="26"/>
      <c r="AP740" s="26"/>
      <c r="AQ740" s="26"/>
      <c r="AR740" s="26"/>
      <c r="AS740" s="26"/>
      <c r="AT740" s="26"/>
      <c r="AU740" s="26"/>
      <c r="AV740" s="26"/>
      <c r="AW740" s="26"/>
      <c r="AX740" s="26"/>
      <c r="AY740" s="26"/>
      <c r="AZ740" s="26"/>
      <c r="BA740" s="26"/>
      <c r="BB740" s="26"/>
      <c r="BC740" s="26"/>
      <c r="BD740" s="26"/>
      <c r="BE740" s="26"/>
      <c r="BF740" s="26"/>
      <c r="BG740" s="26"/>
      <c r="BH740" s="26"/>
      <c r="BI740" s="26"/>
    </row>
    <row r="741" ht="11.25" customHeight="1">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c r="AA741" s="26"/>
      <c r="AB741" s="26"/>
      <c r="AC741" s="26"/>
      <c r="AD741" s="26"/>
      <c r="AE741" s="26"/>
      <c r="AF741" s="26"/>
      <c r="AG741" s="26"/>
      <c r="AH741" s="26"/>
      <c r="AI741" s="26"/>
      <c r="AJ741" s="26"/>
      <c r="AK741" s="26"/>
      <c r="AL741" s="26"/>
      <c r="AM741" s="26"/>
      <c r="AN741" s="26"/>
      <c r="AO741" s="26"/>
      <c r="AP741" s="26"/>
      <c r="AQ741" s="26"/>
      <c r="AR741" s="26"/>
      <c r="AS741" s="26"/>
      <c r="AT741" s="26"/>
      <c r="AU741" s="26"/>
      <c r="AV741" s="26"/>
      <c r="AW741" s="26"/>
      <c r="AX741" s="26"/>
      <c r="AY741" s="26"/>
      <c r="AZ741" s="26"/>
      <c r="BA741" s="26"/>
      <c r="BB741" s="26"/>
      <c r="BC741" s="26"/>
      <c r="BD741" s="26"/>
      <c r="BE741" s="26"/>
      <c r="BF741" s="26"/>
      <c r="BG741" s="26"/>
      <c r="BH741" s="26"/>
      <c r="BI741" s="26"/>
    </row>
    <row r="742" ht="11.25" customHeight="1">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c r="AA742" s="26"/>
      <c r="AB742" s="26"/>
      <c r="AC742" s="26"/>
      <c r="AD742" s="26"/>
      <c r="AE742" s="26"/>
      <c r="AF742" s="26"/>
      <c r="AG742" s="26"/>
      <c r="AH742" s="26"/>
      <c r="AI742" s="26"/>
      <c r="AJ742" s="26"/>
      <c r="AK742" s="26"/>
      <c r="AL742" s="26"/>
      <c r="AM742" s="26"/>
      <c r="AN742" s="26"/>
      <c r="AO742" s="26"/>
      <c r="AP742" s="26"/>
      <c r="AQ742" s="26"/>
      <c r="AR742" s="26"/>
      <c r="AS742" s="26"/>
      <c r="AT742" s="26"/>
      <c r="AU742" s="26"/>
      <c r="AV742" s="26"/>
      <c r="AW742" s="26"/>
      <c r="AX742" s="26"/>
      <c r="AY742" s="26"/>
      <c r="AZ742" s="26"/>
      <c r="BA742" s="26"/>
      <c r="BB742" s="26"/>
      <c r="BC742" s="26"/>
      <c r="BD742" s="26"/>
      <c r="BE742" s="26"/>
      <c r="BF742" s="26"/>
      <c r="BG742" s="26"/>
      <c r="BH742" s="26"/>
      <c r="BI742" s="26"/>
    </row>
    <row r="743" ht="11.25" customHeight="1">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c r="AA743" s="26"/>
      <c r="AB743" s="26"/>
      <c r="AC743" s="26"/>
      <c r="AD743" s="26"/>
      <c r="AE743" s="26"/>
      <c r="AF743" s="26"/>
      <c r="AG743" s="26"/>
      <c r="AH743" s="26"/>
      <c r="AI743" s="26"/>
      <c r="AJ743" s="26"/>
      <c r="AK743" s="26"/>
      <c r="AL743" s="26"/>
      <c r="AM743" s="26"/>
      <c r="AN743" s="26"/>
      <c r="AO743" s="26"/>
      <c r="AP743" s="26"/>
      <c r="AQ743" s="26"/>
      <c r="AR743" s="26"/>
      <c r="AS743" s="26"/>
      <c r="AT743" s="26"/>
      <c r="AU743" s="26"/>
      <c r="AV743" s="26"/>
      <c r="AW743" s="26"/>
      <c r="AX743" s="26"/>
      <c r="AY743" s="26"/>
      <c r="AZ743" s="26"/>
      <c r="BA743" s="26"/>
      <c r="BB743" s="26"/>
      <c r="BC743" s="26"/>
      <c r="BD743" s="26"/>
      <c r="BE743" s="26"/>
      <c r="BF743" s="26"/>
      <c r="BG743" s="26"/>
      <c r="BH743" s="26"/>
      <c r="BI743" s="26"/>
    </row>
    <row r="744" ht="11.25" customHeight="1">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c r="AA744" s="26"/>
      <c r="AB744" s="26"/>
      <c r="AC744" s="26"/>
      <c r="AD744" s="26"/>
      <c r="AE744" s="26"/>
      <c r="AF744" s="26"/>
      <c r="AG744" s="26"/>
      <c r="AH744" s="26"/>
      <c r="AI744" s="26"/>
      <c r="AJ744" s="26"/>
      <c r="AK744" s="26"/>
      <c r="AL744" s="26"/>
      <c r="AM744" s="26"/>
      <c r="AN744" s="26"/>
      <c r="AO744" s="26"/>
      <c r="AP744" s="26"/>
      <c r="AQ744" s="26"/>
      <c r="AR744" s="26"/>
      <c r="AS744" s="26"/>
      <c r="AT744" s="26"/>
      <c r="AU744" s="26"/>
      <c r="AV744" s="26"/>
      <c r="AW744" s="26"/>
      <c r="AX744" s="26"/>
      <c r="AY744" s="26"/>
      <c r="AZ744" s="26"/>
      <c r="BA744" s="26"/>
      <c r="BB744" s="26"/>
      <c r="BC744" s="26"/>
      <c r="BD744" s="26"/>
      <c r="BE744" s="26"/>
      <c r="BF744" s="26"/>
      <c r="BG744" s="26"/>
      <c r="BH744" s="26"/>
      <c r="BI744" s="26"/>
    </row>
    <row r="745" ht="11.25" customHeight="1">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c r="AA745" s="26"/>
      <c r="AB745" s="26"/>
      <c r="AC745" s="26"/>
      <c r="AD745" s="26"/>
      <c r="AE745" s="26"/>
      <c r="AF745" s="26"/>
      <c r="AG745" s="26"/>
      <c r="AH745" s="26"/>
      <c r="AI745" s="26"/>
      <c r="AJ745" s="26"/>
      <c r="AK745" s="26"/>
      <c r="AL745" s="26"/>
      <c r="AM745" s="26"/>
      <c r="AN745" s="26"/>
      <c r="AO745" s="26"/>
      <c r="AP745" s="26"/>
      <c r="AQ745" s="26"/>
      <c r="AR745" s="26"/>
      <c r="AS745" s="26"/>
      <c r="AT745" s="26"/>
      <c r="AU745" s="26"/>
      <c r="AV745" s="26"/>
      <c r="AW745" s="26"/>
      <c r="AX745" s="26"/>
      <c r="AY745" s="26"/>
      <c r="AZ745" s="26"/>
      <c r="BA745" s="26"/>
      <c r="BB745" s="26"/>
      <c r="BC745" s="26"/>
      <c r="BD745" s="26"/>
      <c r="BE745" s="26"/>
      <c r="BF745" s="26"/>
      <c r="BG745" s="26"/>
      <c r="BH745" s="26"/>
      <c r="BI745" s="26"/>
    </row>
    <row r="746" ht="11.25" customHeight="1">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c r="AA746" s="26"/>
      <c r="AB746" s="26"/>
      <c r="AC746" s="26"/>
      <c r="AD746" s="26"/>
      <c r="AE746" s="26"/>
      <c r="AF746" s="26"/>
      <c r="AG746" s="26"/>
      <c r="AH746" s="26"/>
      <c r="AI746" s="26"/>
      <c r="AJ746" s="26"/>
      <c r="AK746" s="26"/>
      <c r="AL746" s="26"/>
      <c r="AM746" s="26"/>
      <c r="AN746" s="26"/>
      <c r="AO746" s="26"/>
      <c r="AP746" s="26"/>
      <c r="AQ746" s="26"/>
      <c r="AR746" s="26"/>
      <c r="AS746" s="26"/>
      <c r="AT746" s="26"/>
      <c r="AU746" s="26"/>
      <c r="AV746" s="26"/>
      <c r="AW746" s="26"/>
      <c r="AX746" s="26"/>
      <c r="AY746" s="26"/>
      <c r="AZ746" s="26"/>
      <c r="BA746" s="26"/>
      <c r="BB746" s="26"/>
      <c r="BC746" s="26"/>
      <c r="BD746" s="26"/>
      <c r="BE746" s="26"/>
      <c r="BF746" s="26"/>
      <c r="BG746" s="26"/>
      <c r="BH746" s="26"/>
      <c r="BI746" s="26"/>
    </row>
    <row r="747" ht="11.25" customHeight="1">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c r="AA747" s="26"/>
      <c r="AB747" s="26"/>
      <c r="AC747" s="26"/>
      <c r="AD747" s="26"/>
      <c r="AE747" s="26"/>
      <c r="AF747" s="26"/>
      <c r="AG747" s="26"/>
      <c r="AH747" s="26"/>
      <c r="AI747" s="26"/>
      <c r="AJ747" s="26"/>
      <c r="AK747" s="26"/>
      <c r="AL747" s="26"/>
      <c r="AM747" s="26"/>
      <c r="AN747" s="26"/>
      <c r="AO747" s="26"/>
      <c r="AP747" s="26"/>
      <c r="AQ747" s="26"/>
      <c r="AR747" s="26"/>
      <c r="AS747" s="26"/>
      <c r="AT747" s="26"/>
      <c r="AU747" s="26"/>
      <c r="AV747" s="26"/>
      <c r="AW747" s="26"/>
      <c r="AX747" s="26"/>
      <c r="AY747" s="26"/>
      <c r="AZ747" s="26"/>
      <c r="BA747" s="26"/>
      <c r="BB747" s="26"/>
      <c r="BC747" s="26"/>
      <c r="BD747" s="26"/>
      <c r="BE747" s="26"/>
      <c r="BF747" s="26"/>
      <c r="BG747" s="26"/>
      <c r="BH747" s="26"/>
      <c r="BI747" s="26"/>
    </row>
    <row r="748" ht="11.25" customHeight="1">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c r="AA748" s="26"/>
      <c r="AB748" s="26"/>
      <c r="AC748" s="26"/>
      <c r="AD748" s="26"/>
      <c r="AE748" s="26"/>
      <c r="AF748" s="26"/>
      <c r="AG748" s="26"/>
      <c r="AH748" s="26"/>
      <c r="AI748" s="26"/>
      <c r="AJ748" s="26"/>
      <c r="AK748" s="26"/>
      <c r="AL748" s="26"/>
      <c r="AM748" s="26"/>
      <c r="AN748" s="26"/>
      <c r="AO748" s="26"/>
      <c r="AP748" s="26"/>
      <c r="AQ748" s="26"/>
      <c r="AR748" s="26"/>
      <c r="AS748" s="26"/>
      <c r="AT748" s="26"/>
      <c r="AU748" s="26"/>
      <c r="AV748" s="26"/>
      <c r="AW748" s="26"/>
      <c r="AX748" s="26"/>
      <c r="AY748" s="26"/>
      <c r="AZ748" s="26"/>
      <c r="BA748" s="26"/>
      <c r="BB748" s="26"/>
      <c r="BC748" s="26"/>
      <c r="BD748" s="26"/>
      <c r="BE748" s="26"/>
      <c r="BF748" s="26"/>
      <c r="BG748" s="26"/>
      <c r="BH748" s="26"/>
      <c r="BI748" s="26"/>
    </row>
    <row r="749" ht="11.25" customHeight="1">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c r="AA749" s="26"/>
      <c r="AB749" s="26"/>
      <c r="AC749" s="26"/>
      <c r="AD749" s="26"/>
      <c r="AE749" s="26"/>
      <c r="AF749" s="26"/>
      <c r="AG749" s="26"/>
      <c r="AH749" s="26"/>
      <c r="AI749" s="26"/>
      <c r="AJ749" s="26"/>
      <c r="AK749" s="26"/>
      <c r="AL749" s="26"/>
      <c r="AM749" s="26"/>
      <c r="AN749" s="26"/>
      <c r="AO749" s="26"/>
      <c r="AP749" s="26"/>
      <c r="AQ749" s="26"/>
      <c r="AR749" s="26"/>
      <c r="AS749" s="26"/>
      <c r="AT749" s="26"/>
      <c r="AU749" s="26"/>
      <c r="AV749" s="26"/>
      <c r="AW749" s="26"/>
      <c r="AX749" s="26"/>
      <c r="AY749" s="26"/>
      <c r="AZ749" s="26"/>
      <c r="BA749" s="26"/>
      <c r="BB749" s="26"/>
      <c r="BC749" s="26"/>
      <c r="BD749" s="26"/>
      <c r="BE749" s="26"/>
      <c r="BF749" s="26"/>
      <c r="BG749" s="26"/>
      <c r="BH749" s="26"/>
      <c r="BI749" s="26"/>
    </row>
    <row r="750" ht="11.25" customHeight="1">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c r="AA750" s="26"/>
      <c r="AB750" s="26"/>
      <c r="AC750" s="26"/>
      <c r="AD750" s="26"/>
      <c r="AE750" s="26"/>
      <c r="AF750" s="26"/>
      <c r="AG750" s="26"/>
      <c r="AH750" s="26"/>
      <c r="AI750" s="26"/>
      <c r="AJ750" s="26"/>
      <c r="AK750" s="26"/>
      <c r="AL750" s="26"/>
      <c r="AM750" s="26"/>
      <c r="AN750" s="26"/>
      <c r="AO750" s="26"/>
      <c r="AP750" s="26"/>
      <c r="AQ750" s="26"/>
      <c r="AR750" s="26"/>
      <c r="AS750" s="26"/>
      <c r="AT750" s="26"/>
      <c r="AU750" s="26"/>
      <c r="AV750" s="26"/>
      <c r="AW750" s="26"/>
      <c r="AX750" s="26"/>
      <c r="AY750" s="26"/>
      <c r="AZ750" s="26"/>
      <c r="BA750" s="26"/>
      <c r="BB750" s="26"/>
      <c r="BC750" s="26"/>
      <c r="BD750" s="26"/>
      <c r="BE750" s="26"/>
      <c r="BF750" s="26"/>
      <c r="BG750" s="26"/>
      <c r="BH750" s="26"/>
      <c r="BI750" s="26"/>
    </row>
    <row r="751" ht="11.25" customHeight="1">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c r="AA751" s="26"/>
      <c r="AB751" s="26"/>
      <c r="AC751" s="26"/>
      <c r="AD751" s="26"/>
      <c r="AE751" s="26"/>
      <c r="AF751" s="26"/>
      <c r="AG751" s="26"/>
      <c r="AH751" s="26"/>
      <c r="AI751" s="26"/>
      <c r="AJ751" s="26"/>
      <c r="AK751" s="26"/>
      <c r="AL751" s="26"/>
      <c r="AM751" s="26"/>
      <c r="AN751" s="26"/>
      <c r="AO751" s="26"/>
      <c r="AP751" s="26"/>
      <c r="AQ751" s="26"/>
      <c r="AR751" s="26"/>
      <c r="AS751" s="26"/>
      <c r="AT751" s="26"/>
      <c r="AU751" s="26"/>
      <c r="AV751" s="26"/>
      <c r="AW751" s="26"/>
      <c r="AX751" s="26"/>
      <c r="AY751" s="26"/>
      <c r="AZ751" s="26"/>
      <c r="BA751" s="26"/>
      <c r="BB751" s="26"/>
      <c r="BC751" s="26"/>
      <c r="BD751" s="26"/>
      <c r="BE751" s="26"/>
      <c r="BF751" s="26"/>
      <c r="BG751" s="26"/>
      <c r="BH751" s="26"/>
      <c r="BI751" s="26"/>
    </row>
    <row r="752" ht="11.25" customHeight="1">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c r="AA752" s="26"/>
      <c r="AB752" s="26"/>
      <c r="AC752" s="26"/>
      <c r="AD752" s="26"/>
      <c r="AE752" s="26"/>
      <c r="AF752" s="26"/>
      <c r="AG752" s="26"/>
      <c r="AH752" s="26"/>
      <c r="AI752" s="26"/>
      <c r="AJ752" s="26"/>
      <c r="AK752" s="26"/>
      <c r="AL752" s="26"/>
      <c r="AM752" s="26"/>
      <c r="AN752" s="26"/>
      <c r="AO752" s="26"/>
      <c r="AP752" s="26"/>
      <c r="AQ752" s="26"/>
      <c r="AR752" s="26"/>
      <c r="AS752" s="26"/>
      <c r="AT752" s="26"/>
      <c r="AU752" s="26"/>
      <c r="AV752" s="26"/>
      <c r="AW752" s="26"/>
      <c r="AX752" s="26"/>
      <c r="AY752" s="26"/>
      <c r="AZ752" s="26"/>
      <c r="BA752" s="26"/>
      <c r="BB752" s="26"/>
      <c r="BC752" s="26"/>
      <c r="BD752" s="26"/>
      <c r="BE752" s="26"/>
      <c r="BF752" s="26"/>
      <c r="BG752" s="26"/>
      <c r="BH752" s="26"/>
      <c r="BI752" s="26"/>
    </row>
    <row r="753" ht="11.25" customHeight="1">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c r="AA753" s="26"/>
      <c r="AB753" s="26"/>
      <c r="AC753" s="26"/>
      <c r="AD753" s="26"/>
      <c r="AE753" s="26"/>
      <c r="AF753" s="26"/>
      <c r="AG753" s="26"/>
      <c r="AH753" s="26"/>
      <c r="AI753" s="26"/>
      <c r="AJ753" s="26"/>
      <c r="AK753" s="26"/>
      <c r="AL753" s="26"/>
      <c r="AM753" s="26"/>
      <c r="AN753" s="26"/>
      <c r="AO753" s="26"/>
      <c r="AP753" s="26"/>
      <c r="AQ753" s="26"/>
      <c r="AR753" s="26"/>
      <c r="AS753" s="26"/>
      <c r="AT753" s="26"/>
      <c r="AU753" s="26"/>
      <c r="AV753" s="26"/>
      <c r="AW753" s="26"/>
      <c r="AX753" s="26"/>
      <c r="AY753" s="26"/>
      <c r="AZ753" s="26"/>
      <c r="BA753" s="26"/>
      <c r="BB753" s="26"/>
      <c r="BC753" s="26"/>
      <c r="BD753" s="26"/>
      <c r="BE753" s="26"/>
      <c r="BF753" s="26"/>
      <c r="BG753" s="26"/>
      <c r="BH753" s="26"/>
      <c r="BI753" s="26"/>
    </row>
    <row r="754" ht="11.25" customHeight="1">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c r="AA754" s="26"/>
      <c r="AB754" s="26"/>
      <c r="AC754" s="26"/>
      <c r="AD754" s="26"/>
      <c r="AE754" s="26"/>
      <c r="AF754" s="26"/>
      <c r="AG754" s="26"/>
      <c r="AH754" s="26"/>
      <c r="AI754" s="26"/>
      <c r="AJ754" s="26"/>
      <c r="AK754" s="26"/>
      <c r="AL754" s="26"/>
      <c r="AM754" s="26"/>
      <c r="AN754" s="26"/>
      <c r="AO754" s="26"/>
      <c r="AP754" s="26"/>
      <c r="AQ754" s="26"/>
      <c r="AR754" s="26"/>
      <c r="AS754" s="26"/>
      <c r="AT754" s="26"/>
      <c r="AU754" s="26"/>
      <c r="AV754" s="26"/>
      <c r="AW754" s="26"/>
      <c r="AX754" s="26"/>
      <c r="AY754" s="26"/>
      <c r="AZ754" s="26"/>
      <c r="BA754" s="26"/>
      <c r="BB754" s="26"/>
      <c r="BC754" s="26"/>
      <c r="BD754" s="26"/>
      <c r="BE754" s="26"/>
      <c r="BF754" s="26"/>
      <c r="BG754" s="26"/>
      <c r="BH754" s="26"/>
      <c r="BI754" s="26"/>
    </row>
    <row r="755" ht="11.25" customHeight="1">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c r="AA755" s="26"/>
      <c r="AB755" s="26"/>
      <c r="AC755" s="26"/>
      <c r="AD755" s="26"/>
      <c r="AE755" s="26"/>
      <c r="AF755" s="26"/>
      <c r="AG755" s="26"/>
      <c r="AH755" s="26"/>
      <c r="AI755" s="26"/>
      <c r="AJ755" s="26"/>
      <c r="AK755" s="26"/>
      <c r="AL755" s="26"/>
      <c r="AM755" s="26"/>
      <c r="AN755" s="26"/>
      <c r="AO755" s="26"/>
      <c r="AP755" s="26"/>
      <c r="AQ755" s="26"/>
      <c r="AR755" s="26"/>
      <c r="AS755" s="26"/>
      <c r="AT755" s="26"/>
      <c r="AU755" s="26"/>
      <c r="AV755" s="26"/>
      <c r="AW755" s="26"/>
      <c r="AX755" s="26"/>
      <c r="AY755" s="26"/>
      <c r="AZ755" s="26"/>
      <c r="BA755" s="26"/>
      <c r="BB755" s="26"/>
      <c r="BC755" s="26"/>
      <c r="BD755" s="26"/>
      <c r="BE755" s="26"/>
      <c r="BF755" s="26"/>
      <c r="BG755" s="26"/>
      <c r="BH755" s="26"/>
      <c r="BI755" s="26"/>
    </row>
    <row r="756" ht="11.25" customHeight="1">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c r="AA756" s="26"/>
      <c r="AB756" s="26"/>
      <c r="AC756" s="26"/>
      <c r="AD756" s="26"/>
      <c r="AE756" s="26"/>
      <c r="AF756" s="26"/>
      <c r="AG756" s="26"/>
      <c r="AH756" s="26"/>
      <c r="AI756" s="26"/>
      <c r="AJ756" s="26"/>
      <c r="AK756" s="26"/>
      <c r="AL756" s="26"/>
      <c r="AM756" s="26"/>
      <c r="AN756" s="26"/>
      <c r="AO756" s="26"/>
      <c r="AP756" s="26"/>
      <c r="AQ756" s="26"/>
      <c r="AR756" s="26"/>
      <c r="AS756" s="26"/>
      <c r="AT756" s="26"/>
      <c r="AU756" s="26"/>
      <c r="AV756" s="26"/>
      <c r="AW756" s="26"/>
      <c r="AX756" s="26"/>
      <c r="AY756" s="26"/>
      <c r="AZ756" s="26"/>
      <c r="BA756" s="26"/>
      <c r="BB756" s="26"/>
      <c r="BC756" s="26"/>
      <c r="BD756" s="26"/>
      <c r="BE756" s="26"/>
      <c r="BF756" s="26"/>
      <c r="BG756" s="26"/>
      <c r="BH756" s="26"/>
      <c r="BI756" s="26"/>
    </row>
    <row r="757" ht="11.25" customHeight="1">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c r="AA757" s="26"/>
      <c r="AB757" s="26"/>
      <c r="AC757" s="26"/>
      <c r="AD757" s="26"/>
      <c r="AE757" s="26"/>
      <c r="AF757" s="26"/>
      <c r="AG757" s="26"/>
      <c r="AH757" s="26"/>
      <c r="AI757" s="26"/>
      <c r="AJ757" s="26"/>
      <c r="AK757" s="26"/>
      <c r="AL757" s="26"/>
      <c r="AM757" s="26"/>
      <c r="AN757" s="26"/>
      <c r="AO757" s="26"/>
      <c r="AP757" s="26"/>
      <c r="AQ757" s="26"/>
      <c r="AR757" s="26"/>
      <c r="AS757" s="26"/>
      <c r="AT757" s="26"/>
      <c r="AU757" s="26"/>
      <c r="AV757" s="26"/>
      <c r="AW757" s="26"/>
      <c r="AX757" s="26"/>
      <c r="AY757" s="26"/>
      <c r="AZ757" s="26"/>
      <c r="BA757" s="26"/>
      <c r="BB757" s="26"/>
      <c r="BC757" s="26"/>
      <c r="BD757" s="26"/>
      <c r="BE757" s="26"/>
      <c r="BF757" s="26"/>
      <c r="BG757" s="26"/>
      <c r="BH757" s="26"/>
      <c r="BI757" s="26"/>
    </row>
    <row r="758" ht="11.25" customHeight="1">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c r="AA758" s="26"/>
      <c r="AB758" s="26"/>
      <c r="AC758" s="26"/>
      <c r="AD758" s="26"/>
      <c r="AE758" s="26"/>
      <c r="AF758" s="26"/>
      <c r="AG758" s="26"/>
      <c r="AH758" s="26"/>
      <c r="AI758" s="26"/>
      <c r="AJ758" s="26"/>
      <c r="AK758" s="26"/>
      <c r="AL758" s="26"/>
      <c r="AM758" s="26"/>
      <c r="AN758" s="26"/>
      <c r="AO758" s="26"/>
      <c r="AP758" s="26"/>
      <c r="AQ758" s="26"/>
      <c r="AR758" s="26"/>
      <c r="AS758" s="26"/>
      <c r="AT758" s="26"/>
      <c r="AU758" s="26"/>
      <c r="AV758" s="26"/>
      <c r="AW758" s="26"/>
      <c r="AX758" s="26"/>
      <c r="AY758" s="26"/>
      <c r="AZ758" s="26"/>
      <c r="BA758" s="26"/>
      <c r="BB758" s="26"/>
      <c r="BC758" s="26"/>
      <c r="BD758" s="26"/>
      <c r="BE758" s="26"/>
      <c r="BF758" s="26"/>
      <c r="BG758" s="26"/>
      <c r="BH758" s="26"/>
      <c r="BI758" s="26"/>
    </row>
    <row r="759" ht="11.25" customHeight="1">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c r="AA759" s="26"/>
      <c r="AB759" s="26"/>
      <c r="AC759" s="26"/>
      <c r="AD759" s="26"/>
      <c r="AE759" s="26"/>
      <c r="AF759" s="26"/>
      <c r="AG759" s="26"/>
      <c r="AH759" s="26"/>
      <c r="AI759" s="26"/>
      <c r="AJ759" s="26"/>
      <c r="AK759" s="26"/>
      <c r="AL759" s="26"/>
      <c r="AM759" s="26"/>
      <c r="AN759" s="26"/>
      <c r="AO759" s="26"/>
      <c r="AP759" s="26"/>
      <c r="AQ759" s="26"/>
      <c r="AR759" s="26"/>
      <c r="AS759" s="26"/>
      <c r="AT759" s="26"/>
      <c r="AU759" s="26"/>
      <c r="AV759" s="26"/>
      <c r="AW759" s="26"/>
      <c r="AX759" s="26"/>
      <c r="AY759" s="26"/>
      <c r="AZ759" s="26"/>
      <c r="BA759" s="26"/>
      <c r="BB759" s="26"/>
      <c r="BC759" s="26"/>
      <c r="BD759" s="26"/>
      <c r="BE759" s="26"/>
      <c r="BF759" s="26"/>
      <c r="BG759" s="26"/>
      <c r="BH759" s="26"/>
      <c r="BI759" s="26"/>
    </row>
    <row r="760" ht="11.25" customHeight="1">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c r="AA760" s="26"/>
      <c r="AB760" s="26"/>
      <c r="AC760" s="26"/>
      <c r="AD760" s="26"/>
      <c r="AE760" s="26"/>
      <c r="AF760" s="26"/>
      <c r="AG760" s="26"/>
      <c r="AH760" s="26"/>
      <c r="AI760" s="26"/>
      <c r="AJ760" s="26"/>
      <c r="AK760" s="26"/>
      <c r="AL760" s="26"/>
      <c r="AM760" s="26"/>
      <c r="AN760" s="26"/>
      <c r="AO760" s="26"/>
      <c r="AP760" s="26"/>
      <c r="AQ760" s="26"/>
      <c r="AR760" s="26"/>
      <c r="AS760" s="26"/>
      <c r="AT760" s="26"/>
      <c r="AU760" s="26"/>
      <c r="AV760" s="26"/>
      <c r="AW760" s="26"/>
      <c r="AX760" s="26"/>
      <c r="AY760" s="26"/>
      <c r="AZ760" s="26"/>
      <c r="BA760" s="26"/>
      <c r="BB760" s="26"/>
      <c r="BC760" s="26"/>
      <c r="BD760" s="26"/>
      <c r="BE760" s="26"/>
      <c r="BF760" s="26"/>
      <c r="BG760" s="26"/>
      <c r="BH760" s="26"/>
      <c r="BI760" s="26"/>
    </row>
    <row r="761" ht="11.25" customHeight="1">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c r="AA761" s="26"/>
      <c r="AB761" s="26"/>
      <c r="AC761" s="26"/>
      <c r="AD761" s="26"/>
      <c r="AE761" s="26"/>
      <c r="AF761" s="26"/>
      <c r="AG761" s="26"/>
      <c r="AH761" s="26"/>
      <c r="AI761" s="26"/>
      <c r="AJ761" s="26"/>
      <c r="AK761" s="26"/>
      <c r="AL761" s="26"/>
      <c r="AM761" s="26"/>
      <c r="AN761" s="26"/>
      <c r="AO761" s="26"/>
      <c r="AP761" s="26"/>
      <c r="AQ761" s="26"/>
      <c r="AR761" s="26"/>
      <c r="AS761" s="26"/>
      <c r="AT761" s="26"/>
      <c r="AU761" s="26"/>
      <c r="AV761" s="26"/>
      <c r="AW761" s="26"/>
      <c r="AX761" s="26"/>
      <c r="AY761" s="26"/>
      <c r="AZ761" s="26"/>
      <c r="BA761" s="26"/>
      <c r="BB761" s="26"/>
      <c r="BC761" s="26"/>
      <c r="BD761" s="26"/>
      <c r="BE761" s="26"/>
      <c r="BF761" s="26"/>
      <c r="BG761" s="26"/>
      <c r="BH761" s="26"/>
      <c r="BI761" s="26"/>
    </row>
    <row r="762" ht="11.25" customHeight="1">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c r="AA762" s="26"/>
      <c r="AB762" s="26"/>
      <c r="AC762" s="26"/>
      <c r="AD762" s="26"/>
      <c r="AE762" s="26"/>
      <c r="AF762" s="26"/>
      <c r="AG762" s="26"/>
      <c r="AH762" s="26"/>
      <c r="AI762" s="26"/>
      <c r="AJ762" s="26"/>
      <c r="AK762" s="26"/>
      <c r="AL762" s="26"/>
      <c r="AM762" s="26"/>
      <c r="AN762" s="26"/>
      <c r="AO762" s="26"/>
      <c r="AP762" s="26"/>
      <c r="AQ762" s="26"/>
      <c r="AR762" s="26"/>
      <c r="AS762" s="26"/>
      <c r="AT762" s="26"/>
      <c r="AU762" s="26"/>
      <c r="AV762" s="26"/>
      <c r="AW762" s="26"/>
      <c r="AX762" s="26"/>
      <c r="AY762" s="26"/>
      <c r="AZ762" s="26"/>
      <c r="BA762" s="26"/>
      <c r="BB762" s="26"/>
      <c r="BC762" s="26"/>
      <c r="BD762" s="26"/>
      <c r="BE762" s="26"/>
      <c r="BF762" s="26"/>
      <c r="BG762" s="26"/>
      <c r="BH762" s="26"/>
      <c r="BI762" s="26"/>
    </row>
    <row r="763" ht="11.25" customHeight="1">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c r="AA763" s="26"/>
      <c r="AB763" s="26"/>
      <c r="AC763" s="26"/>
      <c r="AD763" s="26"/>
      <c r="AE763" s="26"/>
      <c r="AF763" s="26"/>
      <c r="AG763" s="26"/>
      <c r="AH763" s="26"/>
      <c r="AI763" s="26"/>
      <c r="AJ763" s="26"/>
      <c r="AK763" s="26"/>
      <c r="AL763" s="26"/>
      <c r="AM763" s="26"/>
      <c r="AN763" s="26"/>
      <c r="AO763" s="26"/>
      <c r="AP763" s="26"/>
      <c r="AQ763" s="26"/>
      <c r="AR763" s="26"/>
      <c r="AS763" s="26"/>
      <c r="AT763" s="26"/>
      <c r="AU763" s="26"/>
      <c r="AV763" s="26"/>
      <c r="AW763" s="26"/>
      <c r="AX763" s="26"/>
      <c r="AY763" s="26"/>
      <c r="AZ763" s="26"/>
      <c r="BA763" s="26"/>
      <c r="BB763" s="26"/>
      <c r="BC763" s="26"/>
      <c r="BD763" s="26"/>
      <c r="BE763" s="26"/>
      <c r="BF763" s="26"/>
      <c r="BG763" s="26"/>
      <c r="BH763" s="26"/>
      <c r="BI763" s="26"/>
    </row>
    <row r="764" ht="11.25" customHeight="1">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c r="AA764" s="26"/>
      <c r="AB764" s="26"/>
      <c r="AC764" s="26"/>
      <c r="AD764" s="26"/>
      <c r="AE764" s="26"/>
      <c r="AF764" s="26"/>
      <c r="AG764" s="26"/>
      <c r="AH764" s="26"/>
      <c r="AI764" s="26"/>
      <c r="AJ764" s="26"/>
      <c r="AK764" s="26"/>
      <c r="AL764" s="26"/>
      <c r="AM764" s="26"/>
      <c r="AN764" s="26"/>
      <c r="AO764" s="26"/>
      <c r="AP764" s="26"/>
      <c r="AQ764" s="26"/>
      <c r="AR764" s="26"/>
      <c r="AS764" s="26"/>
      <c r="AT764" s="26"/>
      <c r="AU764" s="26"/>
      <c r="AV764" s="26"/>
      <c r="AW764" s="26"/>
      <c r="AX764" s="26"/>
      <c r="AY764" s="26"/>
      <c r="AZ764" s="26"/>
      <c r="BA764" s="26"/>
      <c r="BB764" s="26"/>
      <c r="BC764" s="26"/>
      <c r="BD764" s="26"/>
      <c r="BE764" s="26"/>
      <c r="BF764" s="26"/>
      <c r="BG764" s="26"/>
      <c r="BH764" s="26"/>
      <c r="BI764" s="26"/>
    </row>
    <row r="765" ht="11.25" customHeight="1">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c r="AA765" s="26"/>
      <c r="AB765" s="26"/>
      <c r="AC765" s="26"/>
      <c r="AD765" s="26"/>
      <c r="AE765" s="26"/>
      <c r="AF765" s="26"/>
      <c r="AG765" s="26"/>
      <c r="AH765" s="26"/>
      <c r="AI765" s="26"/>
      <c r="AJ765" s="26"/>
      <c r="AK765" s="26"/>
      <c r="AL765" s="26"/>
      <c r="AM765" s="26"/>
      <c r="AN765" s="26"/>
      <c r="AO765" s="26"/>
      <c r="AP765" s="26"/>
      <c r="AQ765" s="26"/>
      <c r="AR765" s="26"/>
      <c r="AS765" s="26"/>
      <c r="AT765" s="26"/>
      <c r="AU765" s="26"/>
      <c r="AV765" s="26"/>
      <c r="AW765" s="26"/>
      <c r="AX765" s="26"/>
      <c r="AY765" s="26"/>
      <c r="AZ765" s="26"/>
      <c r="BA765" s="26"/>
      <c r="BB765" s="26"/>
      <c r="BC765" s="26"/>
      <c r="BD765" s="26"/>
      <c r="BE765" s="26"/>
      <c r="BF765" s="26"/>
      <c r="BG765" s="26"/>
      <c r="BH765" s="26"/>
      <c r="BI765" s="26"/>
    </row>
    <row r="766" ht="11.25" customHeight="1">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c r="AA766" s="26"/>
      <c r="AB766" s="26"/>
      <c r="AC766" s="26"/>
      <c r="AD766" s="26"/>
      <c r="AE766" s="26"/>
      <c r="AF766" s="26"/>
      <c r="AG766" s="26"/>
      <c r="AH766" s="26"/>
      <c r="AI766" s="26"/>
      <c r="AJ766" s="26"/>
      <c r="AK766" s="26"/>
      <c r="AL766" s="26"/>
      <c r="AM766" s="26"/>
      <c r="AN766" s="26"/>
      <c r="AO766" s="26"/>
      <c r="AP766" s="26"/>
      <c r="AQ766" s="26"/>
      <c r="AR766" s="26"/>
      <c r="AS766" s="26"/>
      <c r="AT766" s="26"/>
      <c r="AU766" s="26"/>
      <c r="AV766" s="26"/>
      <c r="AW766" s="26"/>
      <c r="AX766" s="26"/>
      <c r="AY766" s="26"/>
      <c r="AZ766" s="26"/>
      <c r="BA766" s="26"/>
      <c r="BB766" s="26"/>
      <c r="BC766" s="26"/>
      <c r="BD766" s="26"/>
      <c r="BE766" s="26"/>
      <c r="BF766" s="26"/>
      <c r="BG766" s="26"/>
      <c r="BH766" s="26"/>
      <c r="BI766" s="26"/>
    </row>
    <row r="767" ht="11.25" customHeight="1">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c r="AA767" s="26"/>
      <c r="AB767" s="26"/>
      <c r="AC767" s="26"/>
      <c r="AD767" s="26"/>
      <c r="AE767" s="26"/>
      <c r="AF767" s="26"/>
      <c r="AG767" s="26"/>
      <c r="AH767" s="26"/>
      <c r="AI767" s="26"/>
      <c r="AJ767" s="26"/>
      <c r="AK767" s="26"/>
      <c r="AL767" s="26"/>
      <c r="AM767" s="26"/>
      <c r="AN767" s="26"/>
      <c r="AO767" s="26"/>
      <c r="AP767" s="26"/>
      <c r="AQ767" s="26"/>
      <c r="AR767" s="26"/>
      <c r="AS767" s="26"/>
      <c r="AT767" s="26"/>
      <c r="AU767" s="26"/>
      <c r="AV767" s="26"/>
      <c r="AW767" s="26"/>
      <c r="AX767" s="26"/>
      <c r="AY767" s="26"/>
      <c r="AZ767" s="26"/>
      <c r="BA767" s="26"/>
      <c r="BB767" s="26"/>
      <c r="BC767" s="26"/>
      <c r="BD767" s="26"/>
      <c r="BE767" s="26"/>
      <c r="BF767" s="26"/>
      <c r="BG767" s="26"/>
      <c r="BH767" s="26"/>
      <c r="BI767" s="26"/>
    </row>
    <row r="768" ht="11.25" customHeight="1">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c r="AA768" s="26"/>
      <c r="AB768" s="26"/>
      <c r="AC768" s="26"/>
      <c r="AD768" s="26"/>
      <c r="AE768" s="26"/>
      <c r="AF768" s="26"/>
      <c r="AG768" s="26"/>
      <c r="AH768" s="26"/>
      <c r="AI768" s="26"/>
      <c r="AJ768" s="26"/>
      <c r="AK768" s="26"/>
      <c r="AL768" s="26"/>
      <c r="AM768" s="26"/>
      <c r="AN768" s="26"/>
      <c r="AO768" s="26"/>
      <c r="AP768" s="26"/>
      <c r="AQ768" s="26"/>
      <c r="AR768" s="26"/>
      <c r="AS768" s="26"/>
      <c r="AT768" s="26"/>
      <c r="AU768" s="26"/>
      <c r="AV768" s="26"/>
      <c r="AW768" s="26"/>
      <c r="AX768" s="26"/>
      <c r="AY768" s="26"/>
      <c r="AZ768" s="26"/>
      <c r="BA768" s="26"/>
      <c r="BB768" s="26"/>
      <c r="BC768" s="26"/>
      <c r="BD768" s="26"/>
      <c r="BE768" s="26"/>
      <c r="BF768" s="26"/>
      <c r="BG768" s="26"/>
      <c r="BH768" s="26"/>
      <c r="BI768" s="26"/>
    </row>
    <row r="769" ht="11.25" customHeight="1">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c r="AA769" s="26"/>
      <c r="AB769" s="26"/>
      <c r="AC769" s="26"/>
      <c r="AD769" s="26"/>
      <c r="AE769" s="26"/>
      <c r="AF769" s="26"/>
      <c r="AG769" s="26"/>
      <c r="AH769" s="26"/>
      <c r="AI769" s="26"/>
      <c r="AJ769" s="26"/>
      <c r="AK769" s="26"/>
      <c r="AL769" s="26"/>
      <c r="AM769" s="26"/>
      <c r="AN769" s="26"/>
      <c r="AO769" s="26"/>
      <c r="AP769" s="26"/>
      <c r="AQ769" s="26"/>
      <c r="AR769" s="26"/>
      <c r="AS769" s="26"/>
      <c r="AT769" s="26"/>
      <c r="AU769" s="26"/>
      <c r="AV769" s="26"/>
      <c r="AW769" s="26"/>
      <c r="AX769" s="26"/>
      <c r="AY769" s="26"/>
      <c r="AZ769" s="26"/>
      <c r="BA769" s="26"/>
      <c r="BB769" s="26"/>
      <c r="BC769" s="26"/>
      <c r="BD769" s="26"/>
      <c r="BE769" s="26"/>
      <c r="BF769" s="26"/>
      <c r="BG769" s="26"/>
      <c r="BH769" s="26"/>
      <c r="BI769" s="26"/>
    </row>
    <row r="770" ht="11.25" customHeight="1">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c r="AA770" s="26"/>
      <c r="AB770" s="26"/>
      <c r="AC770" s="26"/>
      <c r="AD770" s="26"/>
      <c r="AE770" s="26"/>
      <c r="AF770" s="26"/>
      <c r="AG770" s="26"/>
      <c r="AH770" s="26"/>
      <c r="AI770" s="26"/>
      <c r="AJ770" s="26"/>
      <c r="AK770" s="26"/>
      <c r="AL770" s="26"/>
      <c r="AM770" s="26"/>
      <c r="AN770" s="26"/>
      <c r="AO770" s="26"/>
      <c r="AP770" s="26"/>
      <c r="AQ770" s="26"/>
      <c r="AR770" s="26"/>
      <c r="AS770" s="26"/>
      <c r="AT770" s="26"/>
      <c r="AU770" s="26"/>
      <c r="AV770" s="26"/>
      <c r="AW770" s="26"/>
      <c r="AX770" s="26"/>
      <c r="AY770" s="26"/>
      <c r="AZ770" s="26"/>
      <c r="BA770" s="26"/>
      <c r="BB770" s="26"/>
      <c r="BC770" s="26"/>
      <c r="BD770" s="26"/>
      <c r="BE770" s="26"/>
      <c r="BF770" s="26"/>
      <c r="BG770" s="26"/>
      <c r="BH770" s="26"/>
      <c r="BI770" s="26"/>
    </row>
    <row r="771" ht="11.25" customHeight="1">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c r="AA771" s="26"/>
      <c r="AB771" s="26"/>
      <c r="AC771" s="26"/>
      <c r="AD771" s="26"/>
      <c r="AE771" s="26"/>
      <c r="AF771" s="26"/>
      <c r="AG771" s="26"/>
      <c r="AH771" s="26"/>
      <c r="AI771" s="26"/>
      <c r="AJ771" s="26"/>
      <c r="AK771" s="26"/>
      <c r="AL771" s="26"/>
      <c r="AM771" s="26"/>
      <c r="AN771" s="26"/>
      <c r="AO771" s="26"/>
      <c r="AP771" s="26"/>
      <c r="AQ771" s="26"/>
      <c r="AR771" s="26"/>
      <c r="AS771" s="26"/>
      <c r="AT771" s="26"/>
      <c r="AU771" s="26"/>
      <c r="AV771" s="26"/>
      <c r="AW771" s="26"/>
      <c r="AX771" s="26"/>
      <c r="AY771" s="26"/>
      <c r="AZ771" s="26"/>
      <c r="BA771" s="26"/>
      <c r="BB771" s="26"/>
      <c r="BC771" s="26"/>
      <c r="BD771" s="26"/>
      <c r="BE771" s="26"/>
      <c r="BF771" s="26"/>
      <c r="BG771" s="26"/>
      <c r="BH771" s="26"/>
      <c r="BI771" s="26"/>
    </row>
    <row r="772" ht="11.25" customHeight="1">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c r="AA772" s="26"/>
      <c r="AB772" s="26"/>
      <c r="AC772" s="26"/>
      <c r="AD772" s="26"/>
      <c r="AE772" s="26"/>
      <c r="AF772" s="26"/>
      <c r="AG772" s="26"/>
      <c r="AH772" s="26"/>
      <c r="AI772" s="26"/>
      <c r="AJ772" s="26"/>
      <c r="AK772" s="26"/>
      <c r="AL772" s="26"/>
      <c r="AM772" s="26"/>
      <c r="AN772" s="26"/>
      <c r="AO772" s="26"/>
      <c r="AP772" s="26"/>
      <c r="AQ772" s="26"/>
      <c r="AR772" s="26"/>
      <c r="AS772" s="26"/>
      <c r="AT772" s="26"/>
      <c r="AU772" s="26"/>
      <c r="AV772" s="26"/>
      <c r="AW772" s="26"/>
      <c r="AX772" s="26"/>
      <c r="AY772" s="26"/>
      <c r="AZ772" s="26"/>
      <c r="BA772" s="26"/>
      <c r="BB772" s="26"/>
      <c r="BC772" s="26"/>
      <c r="BD772" s="26"/>
      <c r="BE772" s="26"/>
      <c r="BF772" s="26"/>
      <c r="BG772" s="26"/>
      <c r="BH772" s="26"/>
      <c r="BI772" s="26"/>
    </row>
    <row r="773" ht="11.25" customHeight="1">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c r="AA773" s="26"/>
      <c r="AB773" s="26"/>
      <c r="AC773" s="26"/>
      <c r="AD773" s="26"/>
      <c r="AE773" s="26"/>
      <c r="AF773" s="26"/>
      <c r="AG773" s="26"/>
      <c r="AH773" s="26"/>
      <c r="AI773" s="26"/>
      <c r="AJ773" s="26"/>
      <c r="AK773" s="26"/>
      <c r="AL773" s="26"/>
      <c r="AM773" s="26"/>
      <c r="AN773" s="26"/>
      <c r="AO773" s="26"/>
      <c r="AP773" s="26"/>
      <c r="AQ773" s="26"/>
      <c r="AR773" s="26"/>
      <c r="AS773" s="26"/>
      <c r="AT773" s="26"/>
      <c r="AU773" s="26"/>
      <c r="AV773" s="26"/>
      <c r="AW773" s="26"/>
      <c r="AX773" s="26"/>
      <c r="AY773" s="26"/>
      <c r="AZ773" s="26"/>
      <c r="BA773" s="26"/>
      <c r="BB773" s="26"/>
      <c r="BC773" s="26"/>
      <c r="BD773" s="26"/>
      <c r="BE773" s="26"/>
      <c r="BF773" s="26"/>
      <c r="BG773" s="26"/>
      <c r="BH773" s="26"/>
      <c r="BI773" s="26"/>
    </row>
    <row r="774" ht="11.25" customHeight="1">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c r="AA774" s="26"/>
      <c r="AB774" s="26"/>
      <c r="AC774" s="26"/>
      <c r="AD774" s="26"/>
      <c r="AE774" s="26"/>
      <c r="AF774" s="26"/>
      <c r="AG774" s="26"/>
      <c r="AH774" s="26"/>
      <c r="AI774" s="26"/>
      <c r="AJ774" s="26"/>
      <c r="AK774" s="26"/>
      <c r="AL774" s="26"/>
      <c r="AM774" s="26"/>
      <c r="AN774" s="26"/>
      <c r="AO774" s="26"/>
      <c r="AP774" s="26"/>
      <c r="AQ774" s="26"/>
      <c r="AR774" s="26"/>
      <c r="AS774" s="26"/>
      <c r="AT774" s="26"/>
      <c r="AU774" s="26"/>
      <c r="AV774" s="26"/>
      <c r="AW774" s="26"/>
      <c r="AX774" s="26"/>
      <c r="AY774" s="26"/>
      <c r="AZ774" s="26"/>
      <c r="BA774" s="26"/>
      <c r="BB774" s="26"/>
      <c r="BC774" s="26"/>
      <c r="BD774" s="26"/>
      <c r="BE774" s="26"/>
      <c r="BF774" s="26"/>
      <c r="BG774" s="26"/>
      <c r="BH774" s="26"/>
      <c r="BI774" s="26"/>
    </row>
    <row r="775" ht="11.25" customHeight="1">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c r="AA775" s="26"/>
      <c r="AB775" s="26"/>
      <c r="AC775" s="26"/>
      <c r="AD775" s="26"/>
      <c r="AE775" s="26"/>
      <c r="AF775" s="26"/>
      <c r="AG775" s="26"/>
      <c r="AH775" s="26"/>
      <c r="AI775" s="26"/>
      <c r="AJ775" s="26"/>
      <c r="AK775" s="26"/>
      <c r="AL775" s="26"/>
      <c r="AM775" s="26"/>
      <c r="AN775" s="26"/>
      <c r="AO775" s="26"/>
      <c r="AP775" s="26"/>
      <c r="AQ775" s="26"/>
      <c r="AR775" s="26"/>
      <c r="AS775" s="26"/>
      <c r="AT775" s="26"/>
      <c r="AU775" s="26"/>
      <c r="AV775" s="26"/>
      <c r="AW775" s="26"/>
      <c r="AX775" s="26"/>
      <c r="AY775" s="26"/>
      <c r="AZ775" s="26"/>
      <c r="BA775" s="26"/>
      <c r="BB775" s="26"/>
      <c r="BC775" s="26"/>
      <c r="BD775" s="26"/>
      <c r="BE775" s="26"/>
      <c r="BF775" s="26"/>
      <c r="BG775" s="26"/>
      <c r="BH775" s="26"/>
      <c r="BI775" s="26"/>
    </row>
    <row r="776" ht="11.25" customHeight="1">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c r="AA776" s="26"/>
      <c r="AB776" s="26"/>
      <c r="AC776" s="26"/>
      <c r="AD776" s="26"/>
      <c r="AE776" s="26"/>
      <c r="AF776" s="26"/>
      <c r="AG776" s="26"/>
      <c r="AH776" s="26"/>
      <c r="AI776" s="26"/>
      <c r="AJ776" s="26"/>
      <c r="AK776" s="26"/>
      <c r="AL776" s="26"/>
      <c r="AM776" s="26"/>
      <c r="AN776" s="26"/>
      <c r="AO776" s="26"/>
      <c r="AP776" s="26"/>
      <c r="AQ776" s="26"/>
      <c r="AR776" s="26"/>
      <c r="AS776" s="26"/>
      <c r="AT776" s="26"/>
      <c r="AU776" s="26"/>
      <c r="AV776" s="26"/>
      <c r="AW776" s="26"/>
      <c r="AX776" s="26"/>
      <c r="AY776" s="26"/>
      <c r="AZ776" s="26"/>
      <c r="BA776" s="26"/>
      <c r="BB776" s="26"/>
      <c r="BC776" s="26"/>
      <c r="BD776" s="26"/>
      <c r="BE776" s="26"/>
      <c r="BF776" s="26"/>
      <c r="BG776" s="26"/>
      <c r="BH776" s="26"/>
      <c r="BI776" s="26"/>
    </row>
    <row r="777" ht="11.25" customHeight="1">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c r="AA777" s="26"/>
      <c r="AB777" s="26"/>
      <c r="AC777" s="26"/>
      <c r="AD777" s="26"/>
      <c r="AE777" s="26"/>
      <c r="AF777" s="26"/>
      <c r="AG777" s="26"/>
      <c r="AH777" s="26"/>
      <c r="AI777" s="26"/>
      <c r="AJ777" s="26"/>
      <c r="AK777" s="26"/>
      <c r="AL777" s="26"/>
      <c r="AM777" s="26"/>
      <c r="AN777" s="26"/>
      <c r="AO777" s="26"/>
      <c r="AP777" s="26"/>
      <c r="AQ777" s="26"/>
      <c r="AR777" s="26"/>
      <c r="AS777" s="26"/>
      <c r="AT777" s="26"/>
      <c r="AU777" s="26"/>
      <c r="AV777" s="26"/>
      <c r="AW777" s="26"/>
      <c r="AX777" s="26"/>
      <c r="AY777" s="26"/>
      <c r="AZ777" s="26"/>
      <c r="BA777" s="26"/>
      <c r="BB777" s="26"/>
      <c r="BC777" s="26"/>
      <c r="BD777" s="26"/>
      <c r="BE777" s="26"/>
      <c r="BF777" s="26"/>
      <c r="BG777" s="26"/>
      <c r="BH777" s="26"/>
      <c r="BI777" s="26"/>
    </row>
    <row r="778" ht="11.25" customHeight="1">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c r="AA778" s="26"/>
      <c r="AB778" s="26"/>
      <c r="AC778" s="26"/>
      <c r="AD778" s="26"/>
      <c r="AE778" s="26"/>
      <c r="AF778" s="26"/>
      <c r="AG778" s="26"/>
      <c r="AH778" s="26"/>
      <c r="AI778" s="26"/>
      <c r="AJ778" s="26"/>
      <c r="AK778" s="26"/>
      <c r="AL778" s="26"/>
      <c r="AM778" s="26"/>
      <c r="AN778" s="26"/>
      <c r="AO778" s="26"/>
      <c r="AP778" s="26"/>
      <c r="AQ778" s="26"/>
      <c r="AR778" s="26"/>
      <c r="AS778" s="26"/>
      <c r="AT778" s="26"/>
      <c r="AU778" s="26"/>
      <c r="AV778" s="26"/>
      <c r="AW778" s="26"/>
      <c r="AX778" s="26"/>
      <c r="AY778" s="26"/>
      <c r="AZ778" s="26"/>
      <c r="BA778" s="26"/>
      <c r="BB778" s="26"/>
      <c r="BC778" s="26"/>
      <c r="BD778" s="26"/>
      <c r="BE778" s="26"/>
      <c r="BF778" s="26"/>
      <c r="BG778" s="26"/>
      <c r="BH778" s="26"/>
      <c r="BI778" s="26"/>
    </row>
    <row r="779" ht="11.25" customHeight="1">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c r="AA779" s="26"/>
      <c r="AB779" s="26"/>
      <c r="AC779" s="26"/>
      <c r="AD779" s="26"/>
      <c r="AE779" s="26"/>
      <c r="AF779" s="26"/>
      <c r="AG779" s="26"/>
      <c r="AH779" s="26"/>
      <c r="AI779" s="26"/>
      <c r="AJ779" s="26"/>
      <c r="AK779" s="26"/>
      <c r="AL779" s="26"/>
      <c r="AM779" s="26"/>
      <c r="AN779" s="26"/>
      <c r="AO779" s="26"/>
      <c r="AP779" s="26"/>
      <c r="AQ779" s="26"/>
      <c r="AR779" s="26"/>
      <c r="AS779" s="26"/>
      <c r="AT779" s="26"/>
      <c r="AU779" s="26"/>
      <c r="AV779" s="26"/>
      <c r="AW779" s="26"/>
      <c r="AX779" s="26"/>
      <c r="AY779" s="26"/>
      <c r="AZ779" s="26"/>
      <c r="BA779" s="26"/>
      <c r="BB779" s="26"/>
      <c r="BC779" s="26"/>
      <c r="BD779" s="26"/>
      <c r="BE779" s="26"/>
      <c r="BF779" s="26"/>
      <c r="BG779" s="26"/>
      <c r="BH779" s="26"/>
      <c r="BI779" s="26"/>
    </row>
    <row r="780" ht="11.25" customHeight="1">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c r="AA780" s="26"/>
      <c r="AB780" s="26"/>
      <c r="AC780" s="26"/>
      <c r="AD780" s="26"/>
      <c r="AE780" s="26"/>
      <c r="AF780" s="26"/>
      <c r="AG780" s="26"/>
      <c r="AH780" s="26"/>
      <c r="AI780" s="26"/>
      <c r="AJ780" s="26"/>
      <c r="AK780" s="26"/>
      <c r="AL780" s="26"/>
      <c r="AM780" s="26"/>
      <c r="AN780" s="26"/>
      <c r="AO780" s="26"/>
      <c r="AP780" s="26"/>
      <c r="AQ780" s="26"/>
      <c r="AR780" s="26"/>
      <c r="AS780" s="26"/>
      <c r="AT780" s="26"/>
      <c r="AU780" s="26"/>
      <c r="AV780" s="26"/>
      <c r="AW780" s="26"/>
      <c r="AX780" s="26"/>
      <c r="AY780" s="26"/>
      <c r="AZ780" s="26"/>
      <c r="BA780" s="26"/>
      <c r="BB780" s="26"/>
      <c r="BC780" s="26"/>
      <c r="BD780" s="26"/>
      <c r="BE780" s="26"/>
      <c r="BF780" s="26"/>
      <c r="BG780" s="26"/>
      <c r="BH780" s="26"/>
      <c r="BI780" s="26"/>
    </row>
    <row r="781" ht="11.25" customHeight="1">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c r="AA781" s="26"/>
      <c r="AB781" s="26"/>
      <c r="AC781" s="26"/>
      <c r="AD781" s="26"/>
      <c r="AE781" s="26"/>
      <c r="AF781" s="26"/>
      <c r="AG781" s="26"/>
      <c r="AH781" s="26"/>
      <c r="AI781" s="26"/>
      <c r="AJ781" s="26"/>
      <c r="AK781" s="26"/>
      <c r="AL781" s="26"/>
      <c r="AM781" s="26"/>
      <c r="AN781" s="26"/>
      <c r="AO781" s="26"/>
      <c r="AP781" s="26"/>
      <c r="AQ781" s="26"/>
      <c r="AR781" s="26"/>
      <c r="AS781" s="26"/>
      <c r="AT781" s="26"/>
      <c r="AU781" s="26"/>
      <c r="AV781" s="26"/>
      <c r="AW781" s="26"/>
      <c r="AX781" s="26"/>
      <c r="AY781" s="26"/>
      <c r="AZ781" s="26"/>
      <c r="BA781" s="26"/>
      <c r="BB781" s="26"/>
      <c r="BC781" s="26"/>
      <c r="BD781" s="26"/>
      <c r="BE781" s="26"/>
      <c r="BF781" s="26"/>
      <c r="BG781" s="26"/>
      <c r="BH781" s="26"/>
      <c r="BI781" s="26"/>
    </row>
    <row r="782" ht="11.25" customHeight="1">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c r="AA782" s="26"/>
      <c r="AB782" s="26"/>
      <c r="AC782" s="26"/>
      <c r="AD782" s="26"/>
      <c r="AE782" s="26"/>
      <c r="AF782" s="26"/>
      <c r="AG782" s="26"/>
      <c r="AH782" s="26"/>
      <c r="AI782" s="26"/>
      <c r="AJ782" s="26"/>
      <c r="AK782" s="26"/>
      <c r="AL782" s="26"/>
      <c r="AM782" s="26"/>
      <c r="AN782" s="26"/>
      <c r="AO782" s="26"/>
      <c r="AP782" s="26"/>
      <c r="AQ782" s="26"/>
      <c r="AR782" s="26"/>
      <c r="AS782" s="26"/>
      <c r="AT782" s="26"/>
      <c r="AU782" s="26"/>
      <c r="AV782" s="26"/>
      <c r="AW782" s="26"/>
      <c r="AX782" s="26"/>
      <c r="AY782" s="26"/>
      <c r="AZ782" s="26"/>
      <c r="BA782" s="26"/>
      <c r="BB782" s="26"/>
      <c r="BC782" s="26"/>
      <c r="BD782" s="26"/>
      <c r="BE782" s="26"/>
      <c r="BF782" s="26"/>
      <c r="BG782" s="26"/>
      <c r="BH782" s="26"/>
      <c r="BI782" s="26"/>
    </row>
    <row r="783" ht="11.25" customHeight="1">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c r="AA783" s="26"/>
      <c r="AB783" s="26"/>
      <c r="AC783" s="26"/>
      <c r="AD783" s="26"/>
      <c r="AE783" s="26"/>
      <c r="AF783" s="26"/>
      <c r="AG783" s="26"/>
      <c r="AH783" s="26"/>
      <c r="AI783" s="26"/>
      <c r="AJ783" s="26"/>
      <c r="AK783" s="26"/>
      <c r="AL783" s="26"/>
      <c r="AM783" s="26"/>
      <c r="AN783" s="26"/>
      <c r="AO783" s="26"/>
      <c r="AP783" s="26"/>
      <c r="AQ783" s="26"/>
      <c r="AR783" s="26"/>
      <c r="AS783" s="26"/>
      <c r="AT783" s="26"/>
      <c r="AU783" s="26"/>
      <c r="AV783" s="26"/>
      <c r="AW783" s="26"/>
      <c r="AX783" s="26"/>
      <c r="AY783" s="26"/>
      <c r="AZ783" s="26"/>
      <c r="BA783" s="26"/>
      <c r="BB783" s="26"/>
      <c r="BC783" s="26"/>
      <c r="BD783" s="26"/>
      <c r="BE783" s="26"/>
      <c r="BF783" s="26"/>
      <c r="BG783" s="26"/>
      <c r="BH783" s="26"/>
      <c r="BI783" s="26"/>
    </row>
    <row r="784" ht="11.25" customHeight="1">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c r="AA784" s="26"/>
      <c r="AB784" s="26"/>
      <c r="AC784" s="26"/>
      <c r="AD784" s="26"/>
      <c r="AE784" s="26"/>
      <c r="AF784" s="26"/>
      <c r="AG784" s="26"/>
      <c r="AH784" s="26"/>
      <c r="AI784" s="26"/>
      <c r="AJ784" s="26"/>
      <c r="AK784" s="26"/>
      <c r="AL784" s="26"/>
      <c r="AM784" s="26"/>
      <c r="AN784" s="26"/>
      <c r="AO784" s="26"/>
      <c r="AP784" s="26"/>
      <c r="AQ784" s="26"/>
      <c r="AR784" s="26"/>
      <c r="AS784" s="26"/>
      <c r="AT784" s="26"/>
      <c r="AU784" s="26"/>
      <c r="AV784" s="26"/>
      <c r="AW784" s="26"/>
      <c r="AX784" s="26"/>
      <c r="AY784" s="26"/>
      <c r="AZ784" s="26"/>
      <c r="BA784" s="26"/>
      <c r="BB784" s="26"/>
      <c r="BC784" s="26"/>
      <c r="BD784" s="26"/>
      <c r="BE784" s="26"/>
      <c r="BF784" s="26"/>
      <c r="BG784" s="26"/>
      <c r="BH784" s="26"/>
      <c r="BI784" s="26"/>
    </row>
    <row r="785" ht="11.25" customHeight="1">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c r="AA785" s="26"/>
      <c r="AB785" s="26"/>
      <c r="AC785" s="26"/>
      <c r="AD785" s="26"/>
      <c r="AE785" s="26"/>
      <c r="AF785" s="26"/>
      <c r="AG785" s="26"/>
      <c r="AH785" s="26"/>
      <c r="AI785" s="26"/>
      <c r="AJ785" s="26"/>
      <c r="AK785" s="26"/>
      <c r="AL785" s="26"/>
      <c r="AM785" s="26"/>
      <c r="AN785" s="26"/>
      <c r="AO785" s="26"/>
      <c r="AP785" s="26"/>
      <c r="AQ785" s="26"/>
      <c r="AR785" s="26"/>
      <c r="AS785" s="26"/>
      <c r="AT785" s="26"/>
      <c r="AU785" s="26"/>
      <c r="AV785" s="26"/>
      <c r="AW785" s="26"/>
      <c r="AX785" s="26"/>
      <c r="AY785" s="26"/>
      <c r="AZ785" s="26"/>
      <c r="BA785" s="26"/>
      <c r="BB785" s="26"/>
      <c r="BC785" s="26"/>
      <c r="BD785" s="26"/>
      <c r="BE785" s="26"/>
      <c r="BF785" s="26"/>
      <c r="BG785" s="26"/>
      <c r="BH785" s="26"/>
      <c r="BI785" s="26"/>
    </row>
    <row r="786" ht="11.25" customHeight="1">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c r="AA786" s="26"/>
      <c r="AB786" s="26"/>
      <c r="AC786" s="26"/>
      <c r="AD786" s="26"/>
      <c r="AE786" s="26"/>
      <c r="AF786" s="26"/>
      <c r="AG786" s="26"/>
      <c r="AH786" s="26"/>
      <c r="AI786" s="26"/>
      <c r="AJ786" s="26"/>
      <c r="AK786" s="26"/>
      <c r="AL786" s="26"/>
      <c r="AM786" s="26"/>
      <c r="AN786" s="26"/>
      <c r="AO786" s="26"/>
      <c r="AP786" s="26"/>
      <c r="AQ786" s="26"/>
      <c r="AR786" s="26"/>
      <c r="AS786" s="26"/>
      <c r="AT786" s="26"/>
      <c r="AU786" s="26"/>
      <c r="AV786" s="26"/>
      <c r="AW786" s="26"/>
      <c r="AX786" s="26"/>
      <c r="AY786" s="26"/>
      <c r="AZ786" s="26"/>
      <c r="BA786" s="26"/>
      <c r="BB786" s="26"/>
      <c r="BC786" s="26"/>
      <c r="BD786" s="26"/>
      <c r="BE786" s="26"/>
      <c r="BF786" s="26"/>
      <c r="BG786" s="26"/>
      <c r="BH786" s="26"/>
      <c r="BI786" s="26"/>
    </row>
    <row r="787" ht="11.25" customHeight="1">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c r="AA787" s="26"/>
      <c r="AB787" s="26"/>
      <c r="AC787" s="26"/>
      <c r="AD787" s="26"/>
      <c r="AE787" s="26"/>
      <c r="AF787" s="26"/>
      <c r="AG787" s="26"/>
      <c r="AH787" s="26"/>
      <c r="AI787" s="26"/>
      <c r="AJ787" s="26"/>
      <c r="AK787" s="26"/>
      <c r="AL787" s="26"/>
      <c r="AM787" s="26"/>
      <c r="AN787" s="26"/>
      <c r="AO787" s="26"/>
      <c r="AP787" s="26"/>
      <c r="AQ787" s="26"/>
      <c r="AR787" s="26"/>
      <c r="AS787" s="26"/>
      <c r="AT787" s="26"/>
      <c r="AU787" s="26"/>
      <c r="AV787" s="26"/>
      <c r="AW787" s="26"/>
      <c r="AX787" s="26"/>
      <c r="AY787" s="26"/>
      <c r="AZ787" s="26"/>
      <c r="BA787" s="26"/>
      <c r="BB787" s="26"/>
      <c r="BC787" s="26"/>
      <c r="BD787" s="26"/>
      <c r="BE787" s="26"/>
      <c r="BF787" s="26"/>
      <c r="BG787" s="26"/>
      <c r="BH787" s="26"/>
      <c r="BI787" s="26"/>
    </row>
    <row r="788" ht="11.25" customHeight="1">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c r="AA788" s="26"/>
      <c r="AB788" s="26"/>
      <c r="AC788" s="26"/>
      <c r="AD788" s="26"/>
      <c r="AE788" s="26"/>
      <c r="AF788" s="26"/>
      <c r="AG788" s="26"/>
      <c r="AH788" s="26"/>
      <c r="AI788" s="26"/>
      <c r="AJ788" s="26"/>
      <c r="AK788" s="26"/>
      <c r="AL788" s="26"/>
      <c r="AM788" s="26"/>
      <c r="AN788" s="26"/>
      <c r="AO788" s="26"/>
      <c r="AP788" s="26"/>
      <c r="AQ788" s="26"/>
      <c r="AR788" s="26"/>
      <c r="AS788" s="26"/>
      <c r="AT788" s="26"/>
      <c r="AU788" s="26"/>
      <c r="AV788" s="26"/>
      <c r="AW788" s="26"/>
      <c r="AX788" s="26"/>
      <c r="AY788" s="26"/>
      <c r="AZ788" s="26"/>
      <c r="BA788" s="26"/>
      <c r="BB788" s="26"/>
      <c r="BC788" s="26"/>
      <c r="BD788" s="26"/>
      <c r="BE788" s="26"/>
      <c r="BF788" s="26"/>
      <c r="BG788" s="26"/>
      <c r="BH788" s="26"/>
      <c r="BI788" s="26"/>
    </row>
    <row r="789" ht="11.25" customHeight="1">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c r="AA789" s="26"/>
      <c r="AB789" s="26"/>
      <c r="AC789" s="26"/>
      <c r="AD789" s="26"/>
      <c r="AE789" s="26"/>
      <c r="AF789" s="26"/>
      <c r="AG789" s="26"/>
      <c r="AH789" s="26"/>
      <c r="AI789" s="26"/>
      <c r="AJ789" s="26"/>
      <c r="AK789" s="26"/>
      <c r="AL789" s="26"/>
      <c r="AM789" s="26"/>
      <c r="AN789" s="26"/>
      <c r="AO789" s="26"/>
      <c r="AP789" s="26"/>
      <c r="AQ789" s="26"/>
      <c r="AR789" s="26"/>
      <c r="AS789" s="26"/>
      <c r="AT789" s="26"/>
      <c r="AU789" s="26"/>
      <c r="AV789" s="26"/>
      <c r="AW789" s="26"/>
      <c r="AX789" s="26"/>
      <c r="AY789" s="26"/>
      <c r="AZ789" s="26"/>
      <c r="BA789" s="26"/>
      <c r="BB789" s="26"/>
      <c r="BC789" s="26"/>
      <c r="BD789" s="26"/>
      <c r="BE789" s="26"/>
      <c r="BF789" s="26"/>
      <c r="BG789" s="26"/>
      <c r="BH789" s="26"/>
      <c r="BI789" s="26"/>
    </row>
    <row r="790" ht="11.25" customHeight="1">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c r="AA790" s="26"/>
      <c r="AB790" s="26"/>
      <c r="AC790" s="26"/>
      <c r="AD790" s="26"/>
      <c r="AE790" s="26"/>
      <c r="AF790" s="26"/>
      <c r="AG790" s="26"/>
      <c r="AH790" s="26"/>
      <c r="AI790" s="26"/>
      <c r="AJ790" s="26"/>
      <c r="AK790" s="26"/>
      <c r="AL790" s="26"/>
      <c r="AM790" s="26"/>
      <c r="AN790" s="26"/>
      <c r="AO790" s="26"/>
      <c r="AP790" s="26"/>
      <c r="AQ790" s="26"/>
      <c r="AR790" s="26"/>
      <c r="AS790" s="26"/>
      <c r="AT790" s="26"/>
      <c r="AU790" s="26"/>
      <c r="AV790" s="26"/>
      <c r="AW790" s="26"/>
      <c r="AX790" s="26"/>
      <c r="AY790" s="26"/>
      <c r="AZ790" s="26"/>
      <c r="BA790" s="26"/>
      <c r="BB790" s="26"/>
      <c r="BC790" s="26"/>
      <c r="BD790" s="26"/>
      <c r="BE790" s="26"/>
      <c r="BF790" s="26"/>
      <c r="BG790" s="26"/>
      <c r="BH790" s="26"/>
      <c r="BI790" s="26"/>
    </row>
    <row r="791" ht="11.25" customHeight="1">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c r="AA791" s="26"/>
      <c r="AB791" s="26"/>
      <c r="AC791" s="26"/>
      <c r="AD791" s="26"/>
      <c r="AE791" s="26"/>
      <c r="AF791" s="26"/>
      <c r="AG791" s="26"/>
      <c r="AH791" s="26"/>
      <c r="AI791" s="26"/>
      <c r="AJ791" s="26"/>
      <c r="AK791" s="26"/>
      <c r="AL791" s="26"/>
      <c r="AM791" s="26"/>
      <c r="AN791" s="26"/>
      <c r="AO791" s="26"/>
      <c r="AP791" s="26"/>
      <c r="AQ791" s="26"/>
      <c r="AR791" s="26"/>
      <c r="AS791" s="26"/>
      <c r="AT791" s="26"/>
      <c r="AU791" s="26"/>
      <c r="AV791" s="26"/>
      <c r="AW791" s="26"/>
      <c r="AX791" s="26"/>
      <c r="AY791" s="26"/>
      <c r="AZ791" s="26"/>
      <c r="BA791" s="26"/>
      <c r="BB791" s="26"/>
      <c r="BC791" s="26"/>
      <c r="BD791" s="26"/>
      <c r="BE791" s="26"/>
      <c r="BF791" s="26"/>
      <c r="BG791" s="26"/>
      <c r="BH791" s="26"/>
      <c r="BI791" s="26"/>
    </row>
    <row r="792" ht="11.25" customHeight="1">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c r="AA792" s="26"/>
      <c r="AB792" s="26"/>
      <c r="AC792" s="26"/>
      <c r="AD792" s="26"/>
      <c r="AE792" s="26"/>
      <c r="AF792" s="26"/>
      <c r="AG792" s="26"/>
      <c r="AH792" s="26"/>
      <c r="AI792" s="26"/>
      <c r="AJ792" s="26"/>
      <c r="AK792" s="26"/>
      <c r="AL792" s="26"/>
      <c r="AM792" s="26"/>
      <c r="AN792" s="26"/>
      <c r="AO792" s="26"/>
      <c r="AP792" s="26"/>
      <c r="AQ792" s="26"/>
      <c r="AR792" s="26"/>
      <c r="AS792" s="26"/>
      <c r="AT792" s="26"/>
      <c r="AU792" s="26"/>
      <c r="AV792" s="26"/>
      <c r="AW792" s="26"/>
      <c r="AX792" s="26"/>
      <c r="AY792" s="26"/>
      <c r="AZ792" s="26"/>
      <c r="BA792" s="26"/>
      <c r="BB792" s="26"/>
      <c r="BC792" s="26"/>
      <c r="BD792" s="26"/>
      <c r="BE792" s="26"/>
      <c r="BF792" s="26"/>
      <c r="BG792" s="26"/>
      <c r="BH792" s="26"/>
      <c r="BI792" s="26"/>
    </row>
    <row r="793" ht="11.25" customHeight="1">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c r="AA793" s="26"/>
      <c r="AB793" s="26"/>
      <c r="AC793" s="26"/>
      <c r="AD793" s="26"/>
      <c r="AE793" s="26"/>
      <c r="AF793" s="26"/>
      <c r="AG793" s="26"/>
      <c r="AH793" s="26"/>
      <c r="AI793" s="26"/>
      <c r="AJ793" s="26"/>
      <c r="AK793" s="26"/>
      <c r="AL793" s="26"/>
      <c r="AM793" s="26"/>
      <c r="AN793" s="26"/>
      <c r="AO793" s="26"/>
      <c r="AP793" s="26"/>
      <c r="AQ793" s="26"/>
      <c r="AR793" s="26"/>
      <c r="AS793" s="26"/>
      <c r="AT793" s="26"/>
      <c r="AU793" s="26"/>
      <c r="AV793" s="26"/>
      <c r="AW793" s="26"/>
      <c r="AX793" s="26"/>
      <c r="AY793" s="26"/>
      <c r="AZ793" s="26"/>
      <c r="BA793" s="26"/>
      <c r="BB793" s="26"/>
      <c r="BC793" s="26"/>
      <c r="BD793" s="26"/>
      <c r="BE793" s="26"/>
      <c r="BF793" s="26"/>
      <c r="BG793" s="26"/>
      <c r="BH793" s="26"/>
      <c r="BI793" s="26"/>
    </row>
    <row r="794" ht="11.25" customHeight="1">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c r="AA794" s="26"/>
      <c r="AB794" s="26"/>
      <c r="AC794" s="26"/>
      <c r="AD794" s="26"/>
      <c r="AE794" s="26"/>
      <c r="AF794" s="26"/>
      <c r="AG794" s="26"/>
      <c r="AH794" s="26"/>
      <c r="AI794" s="26"/>
      <c r="AJ794" s="26"/>
      <c r="AK794" s="26"/>
      <c r="AL794" s="26"/>
      <c r="AM794" s="26"/>
      <c r="AN794" s="26"/>
      <c r="AO794" s="26"/>
      <c r="AP794" s="26"/>
      <c r="AQ794" s="26"/>
      <c r="AR794" s="26"/>
      <c r="AS794" s="26"/>
      <c r="AT794" s="26"/>
      <c r="AU794" s="26"/>
      <c r="AV794" s="26"/>
      <c r="AW794" s="26"/>
      <c r="AX794" s="26"/>
      <c r="AY794" s="26"/>
      <c r="AZ794" s="26"/>
      <c r="BA794" s="26"/>
      <c r="BB794" s="26"/>
      <c r="BC794" s="26"/>
      <c r="BD794" s="26"/>
      <c r="BE794" s="26"/>
      <c r="BF794" s="26"/>
      <c r="BG794" s="26"/>
      <c r="BH794" s="26"/>
      <c r="BI794" s="26"/>
    </row>
    <row r="795" ht="11.25" customHeight="1">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c r="AA795" s="26"/>
      <c r="AB795" s="26"/>
      <c r="AC795" s="26"/>
      <c r="AD795" s="26"/>
      <c r="AE795" s="26"/>
      <c r="AF795" s="26"/>
      <c r="AG795" s="26"/>
      <c r="AH795" s="26"/>
      <c r="AI795" s="26"/>
      <c r="AJ795" s="26"/>
      <c r="AK795" s="26"/>
      <c r="AL795" s="26"/>
      <c r="AM795" s="26"/>
      <c r="AN795" s="26"/>
      <c r="AO795" s="26"/>
      <c r="AP795" s="26"/>
      <c r="AQ795" s="26"/>
      <c r="AR795" s="26"/>
      <c r="AS795" s="26"/>
      <c r="AT795" s="26"/>
      <c r="AU795" s="26"/>
      <c r="AV795" s="26"/>
      <c r="AW795" s="26"/>
      <c r="AX795" s="26"/>
      <c r="AY795" s="26"/>
      <c r="AZ795" s="26"/>
      <c r="BA795" s="26"/>
      <c r="BB795" s="26"/>
      <c r="BC795" s="26"/>
      <c r="BD795" s="26"/>
      <c r="BE795" s="26"/>
      <c r="BF795" s="26"/>
      <c r="BG795" s="26"/>
      <c r="BH795" s="26"/>
      <c r="BI795" s="26"/>
    </row>
    <row r="796" ht="11.25" customHeight="1">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c r="AA796" s="26"/>
      <c r="AB796" s="26"/>
      <c r="AC796" s="26"/>
      <c r="AD796" s="26"/>
      <c r="AE796" s="26"/>
      <c r="AF796" s="26"/>
      <c r="AG796" s="26"/>
      <c r="AH796" s="26"/>
      <c r="AI796" s="26"/>
      <c r="AJ796" s="26"/>
      <c r="AK796" s="26"/>
      <c r="AL796" s="26"/>
      <c r="AM796" s="26"/>
      <c r="AN796" s="26"/>
      <c r="AO796" s="26"/>
      <c r="AP796" s="26"/>
      <c r="AQ796" s="26"/>
      <c r="AR796" s="26"/>
      <c r="AS796" s="26"/>
      <c r="AT796" s="26"/>
      <c r="AU796" s="26"/>
      <c r="AV796" s="26"/>
      <c r="AW796" s="26"/>
      <c r="AX796" s="26"/>
      <c r="AY796" s="26"/>
      <c r="AZ796" s="26"/>
      <c r="BA796" s="26"/>
      <c r="BB796" s="26"/>
      <c r="BC796" s="26"/>
      <c r="BD796" s="26"/>
      <c r="BE796" s="26"/>
      <c r="BF796" s="26"/>
      <c r="BG796" s="26"/>
      <c r="BH796" s="26"/>
      <c r="BI796" s="26"/>
    </row>
    <row r="797" ht="11.25" customHeight="1">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c r="AA797" s="26"/>
      <c r="AB797" s="26"/>
      <c r="AC797" s="26"/>
      <c r="AD797" s="26"/>
      <c r="AE797" s="26"/>
      <c r="AF797" s="26"/>
      <c r="AG797" s="26"/>
      <c r="AH797" s="26"/>
      <c r="AI797" s="26"/>
      <c r="AJ797" s="26"/>
      <c r="AK797" s="26"/>
      <c r="AL797" s="26"/>
      <c r="AM797" s="26"/>
      <c r="AN797" s="26"/>
      <c r="AO797" s="26"/>
      <c r="AP797" s="26"/>
      <c r="AQ797" s="26"/>
      <c r="AR797" s="26"/>
      <c r="AS797" s="26"/>
      <c r="AT797" s="26"/>
      <c r="AU797" s="26"/>
      <c r="AV797" s="26"/>
      <c r="AW797" s="26"/>
      <c r="AX797" s="26"/>
      <c r="AY797" s="26"/>
      <c r="AZ797" s="26"/>
      <c r="BA797" s="26"/>
      <c r="BB797" s="26"/>
      <c r="BC797" s="26"/>
      <c r="BD797" s="26"/>
      <c r="BE797" s="26"/>
      <c r="BF797" s="26"/>
      <c r="BG797" s="26"/>
      <c r="BH797" s="26"/>
      <c r="BI797" s="26"/>
    </row>
    <row r="798" ht="11.25" customHeight="1">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c r="AA798" s="26"/>
      <c r="AB798" s="26"/>
      <c r="AC798" s="26"/>
      <c r="AD798" s="26"/>
      <c r="AE798" s="26"/>
      <c r="AF798" s="26"/>
      <c r="AG798" s="26"/>
      <c r="AH798" s="26"/>
      <c r="AI798" s="26"/>
      <c r="AJ798" s="26"/>
      <c r="AK798" s="26"/>
      <c r="AL798" s="26"/>
      <c r="AM798" s="26"/>
      <c r="AN798" s="26"/>
      <c r="AO798" s="26"/>
      <c r="AP798" s="26"/>
      <c r="AQ798" s="26"/>
      <c r="AR798" s="26"/>
      <c r="AS798" s="26"/>
      <c r="AT798" s="26"/>
      <c r="AU798" s="26"/>
      <c r="AV798" s="26"/>
      <c r="AW798" s="26"/>
      <c r="AX798" s="26"/>
      <c r="AY798" s="26"/>
      <c r="AZ798" s="26"/>
      <c r="BA798" s="26"/>
      <c r="BB798" s="26"/>
      <c r="BC798" s="26"/>
      <c r="BD798" s="26"/>
      <c r="BE798" s="26"/>
      <c r="BF798" s="26"/>
      <c r="BG798" s="26"/>
      <c r="BH798" s="26"/>
      <c r="BI798" s="26"/>
    </row>
    <row r="799" ht="11.25" customHeight="1">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c r="AA799" s="26"/>
      <c r="AB799" s="26"/>
      <c r="AC799" s="26"/>
      <c r="AD799" s="26"/>
      <c r="AE799" s="26"/>
      <c r="AF799" s="26"/>
      <c r="AG799" s="26"/>
      <c r="AH799" s="26"/>
      <c r="AI799" s="26"/>
      <c r="AJ799" s="26"/>
      <c r="AK799" s="26"/>
      <c r="AL799" s="26"/>
      <c r="AM799" s="26"/>
      <c r="AN799" s="26"/>
      <c r="AO799" s="26"/>
      <c r="AP799" s="26"/>
      <c r="AQ799" s="26"/>
      <c r="AR799" s="26"/>
      <c r="AS799" s="26"/>
      <c r="AT799" s="26"/>
      <c r="AU799" s="26"/>
      <c r="AV799" s="26"/>
      <c r="AW799" s="26"/>
      <c r="AX799" s="26"/>
      <c r="AY799" s="26"/>
      <c r="AZ799" s="26"/>
      <c r="BA799" s="26"/>
      <c r="BB799" s="26"/>
      <c r="BC799" s="26"/>
      <c r="BD799" s="26"/>
      <c r="BE799" s="26"/>
      <c r="BF799" s="26"/>
      <c r="BG799" s="26"/>
      <c r="BH799" s="26"/>
      <c r="BI799" s="26"/>
    </row>
    <row r="800" ht="11.25" customHeight="1">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c r="AA800" s="26"/>
      <c r="AB800" s="26"/>
      <c r="AC800" s="26"/>
      <c r="AD800" s="26"/>
      <c r="AE800" s="26"/>
      <c r="AF800" s="26"/>
      <c r="AG800" s="26"/>
      <c r="AH800" s="26"/>
      <c r="AI800" s="26"/>
      <c r="AJ800" s="26"/>
      <c r="AK800" s="26"/>
      <c r="AL800" s="26"/>
      <c r="AM800" s="26"/>
      <c r="AN800" s="26"/>
      <c r="AO800" s="26"/>
      <c r="AP800" s="26"/>
      <c r="AQ800" s="26"/>
      <c r="AR800" s="26"/>
      <c r="AS800" s="26"/>
      <c r="AT800" s="26"/>
      <c r="AU800" s="26"/>
      <c r="AV800" s="26"/>
      <c r="AW800" s="26"/>
      <c r="AX800" s="26"/>
      <c r="AY800" s="26"/>
      <c r="AZ800" s="26"/>
      <c r="BA800" s="26"/>
      <c r="BB800" s="26"/>
      <c r="BC800" s="26"/>
      <c r="BD800" s="26"/>
      <c r="BE800" s="26"/>
      <c r="BF800" s="26"/>
      <c r="BG800" s="26"/>
      <c r="BH800" s="26"/>
      <c r="BI800" s="26"/>
    </row>
    <row r="801" ht="11.25" customHeight="1">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c r="AA801" s="26"/>
      <c r="AB801" s="26"/>
      <c r="AC801" s="26"/>
      <c r="AD801" s="26"/>
      <c r="AE801" s="26"/>
      <c r="AF801" s="26"/>
      <c r="AG801" s="26"/>
      <c r="AH801" s="26"/>
      <c r="AI801" s="26"/>
      <c r="AJ801" s="26"/>
      <c r="AK801" s="26"/>
      <c r="AL801" s="26"/>
      <c r="AM801" s="26"/>
      <c r="AN801" s="26"/>
      <c r="AO801" s="26"/>
      <c r="AP801" s="26"/>
      <c r="AQ801" s="26"/>
      <c r="AR801" s="26"/>
      <c r="AS801" s="26"/>
      <c r="AT801" s="26"/>
      <c r="AU801" s="26"/>
      <c r="AV801" s="26"/>
      <c r="AW801" s="26"/>
      <c r="AX801" s="26"/>
      <c r="AY801" s="26"/>
      <c r="AZ801" s="26"/>
      <c r="BA801" s="26"/>
      <c r="BB801" s="26"/>
      <c r="BC801" s="26"/>
      <c r="BD801" s="26"/>
      <c r="BE801" s="26"/>
      <c r="BF801" s="26"/>
      <c r="BG801" s="26"/>
      <c r="BH801" s="26"/>
      <c r="BI801" s="26"/>
    </row>
    <row r="802" ht="11.25" customHeight="1">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c r="AA802" s="26"/>
      <c r="AB802" s="26"/>
      <c r="AC802" s="26"/>
      <c r="AD802" s="26"/>
      <c r="AE802" s="26"/>
      <c r="AF802" s="26"/>
      <c r="AG802" s="26"/>
      <c r="AH802" s="26"/>
      <c r="AI802" s="26"/>
      <c r="AJ802" s="26"/>
      <c r="AK802" s="26"/>
      <c r="AL802" s="26"/>
      <c r="AM802" s="26"/>
      <c r="AN802" s="26"/>
      <c r="AO802" s="26"/>
      <c r="AP802" s="26"/>
      <c r="AQ802" s="26"/>
      <c r="AR802" s="26"/>
      <c r="AS802" s="26"/>
      <c r="AT802" s="26"/>
      <c r="AU802" s="26"/>
      <c r="AV802" s="26"/>
      <c r="AW802" s="26"/>
      <c r="AX802" s="26"/>
      <c r="AY802" s="26"/>
      <c r="AZ802" s="26"/>
      <c r="BA802" s="26"/>
      <c r="BB802" s="26"/>
      <c r="BC802" s="26"/>
      <c r="BD802" s="26"/>
      <c r="BE802" s="26"/>
      <c r="BF802" s="26"/>
      <c r="BG802" s="26"/>
      <c r="BH802" s="26"/>
      <c r="BI802" s="26"/>
    </row>
    <row r="803" ht="11.25" customHeight="1">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c r="AA803" s="26"/>
      <c r="AB803" s="26"/>
      <c r="AC803" s="26"/>
      <c r="AD803" s="26"/>
      <c r="AE803" s="26"/>
      <c r="AF803" s="26"/>
      <c r="AG803" s="26"/>
      <c r="AH803" s="26"/>
      <c r="AI803" s="26"/>
      <c r="AJ803" s="26"/>
      <c r="AK803" s="26"/>
      <c r="AL803" s="26"/>
      <c r="AM803" s="26"/>
      <c r="AN803" s="26"/>
      <c r="AO803" s="26"/>
      <c r="AP803" s="26"/>
      <c r="AQ803" s="26"/>
      <c r="AR803" s="26"/>
      <c r="AS803" s="26"/>
      <c r="AT803" s="26"/>
      <c r="AU803" s="26"/>
      <c r="AV803" s="26"/>
      <c r="AW803" s="26"/>
      <c r="AX803" s="26"/>
      <c r="AY803" s="26"/>
      <c r="AZ803" s="26"/>
      <c r="BA803" s="26"/>
      <c r="BB803" s="26"/>
      <c r="BC803" s="26"/>
      <c r="BD803" s="26"/>
      <c r="BE803" s="26"/>
      <c r="BF803" s="26"/>
      <c r="BG803" s="26"/>
      <c r="BH803" s="26"/>
      <c r="BI803" s="26"/>
    </row>
    <row r="804" ht="11.25" customHeight="1">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c r="AA804" s="26"/>
      <c r="AB804" s="26"/>
      <c r="AC804" s="26"/>
      <c r="AD804" s="26"/>
      <c r="AE804" s="26"/>
      <c r="AF804" s="26"/>
      <c r="AG804" s="26"/>
      <c r="AH804" s="26"/>
      <c r="AI804" s="26"/>
      <c r="AJ804" s="26"/>
      <c r="AK804" s="26"/>
      <c r="AL804" s="26"/>
      <c r="AM804" s="26"/>
      <c r="AN804" s="26"/>
      <c r="AO804" s="26"/>
      <c r="AP804" s="26"/>
      <c r="AQ804" s="26"/>
      <c r="AR804" s="26"/>
      <c r="AS804" s="26"/>
      <c r="AT804" s="26"/>
      <c r="AU804" s="26"/>
      <c r="AV804" s="26"/>
      <c r="AW804" s="26"/>
      <c r="AX804" s="26"/>
      <c r="AY804" s="26"/>
      <c r="AZ804" s="26"/>
      <c r="BA804" s="26"/>
      <c r="BB804" s="26"/>
      <c r="BC804" s="26"/>
      <c r="BD804" s="26"/>
      <c r="BE804" s="26"/>
      <c r="BF804" s="26"/>
      <c r="BG804" s="26"/>
      <c r="BH804" s="26"/>
      <c r="BI804" s="26"/>
    </row>
    <row r="805" ht="11.25" customHeight="1">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c r="AA805" s="26"/>
      <c r="AB805" s="26"/>
      <c r="AC805" s="26"/>
      <c r="AD805" s="26"/>
      <c r="AE805" s="26"/>
      <c r="AF805" s="26"/>
      <c r="AG805" s="26"/>
      <c r="AH805" s="26"/>
      <c r="AI805" s="26"/>
      <c r="AJ805" s="26"/>
      <c r="AK805" s="26"/>
      <c r="AL805" s="26"/>
      <c r="AM805" s="26"/>
      <c r="AN805" s="26"/>
      <c r="AO805" s="26"/>
      <c r="AP805" s="26"/>
      <c r="AQ805" s="26"/>
      <c r="AR805" s="26"/>
      <c r="AS805" s="26"/>
      <c r="AT805" s="26"/>
      <c r="AU805" s="26"/>
      <c r="AV805" s="26"/>
      <c r="AW805" s="26"/>
      <c r="AX805" s="26"/>
      <c r="AY805" s="26"/>
      <c r="AZ805" s="26"/>
      <c r="BA805" s="26"/>
      <c r="BB805" s="26"/>
      <c r="BC805" s="26"/>
      <c r="BD805" s="26"/>
      <c r="BE805" s="26"/>
      <c r="BF805" s="26"/>
      <c r="BG805" s="26"/>
      <c r="BH805" s="26"/>
      <c r="BI805" s="26"/>
    </row>
    <row r="806" ht="11.25" customHeight="1">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c r="AA806" s="26"/>
      <c r="AB806" s="26"/>
      <c r="AC806" s="26"/>
      <c r="AD806" s="26"/>
      <c r="AE806" s="26"/>
      <c r="AF806" s="26"/>
      <c r="AG806" s="26"/>
      <c r="AH806" s="26"/>
      <c r="AI806" s="26"/>
      <c r="AJ806" s="26"/>
      <c r="AK806" s="26"/>
      <c r="AL806" s="26"/>
      <c r="AM806" s="26"/>
      <c r="AN806" s="26"/>
      <c r="AO806" s="26"/>
      <c r="AP806" s="26"/>
      <c r="AQ806" s="26"/>
      <c r="AR806" s="26"/>
      <c r="AS806" s="26"/>
      <c r="AT806" s="26"/>
      <c r="AU806" s="26"/>
      <c r="AV806" s="26"/>
      <c r="AW806" s="26"/>
      <c r="AX806" s="26"/>
      <c r="AY806" s="26"/>
      <c r="AZ806" s="26"/>
      <c r="BA806" s="26"/>
      <c r="BB806" s="26"/>
      <c r="BC806" s="26"/>
      <c r="BD806" s="26"/>
      <c r="BE806" s="26"/>
      <c r="BF806" s="26"/>
      <c r="BG806" s="26"/>
      <c r="BH806" s="26"/>
      <c r="BI806" s="26"/>
    </row>
    <row r="807" ht="11.25" customHeight="1">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c r="AA807" s="26"/>
      <c r="AB807" s="26"/>
      <c r="AC807" s="26"/>
      <c r="AD807" s="26"/>
      <c r="AE807" s="26"/>
      <c r="AF807" s="26"/>
      <c r="AG807" s="26"/>
      <c r="AH807" s="26"/>
      <c r="AI807" s="26"/>
      <c r="AJ807" s="26"/>
      <c r="AK807" s="26"/>
      <c r="AL807" s="26"/>
      <c r="AM807" s="26"/>
      <c r="AN807" s="26"/>
      <c r="AO807" s="26"/>
      <c r="AP807" s="26"/>
      <c r="AQ807" s="26"/>
      <c r="AR807" s="26"/>
      <c r="AS807" s="26"/>
      <c r="AT807" s="26"/>
      <c r="AU807" s="26"/>
      <c r="AV807" s="26"/>
      <c r="AW807" s="26"/>
      <c r="AX807" s="26"/>
      <c r="AY807" s="26"/>
      <c r="AZ807" s="26"/>
      <c r="BA807" s="26"/>
      <c r="BB807" s="26"/>
      <c r="BC807" s="26"/>
      <c r="BD807" s="26"/>
      <c r="BE807" s="26"/>
      <c r="BF807" s="26"/>
      <c r="BG807" s="26"/>
      <c r="BH807" s="26"/>
      <c r="BI807" s="26"/>
    </row>
    <row r="808" ht="11.25" customHeight="1">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c r="AA808" s="26"/>
      <c r="AB808" s="26"/>
      <c r="AC808" s="26"/>
      <c r="AD808" s="26"/>
      <c r="AE808" s="26"/>
      <c r="AF808" s="26"/>
      <c r="AG808" s="26"/>
      <c r="AH808" s="26"/>
      <c r="AI808" s="26"/>
      <c r="AJ808" s="26"/>
      <c r="AK808" s="26"/>
      <c r="AL808" s="26"/>
      <c r="AM808" s="26"/>
      <c r="AN808" s="26"/>
      <c r="AO808" s="26"/>
      <c r="AP808" s="26"/>
      <c r="AQ808" s="26"/>
      <c r="AR808" s="26"/>
      <c r="AS808" s="26"/>
      <c r="AT808" s="26"/>
      <c r="AU808" s="26"/>
      <c r="AV808" s="26"/>
      <c r="AW808" s="26"/>
      <c r="AX808" s="26"/>
      <c r="AY808" s="26"/>
      <c r="AZ808" s="26"/>
      <c r="BA808" s="26"/>
      <c r="BB808" s="26"/>
      <c r="BC808" s="26"/>
      <c r="BD808" s="26"/>
      <c r="BE808" s="26"/>
      <c r="BF808" s="26"/>
      <c r="BG808" s="26"/>
      <c r="BH808" s="26"/>
      <c r="BI808" s="26"/>
    </row>
    <row r="809" ht="11.25" customHeight="1">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c r="AA809" s="26"/>
      <c r="AB809" s="26"/>
      <c r="AC809" s="26"/>
      <c r="AD809" s="26"/>
      <c r="AE809" s="26"/>
      <c r="AF809" s="26"/>
      <c r="AG809" s="26"/>
      <c r="AH809" s="26"/>
      <c r="AI809" s="26"/>
      <c r="AJ809" s="26"/>
      <c r="AK809" s="26"/>
      <c r="AL809" s="26"/>
      <c r="AM809" s="26"/>
      <c r="AN809" s="26"/>
      <c r="AO809" s="26"/>
      <c r="AP809" s="26"/>
      <c r="AQ809" s="26"/>
      <c r="AR809" s="26"/>
      <c r="AS809" s="26"/>
      <c r="AT809" s="26"/>
      <c r="AU809" s="26"/>
      <c r="AV809" s="26"/>
      <c r="AW809" s="26"/>
      <c r="AX809" s="26"/>
      <c r="AY809" s="26"/>
      <c r="AZ809" s="26"/>
      <c r="BA809" s="26"/>
      <c r="BB809" s="26"/>
      <c r="BC809" s="26"/>
      <c r="BD809" s="26"/>
      <c r="BE809" s="26"/>
      <c r="BF809" s="26"/>
      <c r="BG809" s="26"/>
      <c r="BH809" s="26"/>
      <c r="BI809" s="26"/>
    </row>
    <row r="810" ht="11.25" customHeight="1">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c r="AA810" s="26"/>
      <c r="AB810" s="26"/>
      <c r="AC810" s="26"/>
      <c r="AD810" s="26"/>
      <c r="AE810" s="26"/>
      <c r="AF810" s="26"/>
      <c r="AG810" s="26"/>
      <c r="AH810" s="26"/>
      <c r="AI810" s="26"/>
      <c r="AJ810" s="26"/>
      <c r="AK810" s="26"/>
      <c r="AL810" s="26"/>
      <c r="AM810" s="26"/>
      <c r="AN810" s="26"/>
      <c r="AO810" s="26"/>
      <c r="AP810" s="26"/>
      <c r="AQ810" s="26"/>
      <c r="AR810" s="26"/>
      <c r="AS810" s="26"/>
      <c r="AT810" s="26"/>
      <c r="AU810" s="26"/>
      <c r="AV810" s="26"/>
      <c r="AW810" s="26"/>
      <c r="AX810" s="26"/>
      <c r="AY810" s="26"/>
      <c r="AZ810" s="26"/>
      <c r="BA810" s="26"/>
      <c r="BB810" s="26"/>
      <c r="BC810" s="26"/>
      <c r="BD810" s="26"/>
      <c r="BE810" s="26"/>
      <c r="BF810" s="26"/>
      <c r="BG810" s="26"/>
      <c r="BH810" s="26"/>
      <c r="BI810" s="26"/>
    </row>
    <row r="811" ht="11.25" customHeight="1">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c r="AA811" s="26"/>
      <c r="AB811" s="26"/>
      <c r="AC811" s="26"/>
      <c r="AD811" s="26"/>
      <c r="AE811" s="26"/>
      <c r="AF811" s="26"/>
      <c r="AG811" s="26"/>
      <c r="AH811" s="26"/>
      <c r="AI811" s="26"/>
      <c r="AJ811" s="26"/>
      <c r="AK811" s="26"/>
      <c r="AL811" s="26"/>
      <c r="AM811" s="26"/>
      <c r="AN811" s="26"/>
      <c r="AO811" s="26"/>
      <c r="AP811" s="26"/>
      <c r="AQ811" s="26"/>
      <c r="AR811" s="26"/>
      <c r="AS811" s="26"/>
      <c r="AT811" s="26"/>
      <c r="AU811" s="26"/>
      <c r="AV811" s="26"/>
      <c r="AW811" s="26"/>
      <c r="AX811" s="26"/>
      <c r="AY811" s="26"/>
      <c r="AZ811" s="26"/>
      <c r="BA811" s="26"/>
      <c r="BB811" s="26"/>
      <c r="BC811" s="26"/>
      <c r="BD811" s="26"/>
      <c r="BE811" s="26"/>
      <c r="BF811" s="26"/>
      <c r="BG811" s="26"/>
      <c r="BH811" s="26"/>
      <c r="BI811" s="26"/>
    </row>
    <row r="812" ht="11.25" customHeight="1">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c r="AA812" s="26"/>
      <c r="AB812" s="26"/>
      <c r="AC812" s="26"/>
      <c r="AD812" s="26"/>
      <c r="AE812" s="26"/>
      <c r="AF812" s="26"/>
      <c r="AG812" s="26"/>
      <c r="AH812" s="26"/>
      <c r="AI812" s="26"/>
      <c r="AJ812" s="26"/>
      <c r="AK812" s="26"/>
      <c r="AL812" s="26"/>
      <c r="AM812" s="26"/>
      <c r="AN812" s="26"/>
      <c r="AO812" s="26"/>
      <c r="AP812" s="26"/>
      <c r="AQ812" s="26"/>
      <c r="AR812" s="26"/>
      <c r="AS812" s="26"/>
      <c r="AT812" s="26"/>
      <c r="AU812" s="26"/>
      <c r="AV812" s="26"/>
      <c r="AW812" s="26"/>
      <c r="AX812" s="26"/>
      <c r="AY812" s="26"/>
      <c r="AZ812" s="26"/>
      <c r="BA812" s="26"/>
      <c r="BB812" s="26"/>
      <c r="BC812" s="26"/>
      <c r="BD812" s="26"/>
      <c r="BE812" s="26"/>
      <c r="BF812" s="26"/>
      <c r="BG812" s="26"/>
      <c r="BH812" s="26"/>
      <c r="BI812" s="26"/>
    </row>
    <row r="813" ht="11.25" customHeight="1">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c r="AA813" s="26"/>
      <c r="AB813" s="26"/>
      <c r="AC813" s="26"/>
      <c r="AD813" s="26"/>
      <c r="AE813" s="26"/>
      <c r="AF813" s="26"/>
      <c r="AG813" s="26"/>
      <c r="AH813" s="26"/>
      <c r="AI813" s="26"/>
      <c r="AJ813" s="26"/>
      <c r="AK813" s="26"/>
      <c r="AL813" s="26"/>
      <c r="AM813" s="26"/>
      <c r="AN813" s="26"/>
      <c r="AO813" s="26"/>
      <c r="AP813" s="26"/>
      <c r="AQ813" s="26"/>
      <c r="AR813" s="26"/>
      <c r="AS813" s="26"/>
      <c r="AT813" s="26"/>
      <c r="AU813" s="26"/>
      <c r="AV813" s="26"/>
      <c r="AW813" s="26"/>
      <c r="AX813" s="26"/>
      <c r="AY813" s="26"/>
      <c r="AZ813" s="26"/>
      <c r="BA813" s="26"/>
      <c r="BB813" s="26"/>
      <c r="BC813" s="26"/>
      <c r="BD813" s="26"/>
      <c r="BE813" s="26"/>
      <c r="BF813" s="26"/>
      <c r="BG813" s="26"/>
      <c r="BH813" s="26"/>
      <c r="BI813" s="26"/>
    </row>
    <row r="814" ht="11.25" customHeight="1">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c r="AA814" s="26"/>
      <c r="AB814" s="26"/>
      <c r="AC814" s="26"/>
      <c r="AD814" s="26"/>
      <c r="AE814" s="26"/>
      <c r="AF814" s="26"/>
      <c r="AG814" s="26"/>
      <c r="AH814" s="26"/>
      <c r="AI814" s="26"/>
      <c r="AJ814" s="26"/>
      <c r="AK814" s="26"/>
      <c r="AL814" s="26"/>
      <c r="AM814" s="26"/>
      <c r="AN814" s="26"/>
      <c r="AO814" s="26"/>
      <c r="AP814" s="26"/>
      <c r="AQ814" s="26"/>
      <c r="AR814" s="26"/>
      <c r="AS814" s="26"/>
      <c r="AT814" s="26"/>
      <c r="AU814" s="26"/>
      <c r="AV814" s="26"/>
      <c r="AW814" s="26"/>
      <c r="AX814" s="26"/>
      <c r="AY814" s="26"/>
      <c r="AZ814" s="26"/>
      <c r="BA814" s="26"/>
      <c r="BB814" s="26"/>
      <c r="BC814" s="26"/>
      <c r="BD814" s="26"/>
      <c r="BE814" s="26"/>
      <c r="BF814" s="26"/>
      <c r="BG814" s="26"/>
      <c r="BH814" s="26"/>
      <c r="BI814" s="26"/>
    </row>
    <row r="815" ht="11.25" customHeight="1">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c r="AA815" s="26"/>
      <c r="AB815" s="26"/>
      <c r="AC815" s="26"/>
      <c r="AD815" s="26"/>
      <c r="AE815" s="26"/>
      <c r="AF815" s="26"/>
      <c r="AG815" s="26"/>
      <c r="AH815" s="26"/>
      <c r="AI815" s="26"/>
      <c r="AJ815" s="26"/>
      <c r="AK815" s="26"/>
      <c r="AL815" s="26"/>
      <c r="AM815" s="26"/>
      <c r="AN815" s="26"/>
      <c r="AO815" s="26"/>
      <c r="AP815" s="26"/>
      <c r="AQ815" s="26"/>
      <c r="AR815" s="26"/>
      <c r="AS815" s="26"/>
      <c r="AT815" s="26"/>
      <c r="AU815" s="26"/>
      <c r="AV815" s="26"/>
      <c r="AW815" s="26"/>
      <c r="AX815" s="26"/>
      <c r="AY815" s="26"/>
      <c r="AZ815" s="26"/>
      <c r="BA815" s="26"/>
      <c r="BB815" s="26"/>
      <c r="BC815" s="26"/>
      <c r="BD815" s="26"/>
      <c r="BE815" s="26"/>
      <c r="BF815" s="26"/>
      <c r="BG815" s="26"/>
      <c r="BH815" s="26"/>
      <c r="BI815" s="26"/>
    </row>
    <row r="816" ht="11.25" customHeight="1">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c r="AA816" s="26"/>
      <c r="AB816" s="26"/>
      <c r="AC816" s="26"/>
      <c r="AD816" s="26"/>
      <c r="AE816" s="26"/>
      <c r="AF816" s="26"/>
      <c r="AG816" s="26"/>
      <c r="AH816" s="26"/>
      <c r="AI816" s="26"/>
      <c r="AJ816" s="26"/>
      <c r="AK816" s="26"/>
      <c r="AL816" s="26"/>
      <c r="AM816" s="26"/>
      <c r="AN816" s="26"/>
      <c r="AO816" s="26"/>
      <c r="AP816" s="26"/>
      <c r="AQ816" s="26"/>
      <c r="AR816" s="26"/>
      <c r="AS816" s="26"/>
      <c r="AT816" s="26"/>
      <c r="AU816" s="26"/>
      <c r="AV816" s="26"/>
      <c r="AW816" s="26"/>
      <c r="AX816" s="26"/>
      <c r="AY816" s="26"/>
      <c r="AZ816" s="26"/>
      <c r="BA816" s="26"/>
      <c r="BB816" s="26"/>
      <c r="BC816" s="26"/>
      <c r="BD816" s="26"/>
      <c r="BE816" s="26"/>
      <c r="BF816" s="26"/>
      <c r="BG816" s="26"/>
      <c r="BH816" s="26"/>
      <c r="BI816" s="26"/>
    </row>
    <row r="817" ht="11.25" customHeight="1">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c r="AA817" s="26"/>
      <c r="AB817" s="26"/>
      <c r="AC817" s="26"/>
      <c r="AD817" s="26"/>
      <c r="AE817" s="26"/>
      <c r="AF817" s="26"/>
      <c r="AG817" s="26"/>
      <c r="AH817" s="26"/>
      <c r="AI817" s="26"/>
      <c r="AJ817" s="26"/>
      <c r="AK817" s="26"/>
      <c r="AL817" s="26"/>
      <c r="AM817" s="26"/>
      <c r="AN817" s="26"/>
      <c r="AO817" s="26"/>
      <c r="AP817" s="26"/>
      <c r="AQ817" s="26"/>
      <c r="AR817" s="26"/>
      <c r="AS817" s="26"/>
      <c r="AT817" s="26"/>
      <c r="AU817" s="26"/>
      <c r="AV817" s="26"/>
      <c r="AW817" s="26"/>
      <c r="AX817" s="26"/>
      <c r="AY817" s="26"/>
      <c r="AZ817" s="26"/>
      <c r="BA817" s="26"/>
      <c r="BB817" s="26"/>
      <c r="BC817" s="26"/>
      <c r="BD817" s="26"/>
      <c r="BE817" s="26"/>
      <c r="BF817" s="26"/>
      <c r="BG817" s="26"/>
      <c r="BH817" s="26"/>
      <c r="BI817" s="26"/>
    </row>
    <row r="818" ht="11.25" customHeight="1">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c r="AA818" s="26"/>
      <c r="AB818" s="26"/>
      <c r="AC818" s="26"/>
      <c r="AD818" s="26"/>
      <c r="AE818" s="26"/>
      <c r="AF818" s="26"/>
      <c r="AG818" s="26"/>
      <c r="AH818" s="26"/>
      <c r="AI818" s="26"/>
      <c r="AJ818" s="26"/>
      <c r="AK818" s="26"/>
      <c r="AL818" s="26"/>
      <c r="AM818" s="26"/>
      <c r="AN818" s="26"/>
      <c r="AO818" s="26"/>
      <c r="AP818" s="26"/>
      <c r="AQ818" s="26"/>
      <c r="AR818" s="26"/>
      <c r="AS818" s="26"/>
      <c r="AT818" s="26"/>
      <c r="AU818" s="26"/>
      <c r="AV818" s="26"/>
      <c r="AW818" s="26"/>
      <c r="AX818" s="26"/>
      <c r="AY818" s="26"/>
      <c r="AZ818" s="26"/>
      <c r="BA818" s="26"/>
      <c r="BB818" s="26"/>
      <c r="BC818" s="26"/>
      <c r="BD818" s="26"/>
      <c r="BE818" s="26"/>
      <c r="BF818" s="26"/>
      <c r="BG818" s="26"/>
      <c r="BH818" s="26"/>
      <c r="BI818" s="26"/>
    </row>
    <row r="819" ht="11.25" customHeight="1">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c r="AA819" s="26"/>
      <c r="AB819" s="26"/>
      <c r="AC819" s="26"/>
      <c r="AD819" s="26"/>
      <c r="AE819" s="26"/>
      <c r="AF819" s="26"/>
      <c r="AG819" s="26"/>
      <c r="AH819" s="26"/>
      <c r="AI819" s="26"/>
      <c r="AJ819" s="26"/>
      <c r="AK819" s="26"/>
      <c r="AL819" s="26"/>
      <c r="AM819" s="26"/>
      <c r="AN819" s="26"/>
      <c r="AO819" s="26"/>
      <c r="AP819" s="26"/>
      <c r="AQ819" s="26"/>
      <c r="AR819" s="26"/>
      <c r="AS819" s="26"/>
      <c r="AT819" s="26"/>
      <c r="AU819" s="26"/>
      <c r="AV819" s="26"/>
      <c r="AW819" s="26"/>
      <c r="AX819" s="26"/>
      <c r="AY819" s="26"/>
      <c r="AZ819" s="26"/>
      <c r="BA819" s="26"/>
      <c r="BB819" s="26"/>
      <c r="BC819" s="26"/>
      <c r="BD819" s="26"/>
      <c r="BE819" s="26"/>
      <c r="BF819" s="26"/>
      <c r="BG819" s="26"/>
      <c r="BH819" s="26"/>
      <c r="BI819" s="26"/>
    </row>
    <row r="820" ht="11.25" customHeight="1">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c r="AA820" s="26"/>
      <c r="AB820" s="26"/>
      <c r="AC820" s="26"/>
      <c r="AD820" s="26"/>
      <c r="AE820" s="26"/>
      <c r="AF820" s="26"/>
      <c r="AG820" s="26"/>
      <c r="AH820" s="26"/>
      <c r="AI820" s="26"/>
      <c r="AJ820" s="26"/>
      <c r="AK820" s="26"/>
      <c r="AL820" s="26"/>
      <c r="AM820" s="26"/>
      <c r="AN820" s="26"/>
      <c r="AO820" s="26"/>
      <c r="AP820" s="26"/>
      <c r="AQ820" s="26"/>
      <c r="AR820" s="26"/>
      <c r="AS820" s="26"/>
      <c r="AT820" s="26"/>
      <c r="AU820" s="26"/>
      <c r="AV820" s="26"/>
      <c r="AW820" s="26"/>
      <c r="AX820" s="26"/>
      <c r="AY820" s="26"/>
      <c r="AZ820" s="26"/>
      <c r="BA820" s="26"/>
      <c r="BB820" s="26"/>
      <c r="BC820" s="26"/>
      <c r="BD820" s="26"/>
      <c r="BE820" s="26"/>
      <c r="BF820" s="26"/>
      <c r="BG820" s="26"/>
      <c r="BH820" s="26"/>
      <c r="BI820" s="26"/>
    </row>
    <row r="821" ht="11.25" customHeight="1">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c r="AA821" s="26"/>
      <c r="AB821" s="26"/>
      <c r="AC821" s="26"/>
      <c r="AD821" s="26"/>
      <c r="AE821" s="26"/>
      <c r="AF821" s="26"/>
      <c r="AG821" s="26"/>
      <c r="AH821" s="26"/>
      <c r="AI821" s="26"/>
      <c r="AJ821" s="26"/>
      <c r="AK821" s="26"/>
      <c r="AL821" s="26"/>
      <c r="AM821" s="26"/>
      <c r="AN821" s="26"/>
      <c r="AO821" s="26"/>
      <c r="AP821" s="26"/>
      <c r="AQ821" s="26"/>
      <c r="AR821" s="26"/>
      <c r="AS821" s="26"/>
      <c r="AT821" s="26"/>
      <c r="AU821" s="26"/>
      <c r="AV821" s="26"/>
      <c r="AW821" s="26"/>
      <c r="AX821" s="26"/>
      <c r="AY821" s="26"/>
      <c r="AZ821" s="26"/>
      <c r="BA821" s="26"/>
      <c r="BB821" s="26"/>
      <c r="BC821" s="26"/>
      <c r="BD821" s="26"/>
      <c r="BE821" s="26"/>
      <c r="BF821" s="26"/>
      <c r="BG821" s="26"/>
      <c r="BH821" s="26"/>
      <c r="BI821" s="26"/>
    </row>
    <row r="822" ht="11.25" customHeight="1">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c r="AA822" s="26"/>
      <c r="AB822" s="26"/>
      <c r="AC822" s="26"/>
      <c r="AD822" s="26"/>
      <c r="AE822" s="26"/>
      <c r="AF822" s="26"/>
      <c r="AG822" s="26"/>
      <c r="AH822" s="26"/>
      <c r="AI822" s="26"/>
      <c r="AJ822" s="26"/>
      <c r="AK822" s="26"/>
      <c r="AL822" s="26"/>
      <c r="AM822" s="26"/>
      <c r="AN822" s="26"/>
      <c r="AO822" s="26"/>
      <c r="AP822" s="26"/>
      <c r="AQ822" s="26"/>
      <c r="AR822" s="26"/>
      <c r="AS822" s="26"/>
      <c r="AT822" s="26"/>
      <c r="AU822" s="26"/>
      <c r="AV822" s="26"/>
      <c r="AW822" s="26"/>
      <c r="AX822" s="26"/>
      <c r="AY822" s="26"/>
      <c r="AZ822" s="26"/>
      <c r="BA822" s="26"/>
      <c r="BB822" s="26"/>
      <c r="BC822" s="26"/>
      <c r="BD822" s="26"/>
      <c r="BE822" s="26"/>
      <c r="BF822" s="26"/>
      <c r="BG822" s="26"/>
      <c r="BH822" s="26"/>
      <c r="BI822" s="26"/>
    </row>
    <row r="823" ht="11.25" customHeight="1">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c r="AA823" s="26"/>
      <c r="AB823" s="26"/>
      <c r="AC823" s="26"/>
      <c r="AD823" s="26"/>
      <c r="AE823" s="26"/>
      <c r="AF823" s="26"/>
      <c r="AG823" s="26"/>
      <c r="AH823" s="26"/>
      <c r="AI823" s="26"/>
      <c r="AJ823" s="26"/>
      <c r="AK823" s="26"/>
      <c r="AL823" s="26"/>
      <c r="AM823" s="26"/>
      <c r="AN823" s="26"/>
      <c r="AO823" s="26"/>
      <c r="AP823" s="26"/>
      <c r="AQ823" s="26"/>
      <c r="AR823" s="26"/>
      <c r="AS823" s="26"/>
      <c r="AT823" s="26"/>
      <c r="AU823" s="26"/>
      <c r="AV823" s="26"/>
      <c r="AW823" s="26"/>
      <c r="AX823" s="26"/>
      <c r="AY823" s="26"/>
      <c r="AZ823" s="26"/>
      <c r="BA823" s="26"/>
      <c r="BB823" s="26"/>
      <c r="BC823" s="26"/>
      <c r="BD823" s="26"/>
      <c r="BE823" s="26"/>
      <c r="BF823" s="26"/>
      <c r="BG823" s="26"/>
      <c r="BH823" s="26"/>
      <c r="BI823" s="26"/>
    </row>
    <row r="824" ht="11.25" customHeight="1">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c r="AA824" s="26"/>
      <c r="AB824" s="26"/>
      <c r="AC824" s="26"/>
      <c r="AD824" s="26"/>
      <c r="AE824" s="26"/>
      <c r="AF824" s="26"/>
      <c r="AG824" s="26"/>
      <c r="AH824" s="26"/>
      <c r="AI824" s="26"/>
      <c r="AJ824" s="26"/>
      <c r="AK824" s="26"/>
      <c r="AL824" s="26"/>
      <c r="AM824" s="26"/>
      <c r="AN824" s="26"/>
      <c r="AO824" s="26"/>
      <c r="AP824" s="26"/>
      <c r="AQ824" s="26"/>
      <c r="AR824" s="26"/>
      <c r="AS824" s="26"/>
      <c r="AT824" s="26"/>
      <c r="AU824" s="26"/>
      <c r="AV824" s="26"/>
      <c r="AW824" s="26"/>
      <c r="AX824" s="26"/>
      <c r="AY824" s="26"/>
      <c r="AZ824" s="26"/>
      <c r="BA824" s="26"/>
      <c r="BB824" s="26"/>
      <c r="BC824" s="26"/>
      <c r="BD824" s="26"/>
      <c r="BE824" s="26"/>
      <c r="BF824" s="26"/>
      <c r="BG824" s="26"/>
      <c r="BH824" s="26"/>
      <c r="BI824" s="26"/>
    </row>
    <row r="825" ht="11.25" customHeight="1">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c r="AA825" s="26"/>
      <c r="AB825" s="26"/>
      <c r="AC825" s="26"/>
      <c r="AD825" s="26"/>
      <c r="AE825" s="26"/>
      <c r="AF825" s="26"/>
      <c r="AG825" s="26"/>
      <c r="AH825" s="26"/>
      <c r="AI825" s="26"/>
      <c r="AJ825" s="26"/>
      <c r="AK825" s="26"/>
      <c r="AL825" s="26"/>
      <c r="AM825" s="26"/>
      <c r="AN825" s="26"/>
      <c r="AO825" s="26"/>
      <c r="AP825" s="26"/>
      <c r="AQ825" s="26"/>
      <c r="AR825" s="26"/>
      <c r="AS825" s="26"/>
      <c r="AT825" s="26"/>
      <c r="AU825" s="26"/>
      <c r="AV825" s="26"/>
      <c r="AW825" s="26"/>
      <c r="AX825" s="26"/>
      <c r="AY825" s="26"/>
      <c r="AZ825" s="26"/>
      <c r="BA825" s="26"/>
      <c r="BB825" s="26"/>
      <c r="BC825" s="26"/>
      <c r="BD825" s="26"/>
      <c r="BE825" s="26"/>
      <c r="BF825" s="26"/>
      <c r="BG825" s="26"/>
      <c r="BH825" s="26"/>
      <c r="BI825" s="26"/>
    </row>
    <row r="826" ht="11.25" customHeight="1">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c r="AA826" s="26"/>
      <c r="AB826" s="26"/>
      <c r="AC826" s="26"/>
      <c r="AD826" s="26"/>
      <c r="AE826" s="26"/>
      <c r="AF826" s="26"/>
      <c r="AG826" s="26"/>
      <c r="AH826" s="26"/>
      <c r="AI826" s="26"/>
      <c r="AJ826" s="26"/>
      <c r="AK826" s="26"/>
      <c r="AL826" s="26"/>
      <c r="AM826" s="26"/>
      <c r="AN826" s="26"/>
      <c r="AO826" s="26"/>
      <c r="AP826" s="26"/>
      <c r="AQ826" s="26"/>
      <c r="AR826" s="26"/>
      <c r="AS826" s="26"/>
      <c r="AT826" s="26"/>
      <c r="AU826" s="26"/>
      <c r="AV826" s="26"/>
      <c r="AW826" s="26"/>
      <c r="AX826" s="26"/>
      <c r="AY826" s="26"/>
      <c r="AZ826" s="26"/>
      <c r="BA826" s="26"/>
      <c r="BB826" s="26"/>
      <c r="BC826" s="26"/>
      <c r="BD826" s="26"/>
      <c r="BE826" s="26"/>
      <c r="BF826" s="26"/>
      <c r="BG826" s="26"/>
      <c r="BH826" s="26"/>
      <c r="BI826" s="26"/>
    </row>
    <row r="827" ht="11.25" customHeight="1">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c r="AA827" s="26"/>
      <c r="AB827" s="26"/>
      <c r="AC827" s="26"/>
      <c r="AD827" s="26"/>
      <c r="AE827" s="26"/>
      <c r="AF827" s="26"/>
      <c r="AG827" s="26"/>
      <c r="AH827" s="26"/>
      <c r="AI827" s="26"/>
      <c r="AJ827" s="26"/>
      <c r="AK827" s="26"/>
      <c r="AL827" s="26"/>
      <c r="AM827" s="26"/>
      <c r="AN827" s="26"/>
      <c r="AO827" s="26"/>
      <c r="AP827" s="26"/>
      <c r="AQ827" s="26"/>
      <c r="AR827" s="26"/>
      <c r="AS827" s="26"/>
      <c r="AT827" s="26"/>
      <c r="AU827" s="26"/>
      <c r="AV827" s="26"/>
      <c r="AW827" s="26"/>
      <c r="AX827" s="26"/>
      <c r="AY827" s="26"/>
      <c r="AZ827" s="26"/>
      <c r="BA827" s="26"/>
      <c r="BB827" s="26"/>
      <c r="BC827" s="26"/>
      <c r="BD827" s="26"/>
      <c r="BE827" s="26"/>
      <c r="BF827" s="26"/>
      <c r="BG827" s="26"/>
      <c r="BH827" s="26"/>
      <c r="BI827" s="26"/>
    </row>
    <row r="828" ht="11.25" customHeight="1">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c r="AA828" s="26"/>
      <c r="AB828" s="26"/>
      <c r="AC828" s="26"/>
      <c r="AD828" s="26"/>
      <c r="AE828" s="26"/>
      <c r="AF828" s="26"/>
      <c r="AG828" s="26"/>
      <c r="AH828" s="26"/>
      <c r="AI828" s="26"/>
      <c r="AJ828" s="26"/>
      <c r="AK828" s="26"/>
      <c r="AL828" s="26"/>
      <c r="AM828" s="26"/>
      <c r="AN828" s="26"/>
      <c r="AO828" s="26"/>
      <c r="AP828" s="26"/>
      <c r="AQ828" s="26"/>
      <c r="AR828" s="26"/>
      <c r="AS828" s="26"/>
      <c r="AT828" s="26"/>
      <c r="AU828" s="26"/>
      <c r="AV828" s="26"/>
      <c r="AW828" s="26"/>
      <c r="AX828" s="26"/>
      <c r="AY828" s="26"/>
      <c r="AZ828" s="26"/>
      <c r="BA828" s="26"/>
      <c r="BB828" s="26"/>
      <c r="BC828" s="26"/>
      <c r="BD828" s="26"/>
      <c r="BE828" s="26"/>
      <c r="BF828" s="26"/>
      <c r="BG828" s="26"/>
      <c r="BH828" s="26"/>
      <c r="BI828" s="26"/>
    </row>
    <row r="829" ht="11.25" customHeight="1">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c r="AA829" s="26"/>
      <c r="AB829" s="26"/>
      <c r="AC829" s="26"/>
      <c r="AD829" s="26"/>
      <c r="AE829" s="26"/>
      <c r="AF829" s="26"/>
      <c r="AG829" s="26"/>
      <c r="AH829" s="26"/>
      <c r="AI829" s="26"/>
      <c r="AJ829" s="26"/>
      <c r="AK829" s="26"/>
      <c r="AL829" s="26"/>
      <c r="AM829" s="26"/>
      <c r="AN829" s="26"/>
      <c r="AO829" s="26"/>
      <c r="AP829" s="26"/>
      <c r="AQ829" s="26"/>
      <c r="AR829" s="26"/>
      <c r="AS829" s="26"/>
      <c r="AT829" s="26"/>
      <c r="AU829" s="26"/>
      <c r="AV829" s="26"/>
      <c r="AW829" s="26"/>
      <c r="AX829" s="26"/>
      <c r="AY829" s="26"/>
      <c r="AZ829" s="26"/>
      <c r="BA829" s="26"/>
      <c r="BB829" s="26"/>
      <c r="BC829" s="26"/>
      <c r="BD829" s="26"/>
      <c r="BE829" s="26"/>
      <c r="BF829" s="26"/>
      <c r="BG829" s="26"/>
      <c r="BH829" s="26"/>
      <c r="BI829" s="26"/>
    </row>
    <row r="830" ht="11.25" customHeight="1">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c r="AA830" s="26"/>
      <c r="AB830" s="26"/>
      <c r="AC830" s="26"/>
      <c r="AD830" s="26"/>
      <c r="AE830" s="26"/>
      <c r="AF830" s="26"/>
      <c r="AG830" s="26"/>
      <c r="AH830" s="26"/>
      <c r="AI830" s="26"/>
      <c r="AJ830" s="26"/>
      <c r="AK830" s="26"/>
      <c r="AL830" s="26"/>
      <c r="AM830" s="26"/>
      <c r="AN830" s="26"/>
      <c r="AO830" s="26"/>
      <c r="AP830" s="26"/>
      <c r="AQ830" s="26"/>
      <c r="AR830" s="26"/>
      <c r="AS830" s="26"/>
      <c r="AT830" s="26"/>
      <c r="AU830" s="26"/>
      <c r="AV830" s="26"/>
      <c r="AW830" s="26"/>
      <c r="AX830" s="26"/>
      <c r="AY830" s="26"/>
      <c r="AZ830" s="26"/>
      <c r="BA830" s="26"/>
      <c r="BB830" s="26"/>
      <c r="BC830" s="26"/>
      <c r="BD830" s="26"/>
      <c r="BE830" s="26"/>
      <c r="BF830" s="26"/>
      <c r="BG830" s="26"/>
      <c r="BH830" s="26"/>
      <c r="BI830" s="26"/>
    </row>
    <row r="831" ht="11.25" customHeight="1">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c r="AA831" s="26"/>
      <c r="AB831" s="26"/>
      <c r="AC831" s="26"/>
      <c r="AD831" s="26"/>
      <c r="AE831" s="26"/>
      <c r="AF831" s="26"/>
      <c r="AG831" s="26"/>
      <c r="AH831" s="26"/>
      <c r="AI831" s="26"/>
      <c r="AJ831" s="26"/>
      <c r="AK831" s="26"/>
      <c r="AL831" s="26"/>
      <c r="AM831" s="26"/>
      <c r="AN831" s="26"/>
      <c r="AO831" s="26"/>
      <c r="AP831" s="26"/>
      <c r="AQ831" s="26"/>
      <c r="AR831" s="26"/>
      <c r="AS831" s="26"/>
      <c r="AT831" s="26"/>
      <c r="AU831" s="26"/>
      <c r="AV831" s="26"/>
      <c r="AW831" s="26"/>
      <c r="AX831" s="26"/>
      <c r="AY831" s="26"/>
      <c r="AZ831" s="26"/>
      <c r="BA831" s="26"/>
      <c r="BB831" s="26"/>
      <c r="BC831" s="26"/>
      <c r="BD831" s="26"/>
      <c r="BE831" s="26"/>
      <c r="BF831" s="26"/>
      <c r="BG831" s="26"/>
      <c r="BH831" s="26"/>
      <c r="BI831" s="26"/>
    </row>
    <row r="832" ht="11.25" customHeight="1">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c r="AA832" s="26"/>
      <c r="AB832" s="26"/>
      <c r="AC832" s="26"/>
      <c r="AD832" s="26"/>
      <c r="AE832" s="26"/>
      <c r="AF832" s="26"/>
      <c r="AG832" s="26"/>
      <c r="AH832" s="26"/>
      <c r="AI832" s="26"/>
      <c r="AJ832" s="26"/>
      <c r="AK832" s="26"/>
      <c r="AL832" s="26"/>
      <c r="AM832" s="26"/>
      <c r="AN832" s="26"/>
      <c r="AO832" s="26"/>
      <c r="AP832" s="26"/>
      <c r="AQ832" s="26"/>
      <c r="AR832" s="26"/>
      <c r="AS832" s="26"/>
      <c r="AT832" s="26"/>
      <c r="AU832" s="26"/>
      <c r="AV832" s="26"/>
      <c r="AW832" s="26"/>
      <c r="AX832" s="26"/>
      <c r="AY832" s="26"/>
      <c r="AZ832" s="26"/>
      <c r="BA832" s="26"/>
      <c r="BB832" s="26"/>
      <c r="BC832" s="26"/>
      <c r="BD832" s="26"/>
      <c r="BE832" s="26"/>
      <c r="BF832" s="26"/>
      <c r="BG832" s="26"/>
      <c r="BH832" s="26"/>
      <c r="BI832" s="26"/>
    </row>
    <row r="833" ht="11.25" customHeight="1">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c r="AA833" s="26"/>
      <c r="AB833" s="26"/>
      <c r="AC833" s="26"/>
      <c r="AD833" s="26"/>
      <c r="AE833" s="26"/>
      <c r="AF833" s="26"/>
      <c r="AG833" s="26"/>
      <c r="AH833" s="26"/>
      <c r="AI833" s="26"/>
      <c r="AJ833" s="26"/>
      <c r="AK833" s="26"/>
      <c r="AL833" s="26"/>
      <c r="AM833" s="26"/>
      <c r="AN833" s="26"/>
      <c r="AO833" s="26"/>
      <c r="AP833" s="26"/>
      <c r="AQ833" s="26"/>
      <c r="AR833" s="26"/>
      <c r="AS833" s="26"/>
      <c r="AT833" s="26"/>
      <c r="AU833" s="26"/>
      <c r="AV833" s="26"/>
      <c r="AW833" s="26"/>
      <c r="AX833" s="26"/>
      <c r="AY833" s="26"/>
      <c r="AZ833" s="26"/>
      <c r="BA833" s="26"/>
      <c r="BB833" s="26"/>
      <c r="BC833" s="26"/>
      <c r="BD833" s="26"/>
      <c r="BE833" s="26"/>
      <c r="BF833" s="26"/>
      <c r="BG833" s="26"/>
      <c r="BH833" s="26"/>
      <c r="BI833" s="26"/>
    </row>
    <row r="834" ht="11.25" customHeight="1">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c r="AA834" s="26"/>
      <c r="AB834" s="26"/>
      <c r="AC834" s="26"/>
      <c r="AD834" s="26"/>
      <c r="AE834" s="26"/>
      <c r="AF834" s="26"/>
      <c r="AG834" s="26"/>
      <c r="AH834" s="26"/>
      <c r="AI834" s="26"/>
      <c r="AJ834" s="26"/>
      <c r="AK834" s="26"/>
      <c r="AL834" s="26"/>
      <c r="AM834" s="26"/>
      <c r="AN834" s="26"/>
      <c r="AO834" s="26"/>
      <c r="AP834" s="26"/>
      <c r="AQ834" s="26"/>
      <c r="AR834" s="26"/>
      <c r="AS834" s="26"/>
      <c r="AT834" s="26"/>
      <c r="AU834" s="26"/>
      <c r="AV834" s="26"/>
      <c r="AW834" s="26"/>
      <c r="AX834" s="26"/>
      <c r="AY834" s="26"/>
      <c r="AZ834" s="26"/>
      <c r="BA834" s="26"/>
      <c r="BB834" s="26"/>
      <c r="BC834" s="26"/>
      <c r="BD834" s="26"/>
      <c r="BE834" s="26"/>
      <c r="BF834" s="26"/>
      <c r="BG834" s="26"/>
      <c r="BH834" s="26"/>
      <c r="BI834" s="26"/>
    </row>
    <row r="835" ht="11.25" customHeight="1">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c r="AA835" s="26"/>
      <c r="AB835" s="26"/>
      <c r="AC835" s="26"/>
      <c r="AD835" s="26"/>
      <c r="AE835" s="26"/>
      <c r="AF835" s="26"/>
      <c r="AG835" s="26"/>
      <c r="AH835" s="26"/>
      <c r="AI835" s="26"/>
      <c r="AJ835" s="26"/>
      <c r="AK835" s="26"/>
      <c r="AL835" s="26"/>
      <c r="AM835" s="26"/>
      <c r="AN835" s="26"/>
      <c r="AO835" s="26"/>
      <c r="AP835" s="26"/>
      <c r="AQ835" s="26"/>
      <c r="AR835" s="26"/>
      <c r="AS835" s="26"/>
      <c r="AT835" s="26"/>
      <c r="AU835" s="26"/>
      <c r="AV835" s="26"/>
      <c r="AW835" s="26"/>
      <c r="AX835" s="26"/>
      <c r="AY835" s="26"/>
      <c r="AZ835" s="26"/>
      <c r="BA835" s="26"/>
      <c r="BB835" s="26"/>
      <c r="BC835" s="26"/>
      <c r="BD835" s="26"/>
      <c r="BE835" s="26"/>
      <c r="BF835" s="26"/>
      <c r="BG835" s="26"/>
      <c r="BH835" s="26"/>
      <c r="BI835" s="26"/>
    </row>
    <row r="836" ht="11.25" customHeight="1">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c r="AA836" s="26"/>
      <c r="AB836" s="26"/>
      <c r="AC836" s="26"/>
      <c r="AD836" s="26"/>
      <c r="AE836" s="26"/>
      <c r="AF836" s="26"/>
      <c r="AG836" s="26"/>
      <c r="AH836" s="26"/>
      <c r="AI836" s="26"/>
      <c r="AJ836" s="26"/>
      <c r="AK836" s="26"/>
      <c r="AL836" s="26"/>
      <c r="AM836" s="26"/>
      <c r="AN836" s="26"/>
      <c r="AO836" s="26"/>
      <c r="AP836" s="26"/>
      <c r="AQ836" s="26"/>
      <c r="AR836" s="26"/>
      <c r="AS836" s="26"/>
      <c r="AT836" s="26"/>
      <c r="AU836" s="26"/>
      <c r="AV836" s="26"/>
      <c r="AW836" s="26"/>
      <c r="AX836" s="26"/>
      <c r="AY836" s="26"/>
      <c r="AZ836" s="26"/>
      <c r="BA836" s="26"/>
      <c r="BB836" s="26"/>
      <c r="BC836" s="26"/>
      <c r="BD836" s="26"/>
      <c r="BE836" s="26"/>
      <c r="BF836" s="26"/>
      <c r="BG836" s="26"/>
      <c r="BH836" s="26"/>
      <c r="BI836" s="26"/>
    </row>
    <row r="837" ht="11.25" customHeight="1">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c r="AA837" s="26"/>
      <c r="AB837" s="26"/>
      <c r="AC837" s="26"/>
      <c r="AD837" s="26"/>
      <c r="AE837" s="26"/>
      <c r="AF837" s="26"/>
      <c r="AG837" s="26"/>
      <c r="AH837" s="26"/>
      <c r="AI837" s="26"/>
      <c r="AJ837" s="26"/>
      <c r="AK837" s="26"/>
      <c r="AL837" s="26"/>
      <c r="AM837" s="26"/>
      <c r="AN837" s="26"/>
      <c r="AO837" s="26"/>
      <c r="AP837" s="26"/>
      <c r="AQ837" s="26"/>
      <c r="AR837" s="26"/>
      <c r="AS837" s="26"/>
      <c r="AT837" s="26"/>
      <c r="AU837" s="26"/>
      <c r="AV837" s="26"/>
      <c r="AW837" s="26"/>
      <c r="AX837" s="26"/>
      <c r="AY837" s="26"/>
      <c r="AZ837" s="26"/>
      <c r="BA837" s="26"/>
      <c r="BB837" s="26"/>
      <c r="BC837" s="26"/>
      <c r="BD837" s="26"/>
      <c r="BE837" s="26"/>
      <c r="BF837" s="26"/>
      <c r="BG837" s="26"/>
      <c r="BH837" s="26"/>
      <c r="BI837" s="26"/>
    </row>
    <row r="838" ht="11.25" customHeight="1">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c r="AA838" s="26"/>
      <c r="AB838" s="26"/>
      <c r="AC838" s="26"/>
      <c r="AD838" s="26"/>
      <c r="AE838" s="26"/>
      <c r="AF838" s="26"/>
      <c r="AG838" s="26"/>
      <c r="AH838" s="26"/>
      <c r="AI838" s="26"/>
      <c r="AJ838" s="26"/>
      <c r="AK838" s="26"/>
      <c r="AL838" s="26"/>
      <c r="AM838" s="26"/>
      <c r="AN838" s="26"/>
      <c r="AO838" s="26"/>
      <c r="AP838" s="26"/>
      <c r="AQ838" s="26"/>
      <c r="AR838" s="26"/>
      <c r="AS838" s="26"/>
      <c r="AT838" s="26"/>
      <c r="AU838" s="26"/>
      <c r="AV838" s="26"/>
      <c r="AW838" s="26"/>
      <c r="AX838" s="26"/>
      <c r="AY838" s="26"/>
      <c r="AZ838" s="26"/>
      <c r="BA838" s="26"/>
      <c r="BB838" s="26"/>
      <c r="BC838" s="26"/>
      <c r="BD838" s="26"/>
      <c r="BE838" s="26"/>
      <c r="BF838" s="26"/>
      <c r="BG838" s="26"/>
      <c r="BH838" s="26"/>
      <c r="BI838" s="26"/>
    </row>
    <row r="839" ht="11.25" customHeight="1">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c r="AA839" s="26"/>
      <c r="AB839" s="26"/>
      <c r="AC839" s="26"/>
      <c r="AD839" s="26"/>
      <c r="AE839" s="26"/>
      <c r="AF839" s="26"/>
      <c r="AG839" s="26"/>
      <c r="AH839" s="26"/>
      <c r="AI839" s="26"/>
      <c r="AJ839" s="26"/>
      <c r="AK839" s="26"/>
      <c r="AL839" s="26"/>
      <c r="AM839" s="26"/>
      <c r="AN839" s="26"/>
      <c r="AO839" s="26"/>
      <c r="AP839" s="26"/>
      <c r="AQ839" s="26"/>
      <c r="AR839" s="26"/>
      <c r="AS839" s="26"/>
      <c r="AT839" s="26"/>
      <c r="AU839" s="26"/>
      <c r="AV839" s="26"/>
      <c r="AW839" s="26"/>
      <c r="AX839" s="26"/>
      <c r="AY839" s="26"/>
      <c r="AZ839" s="26"/>
      <c r="BA839" s="26"/>
      <c r="BB839" s="26"/>
      <c r="BC839" s="26"/>
      <c r="BD839" s="26"/>
      <c r="BE839" s="26"/>
      <c r="BF839" s="26"/>
      <c r="BG839" s="26"/>
      <c r="BH839" s="26"/>
      <c r="BI839" s="26"/>
    </row>
    <row r="840" ht="11.25" customHeight="1">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c r="AA840" s="26"/>
      <c r="AB840" s="26"/>
      <c r="AC840" s="26"/>
      <c r="AD840" s="26"/>
      <c r="AE840" s="26"/>
      <c r="AF840" s="26"/>
      <c r="AG840" s="26"/>
      <c r="AH840" s="26"/>
      <c r="AI840" s="26"/>
      <c r="AJ840" s="26"/>
      <c r="AK840" s="26"/>
      <c r="AL840" s="26"/>
      <c r="AM840" s="26"/>
      <c r="AN840" s="26"/>
      <c r="AO840" s="26"/>
      <c r="AP840" s="26"/>
      <c r="AQ840" s="26"/>
      <c r="AR840" s="26"/>
      <c r="AS840" s="26"/>
      <c r="AT840" s="26"/>
      <c r="AU840" s="26"/>
      <c r="AV840" s="26"/>
      <c r="AW840" s="26"/>
      <c r="AX840" s="26"/>
      <c r="AY840" s="26"/>
      <c r="AZ840" s="26"/>
      <c r="BA840" s="26"/>
      <c r="BB840" s="26"/>
      <c r="BC840" s="26"/>
      <c r="BD840" s="26"/>
      <c r="BE840" s="26"/>
      <c r="BF840" s="26"/>
      <c r="BG840" s="26"/>
      <c r="BH840" s="26"/>
      <c r="BI840" s="26"/>
    </row>
    <row r="841" ht="11.25" customHeight="1">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c r="AA841" s="26"/>
      <c r="AB841" s="26"/>
      <c r="AC841" s="26"/>
      <c r="AD841" s="26"/>
      <c r="AE841" s="26"/>
      <c r="AF841" s="26"/>
      <c r="AG841" s="26"/>
      <c r="AH841" s="26"/>
      <c r="AI841" s="26"/>
      <c r="AJ841" s="26"/>
      <c r="AK841" s="26"/>
      <c r="AL841" s="26"/>
      <c r="AM841" s="26"/>
      <c r="AN841" s="26"/>
      <c r="AO841" s="26"/>
      <c r="AP841" s="26"/>
      <c r="AQ841" s="26"/>
      <c r="AR841" s="26"/>
      <c r="AS841" s="26"/>
      <c r="AT841" s="26"/>
      <c r="AU841" s="26"/>
      <c r="AV841" s="26"/>
      <c r="AW841" s="26"/>
      <c r="AX841" s="26"/>
      <c r="AY841" s="26"/>
      <c r="AZ841" s="26"/>
      <c r="BA841" s="26"/>
      <c r="BB841" s="26"/>
      <c r="BC841" s="26"/>
      <c r="BD841" s="26"/>
      <c r="BE841" s="26"/>
      <c r="BF841" s="26"/>
      <c r="BG841" s="26"/>
      <c r="BH841" s="26"/>
      <c r="BI841" s="26"/>
    </row>
    <row r="842" ht="11.25" customHeight="1">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c r="AA842" s="26"/>
      <c r="AB842" s="26"/>
      <c r="AC842" s="26"/>
      <c r="AD842" s="26"/>
      <c r="AE842" s="26"/>
      <c r="AF842" s="26"/>
      <c r="AG842" s="26"/>
      <c r="AH842" s="26"/>
      <c r="AI842" s="26"/>
      <c r="AJ842" s="26"/>
      <c r="AK842" s="26"/>
      <c r="AL842" s="26"/>
      <c r="AM842" s="26"/>
      <c r="AN842" s="26"/>
      <c r="AO842" s="26"/>
      <c r="AP842" s="26"/>
      <c r="AQ842" s="26"/>
      <c r="AR842" s="26"/>
      <c r="AS842" s="26"/>
      <c r="AT842" s="26"/>
      <c r="AU842" s="26"/>
      <c r="AV842" s="26"/>
      <c r="AW842" s="26"/>
      <c r="AX842" s="26"/>
      <c r="AY842" s="26"/>
      <c r="AZ842" s="26"/>
      <c r="BA842" s="26"/>
      <c r="BB842" s="26"/>
      <c r="BC842" s="26"/>
      <c r="BD842" s="26"/>
      <c r="BE842" s="26"/>
      <c r="BF842" s="26"/>
      <c r="BG842" s="26"/>
      <c r="BH842" s="26"/>
      <c r="BI842" s="26"/>
    </row>
    <row r="843" ht="11.25" customHeight="1">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c r="AA843" s="26"/>
      <c r="AB843" s="26"/>
      <c r="AC843" s="26"/>
      <c r="AD843" s="26"/>
      <c r="AE843" s="26"/>
      <c r="AF843" s="26"/>
      <c r="AG843" s="26"/>
      <c r="AH843" s="26"/>
      <c r="AI843" s="26"/>
      <c r="AJ843" s="26"/>
      <c r="AK843" s="26"/>
      <c r="AL843" s="26"/>
      <c r="AM843" s="26"/>
      <c r="AN843" s="26"/>
      <c r="AO843" s="26"/>
      <c r="AP843" s="26"/>
      <c r="AQ843" s="26"/>
      <c r="AR843" s="26"/>
      <c r="AS843" s="26"/>
      <c r="AT843" s="26"/>
      <c r="AU843" s="26"/>
      <c r="AV843" s="26"/>
      <c r="AW843" s="26"/>
      <c r="AX843" s="26"/>
      <c r="AY843" s="26"/>
      <c r="AZ843" s="26"/>
      <c r="BA843" s="26"/>
      <c r="BB843" s="26"/>
      <c r="BC843" s="26"/>
      <c r="BD843" s="26"/>
      <c r="BE843" s="26"/>
      <c r="BF843" s="26"/>
      <c r="BG843" s="26"/>
      <c r="BH843" s="26"/>
      <c r="BI843" s="26"/>
    </row>
    <row r="844" ht="11.25" customHeight="1">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c r="AA844" s="26"/>
      <c r="AB844" s="26"/>
      <c r="AC844" s="26"/>
      <c r="AD844" s="26"/>
      <c r="AE844" s="26"/>
      <c r="AF844" s="26"/>
      <c r="AG844" s="26"/>
      <c r="AH844" s="26"/>
      <c r="AI844" s="26"/>
      <c r="AJ844" s="26"/>
      <c r="AK844" s="26"/>
      <c r="AL844" s="26"/>
      <c r="AM844" s="26"/>
      <c r="AN844" s="26"/>
      <c r="AO844" s="26"/>
      <c r="AP844" s="26"/>
      <c r="AQ844" s="26"/>
      <c r="AR844" s="26"/>
      <c r="AS844" s="26"/>
      <c r="AT844" s="26"/>
      <c r="AU844" s="26"/>
      <c r="AV844" s="26"/>
      <c r="AW844" s="26"/>
      <c r="AX844" s="26"/>
      <c r="AY844" s="26"/>
      <c r="AZ844" s="26"/>
      <c r="BA844" s="26"/>
      <c r="BB844" s="26"/>
      <c r="BC844" s="26"/>
      <c r="BD844" s="26"/>
      <c r="BE844" s="26"/>
      <c r="BF844" s="26"/>
      <c r="BG844" s="26"/>
      <c r="BH844" s="26"/>
      <c r="BI844" s="26"/>
    </row>
    <row r="845" ht="11.25" customHeight="1">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c r="AA845" s="26"/>
      <c r="AB845" s="26"/>
      <c r="AC845" s="26"/>
      <c r="AD845" s="26"/>
      <c r="AE845" s="26"/>
      <c r="AF845" s="26"/>
      <c r="AG845" s="26"/>
      <c r="AH845" s="26"/>
      <c r="AI845" s="26"/>
      <c r="AJ845" s="26"/>
      <c r="AK845" s="26"/>
      <c r="AL845" s="26"/>
      <c r="AM845" s="26"/>
      <c r="AN845" s="26"/>
      <c r="AO845" s="26"/>
      <c r="AP845" s="26"/>
      <c r="AQ845" s="26"/>
      <c r="AR845" s="26"/>
      <c r="AS845" s="26"/>
      <c r="AT845" s="26"/>
      <c r="AU845" s="26"/>
      <c r="AV845" s="26"/>
      <c r="AW845" s="26"/>
      <c r="AX845" s="26"/>
      <c r="AY845" s="26"/>
      <c r="AZ845" s="26"/>
      <c r="BA845" s="26"/>
      <c r="BB845" s="26"/>
      <c r="BC845" s="26"/>
      <c r="BD845" s="26"/>
      <c r="BE845" s="26"/>
      <c r="BF845" s="26"/>
      <c r="BG845" s="26"/>
      <c r="BH845" s="26"/>
      <c r="BI845" s="26"/>
    </row>
    <row r="846" ht="11.25" customHeight="1">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c r="AA846" s="26"/>
      <c r="AB846" s="26"/>
      <c r="AC846" s="26"/>
      <c r="AD846" s="26"/>
      <c r="AE846" s="26"/>
      <c r="AF846" s="26"/>
      <c r="AG846" s="26"/>
      <c r="AH846" s="26"/>
      <c r="AI846" s="26"/>
      <c r="AJ846" s="26"/>
      <c r="AK846" s="26"/>
      <c r="AL846" s="26"/>
      <c r="AM846" s="26"/>
      <c r="AN846" s="26"/>
      <c r="AO846" s="26"/>
      <c r="AP846" s="26"/>
      <c r="AQ846" s="26"/>
      <c r="AR846" s="26"/>
      <c r="AS846" s="26"/>
      <c r="AT846" s="26"/>
      <c r="AU846" s="26"/>
      <c r="AV846" s="26"/>
      <c r="AW846" s="26"/>
      <c r="AX846" s="26"/>
      <c r="AY846" s="26"/>
      <c r="AZ846" s="26"/>
      <c r="BA846" s="26"/>
      <c r="BB846" s="26"/>
      <c r="BC846" s="26"/>
      <c r="BD846" s="26"/>
      <c r="BE846" s="26"/>
      <c r="BF846" s="26"/>
      <c r="BG846" s="26"/>
      <c r="BH846" s="26"/>
      <c r="BI846" s="26"/>
    </row>
    <row r="847" ht="11.25" customHeight="1">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c r="AA847" s="26"/>
      <c r="AB847" s="26"/>
      <c r="AC847" s="26"/>
      <c r="AD847" s="26"/>
      <c r="AE847" s="26"/>
      <c r="AF847" s="26"/>
      <c r="AG847" s="26"/>
      <c r="AH847" s="26"/>
      <c r="AI847" s="26"/>
      <c r="AJ847" s="26"/>
      <c r="AK847" s="26"/>
      <c r="AL847" s="26"/>
      <c r="AM847" s="26"/>
      <c r="AN847" s="26"/>
      <c r="AO847" s="26"/>
      <c r="AP847" s="26"/>
      <c r="AQ847" s="26"/>
      <c r="AR847" s="26"/>
      <c r="AS847" s="26"/>
      <c r="AT847" s="26"/>
      <c r="AU847" s="26"/>
      <c r="AV847" s="26"/>
      <c r="AW847" s="26"/>
      <c r="AX847" s="26"/>
      <c r="AY847" s="26"/>
      <c r="AZ847" s="26"/>
      <c r="BA847" s="26"/>
      <c r="BB847" s="26"/>
      <c r="BC847" s="26"/>
      <c r="BD847" s="26"/>
      <c r="BE847" s="26"/>
      <c r="BF847" s="26"/>
      <c r="BG847" s="26"/>
      <c r="BH847" s="26"/>
      <c r="BI847" s="26"/>
    </row>
    <row r="848" ht="11.25" customHeight="1">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c r="AA848" s="26"/>
      <c r="AB848" s="26"/>
      <c r="AC848" s="26"/>
      <c r="AD848" s="26"/>
      <c r="AE848" s="26"/>
      <c r="AF848" s="26"/>
      <c r="AG848" s="26"/>
      <c r="AH848" s="26"/>
      <c r="AI848" s="26"/>
      <c r="AJ848" s="26"/>
      <c r="AK848" s="26"/>
      <c r="AL848" s="26"/>
      <c r="AM848" s="26"/>
      <c r="AN848" s="26"/>
      <c r="AO848" s="26"/>
      <c r="AP848" s="26"/>
      <c r="AQ848" s="26"/>
      <c r="AR848" s="26"/>
      <c r="AS848" s="26"/>
      <c r="AT848" s="26"/>
      <c r="AU848" s="26"/>
      <c r="AV848" s="26"/>
      <c r="AW848" s="26"/>
      <c r="AX848" s="26"/>
      <c r="AY848" s="26"/>
      <c r="AZ848" s="26"/>
      <c r="BA848" s="26"/>
      <c r="BB848" s="26"/>
      <c r="BC848" s="26"/>
      <c r="BD848" s="26"/>
      <c r="BE848" s="26"/>
      <c r="BF848" s="26"/>
      <c r="BG848" s="26"/>
      <c r="BH848" s="26"/>
      <c r="BI848" s="26"/>
    </row>
    <row r="849" ht="11.25" customHeight="1">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c r="AA849" s="26"/>
      <c r="AB849" s="26"/>
      <c r="AC849" s="26"/>
      <c r="AD849" s="26"/>
      <c r="AE849" s="26"/>
      <c r="AF849" s="26"/>
      <c r="AG849" s="26"/>
      <c r="AH849" s="26"/>
      <c r="AI849" s="26"/>
      <c r="AJ849" s="26"/>
      <c r="AK849" s="26"/>
      <c r="AL849" s="26"/>
      <c r="AM849" s="26"/>
      <c r="AN849" s="26"/>
      <c r="AO849" s="26"/>
      <c r="AP849" s="26"/>
      <c r="AQ849" s="26"/>
      <c r="AR849" s="26"/>
      <c r="AS849" s="26"/>
      <c r="AT849" s="26"/>
      <c r="AU849" s="26"/>
      <c r="AV849" s="26"/>
      <c r="AW849" s="26"/>
      <c r="AX849" s="26"/>
      <c r="AY849" s="26"/>
      <c r="AZ849" s="26"/>
      <c r="BA849" s="26"/>
      <c r="BB849" s="26"/>
      <c r="BC849" s="26"/>
      <c r="BD849" s="26"/>
      <c r="BE849" s="26"/>
      <c r="BF849" s="26"/>
      <c r="BG849" s="26"/>
      <c r="BH849" s="26"/>
      <c r="BI849" s="26"/>
    </row>
    <row r="850" ht="11.25" customHeight="1">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c r="AA850" s="26"/>
      <c r="AB850" s="26"/>
      <c r="AC850" s="26"/>
      <c r="AD850" s="26"/>
      <c r="AE850" s="26"/>
      <c r="AF850" s="26"/>
      <c r="AG850" s="26"/>
      <c r="AH850" s="26"/>
      <c r="AI850" s="26"/>
      <c r="AJ850" s="26"/>
      <c r="AK850" s="26"/>
      <c r="AL850" s="26"/>
      <c r="AM850" s="26"/>
      <c r="AN850" s="26"/>
      <c r="AO850" s="26"/>
      <c r="AP850" s="26"/>
      <c r="AQ850" s="26"/>
      <c r="AR850" s="26"/>
      <c r="AS850" s="26"/>
      <c r="AT850" s="26"/>
      <c r="AU850" s="26"/>
      <c r="AV850" s="26"/>
      <c r="AW850" s="26"/>
      <c r="AX850" s="26"/>
      <c r="AY850" s="26"/>
      <c r="AZ850" s="26"/>
      <c r="BA850" s="26"/>
      <c r="BB850" s="26"/>
      <c r="BC850" s="26"/>
      <c r="BD850" s="26"/>
      <c r="BE850" s="26"/>
      <c r="BF850" s="26"/>
      <c r="BG850" s="26"/>
      <c r="BH850" s="26"/>
      <c r="BI850" s="26"/>
    </row>
    <row r="851" ht="11.25" customHeight="1">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c r="AA851" s="26"/>
      <c r="AB851" s="26"/>
      <c r="AC851" s="26"/>
      <c r="AD851" s="26"/>
      <c r="AE851" s="26"/>
      <c r="AF851" s="26"/>
      <c r="AG851" s="26"/>
      <c r="AH851" s="26"/>
      <c r="AI851" s="26"/>
      <c r="AJ851" s="26"/>
      <c r="AK851" s="26"/>
      <c r="AL851" s="26"/>
      <c r="AM851" s="26"/>
      <c r="AN851" s="26"/>
      <c r="AO851" s="26"/>
      <c r="AP851" s="26"/>
      <c r="AQ851" s="26"/>
      <c r="AR851" s="26"/>
      <c r="AS851" s="26"/>
      <c r="AT851" s="26"/>
      <c r="AU851" s="26"/>
      <c r="AV851" s="26"/>
      <c r="AW851" s="26"/>
      <c r="AX851" s="26"/>
      <c r="AY851" s="26"/>
      <c r="AZ851" s="26"/>
      <c r="BA851" s="26"/>
      <c r="BB851" s="26"/>
      <c r="BC851" s="26"/>
      <c r="BD851" s="26"/>
      <c r="BE851" s="26"/>
      <c r="BF851" s="26"/>
      <c r="BG851" s="26"/>
      <c r="BH851" s="26"/>
      <c r="BI851" s="26"/>
    </row>
    <row r="852" ht="11.25" customHeight="1">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c r="AA852" s="26"/>
      <c r="AB852" s="26"/>
      <c r="AC852" s="26"/>
      <c r="AD852" s="26"/>
      <c r="AE852" s="26"/>
      <c r="AF852" s="26"/>
      <c r="AG852" s="26"/>
      <c r="AH852" s="26"/>
      <c r="AI852" s="26"/>
      <c r="AJ852" s="26"/>
      <c r="AK852" s="26"/>
      <c r="AL852" s="26"/>
      <c r="AM852" s="26"/>
      <c r="AN852" s="26"/>
      <c r="AO852" s="26"/>
      <c r="AP852" s="26"/>
      <c r="AQ852" s="26"/>
      <c r="AR852" s="26"/>
      <c r="AS852" s="26"/>
      <c r="AT852" s="26"/>
      <c r="AU852" s="26"/>
      <c r="AV852" s="26"/>
      <c r="AW852" s="26"/>
      <c r="AX852" s="26"/>
      <c r="AY852" s="26"/>
      <c r="AZ852" s="26"/>
      <c r="BA852" s="26"/>
      <c r="BB852" s="26"/>
      <c r="BC852" s="26"/>
      <c r="BD852" s="26"/>
      <c r="BE852" s="26"/>
      <c r="BF852" s="26"/>
      <c r="BG852" s="26"/>
      <c r="BH852" s="26"/>
      <c r="BI852" s="26"/>
    </row>
    <row r="853" ht="11.25" customHeight="1">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c r="AA853" s="26"/>
      <c r="AB853" s="26"/>
      <c r="AC853" s="26"/>
      <c r="AD853" s="26"/>
      <c r="AE853" s="26"/>
      <c r="AF853" s="26"/>
      <c r="AG853" s="26"/>
      <c r="AH853" s="26"/>
      <c r="AI853" s="26"/>
      <c r="AJ853" s="26"/>
      <c r="AK853" s="26"/>
      <c r="AL853" s="26"/>
      <c r="AM853" s="26"/>
      <c r="AN853" s="26"/>
      <c r="AO853" s="26"/>
      <c r="AP853" s="26"/>
      <c r="AQ853" s="26"/>
      <c r="AR853" s="26"/>
      <c r="AS853" s="26"/>
      <c r="AT853" s="26"/>
      <c r="AU853" s="26"/>
      <c r="AV853" s="26"/>
      <c r="AW853" s="26"/>
      <c r="AX853" s="26"/>
      <c r="AY853" s="26"/>
      <c r="AZ853" s="26"/>
      <c r="BA853" s="26"/>
      <c r="BB853" s="26"/>
      <c r="BC853" s="26"/>
      <c r="BD853" s="26"/>
      <c r="BE853" s="26"/>
      <c r="BF853" s="26"/>
      <c r="BG853" s="26"/>
      <c r="BH853" s="26"/>
      <c r="BI853" s="26"/>
    </row>
    <row r="854" ht="11.25" customHeight="1">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c r="AA854" s="26"/>
      <c r="AB854" s="26"/>
      <c r="AC854" s="26"/>
      <c r="AD854" s="26"/>
      <c r="AE854" s="26"/>
      <c r="AF854" s="26"/>
      <c r="AG854" s="26"/>
      <c r="AH854" s="26"/>
      <c r="AI854" s="26"/>
      <c r="AJ854" s="26"/>
      <c r="AK854" s="26"/>
      <c r="AL854" s="26"/>
      <c r="AM854" s="26"/>
      <c r="AN854" s="26"/>
      <c r="AO854" s="26"/>
      <c r="AP854" s="26"/>
      <c r="AQ854" s="26"/>
      <c r="AR854" s="26"/>
      <c r="AS854" s="26"/>
      <c r="AT854" s="26"/>
      <c r="AU854" s="26"/>
      <c r="AV854" s="26"/>
      <c r="AW854" s="26"/>
      <c r="AX854" s="26"/>
      <c r="AY854" s="26"/>
      <c r="AZ854" s="26"/>
      <c r="BA854" s="26"/>
      <c r="BB854" s="26"/>
      <c r="BC854" s="26"/>
      <c r="BD854" s="26"/>
      <c r="BE854" s="26"/>
      <c r="BF854" s="26"/>
      <c r="BG854" s="26"/>
      <c r="BH854" s="26"/>
      <c r="BI854" s="26"/>
    </row>
    <row r="855" ht="11.25" customHeight="1">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c r="AA855" s="26"/>
      <c r="AB855" s="26"/>
      <c r="AC855" s="26"/>
      <c r="AD855" s="26"/>
      <c r="AE855" s="26"/>
      <c r="AF855" s="26"/>
      <c r="AG855" s="26"/>
      <c r="AH855" s="26"/>
      <c r="AI855" s="26"/>
      <c r="AJ855" s="26"/>
      <c r="AK855" s="26"/>
      <c r="AL855" s="26"/>
      <c r="AM855" s="26"/>
      <c r="AN855" s="26"/>
      <c r="AO855" s="26"/>
      <c r="AP855" s="26"/>
      <c r="AQ855" s="26"/>
      <c r="AR855" s="26"/>
      <c r="AS855" s="26"/>
      <c r="AT855" s="26"/>
      <c r="AU855" s="26"/>
      <c r="AV855" s="26"/>
      <c r="AW855" s="26"/>
      <c r="AX855" s="26"/>
      <c r="AY855" s="26"/>
      <c r="AZ855" s="26"/>
      <c r="BA855" s="26"/>
      <c r="BB855" s="26"/>
      <c r="BC855" s="26"/>
      <c r="BD855" s="26"/>
      <c r="BE855" s="26"/>
      <c r="BF855" s="26"/>
      <c r="BG855" s="26"/>
      <c r="BH855" s="26"/>
      <c r="BI855" s="26"/>
    </row>
    <row r="856" ht="11.25" customHeight="1">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c r="AA856" s="26"/>
      <c r="AB856" s="26"/>
      <c r="AC856" s="26"/>
      <c r="AD856" s="26"/>
      <c r="AE856" s="26"/>
      <c r="AF856" s="26"/>
      <c r="AG856" s="26"/>
      <c r="AH856" s="26"/>
      <c r="AI856" s="26"/>
      <c r="AJ856" s="26"/>
      <c r="AK856" s="26"/>
      <c r="AL856" s="26"/>
      <c r="AM856" s="26"/>
      <c r="AN856" s="26"/>
      <c r="AO856" s="26"/>
      <c r="AP856" s="26"/>
      <c r="AQ856" s="26"/>
      <c r="AR856" s="26"/>
      <c r="AS856" s="26"/>
      <c r="AT856" s="26"/>
      <c r="AU856" s="26"/>
      <c r="AV856" s="26"/>
      <c r="AW856" s="26"/>
      <c r="AX856" s="26"/>
      <c r="AY856" s="26"/>
      <c r="AZ856" s="26"/>
      <c r="BA856" s="26"/>
      <c r="BB856" s="26"/>
      <c r="BC856" s="26"/>
      <c r="BD856" s="26"/>
      <c r="BE856" s="26"/>
      <c r="BF856" s="26"/>
      <c r="BG856" s="26"/>
      <c r="BH856" s="26"/>
      <c r="BI856" s="26"/>
    </row>
    <row r="857" ht="11.25" customHeight="1">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c r="AA857" s="26"/>
      <c r="AB857" s="26"/>
      <c r="AC857" s="26"/>
      <c r="AD857" s="26"/>
      <c r="AE857" s="26"/>
      <c r="AF857" s="26"/>
      <c r="AG857" s="26"/>
      <c r="AH857" s="26"/>
      <c r="AI857" s="26"/>
      <c r="AJ857" s="26"/>
      <c r="AK857" s="26"/>
      <c r="AL857" s="26"/>
      <c r="AM857" s="26"/>
      <c r="AN857" s="26"/>
      <c r="AO857" s="26"/>
      <c r="AP857" s="26"/>
      <c r="AQ857" s="26"/>
      <c r="AR857" s="26"/>
      <c r="AS857" s="26"/>
      <c r="AT857" s="26"/>
      <c r="AU857" s="26"/>
      <c r="AV857" s="26"/>
      <c r="AW857" s="26"/>
      <c r="AX857" s="26"/>
      <c r="AY857" s="26"/>
      <c r="AZ857" s="26"/>
      <c r="BA857" s="26"/>
      <c r="BB857" s="26"/>
      <c r="BC857" s="26"/>
      <c r="BD857" s="26"/>
      <c r="BE857" s="26"/>
      <c r="BF857" s="26"/>
      <c r="BG857" s="26"/>
      <c r="BH857" s="26"/>
      <c r="BI857" s="26"/>
    </row>
    <row r="858" ht="11.25" customHeight="1">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c r="AA858" s="26"/>
      <c r="AB858" s="26"/>
      <c r="AC858" s="26"/>
      <c r="AD858" s="26"/>
      <c r="AE858" s="26"/>
      <c r="AF858" s="26"/>
      <c r="AG858" s="26"/>
      <c r="AH858" s="26"/>
      <c r="AI858" s="26"/>
      <c r="AJ858" s="26"/>
      <c r="AK858" s="26"/>
      <c r="AL858" s="26"/>
      <c r="AM858" s="26"/>
      <c r="AN858" s="26"/>
      <c r="AO858" s="26"/>
      <c r="AP858" s="26"/>
      <c r="AQ858" s="26"/>
      <c r="AR858" s="26"/>
      <c r="AS858" s="26"/>
      <c r="AT858" s="26"/>
      <c r="AU858" s="26"/>
      <c r="AV858" s="26"/>
      <c r="AW858" s="26"/>
      <c r="AX858" s="26"/>
      <c r="AY858" s="26"/>
      <c r="AZ858" s="26"/>
      <c r="BA858" s="26"/>
      <c r="BB858" s="26"/>
      <c r="BC858" s="26"/>
      <c r="BD858" s="26"/>
      <c r="BE858" s="26"/>
      <c r="BF858" s="26"/>
      <c r="BG858" s="26"/>
      <c r="BH858" s="26"/>
      <c r="BI858" s="26"/>
    </row>
    <row r="859" ht="11.25" customHeight="1">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c r="AA859" s="26"/>
      <c r="AB859" s="26"/>
      <c r="AC859" s="26"/>
      <c r="AD859" s="26"/>
      <c r="AE859" s="26"/>
      <c r="AF859" s="26"/>
      <c r="AG859" s="26"/>
      <c r="AH859" s="26"/>
      <c r="AI859" s="26"/>
      <c r="AJ859" s="26"/>
      <c r="AK859" s="26"/>
      <c r="AL859" s="26"/>
      <c r="AM859" s="26"/>
      <c r="AN859" s="26"/>
      <c r="AO859" s="26"/>
      <c r="AP859" s="26"/>
      <c r="AQ859" s="26"/>
      <c r="AR859" s="26"/>
      <c r="AS859" s="26"/>
      <c r="AT859" s="26"/>
      <c r="AU859" s="26"/>
      <c r="AV859" s="26"/>
      <c r="AW859" s="26"/>
      <c r="AX859" s="26"/>
      <c r="AY859" s="26"/>
      <c r="AZ859" s="26"/>
      <c r="BA859" s="26"/>
      <c r="BB859" s="26"/>
      <c r="BC859" s="26"/>
      <c r="BD859" s="26"/>
      <c r="BE859" s="26"/>
      <c r="BF859" s="26"/>
      <c r="BG859" s="26"/>
      <c r="BH859" s="26"/>
      <c r="BI859" s="26"/>
    </row>
    <row r="860" ht="11.25" customHeight="1">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c r="AA860" s="26"/>
      <c r="AB860" s="26"/>
      <c r="AC860" s="26"/>
      <c r="AD860" s="26"/>
      <c r="AE860" s="26"/>
      <c r="AF860" s="26"/>
      <c r="AG860" s="26"/>
      <c r="AH860" s="26"/>
      <c r="AI860" s="26"/>
      <c r="AJ860" s="26"/>
      <c r="AK860" s="26"/>
      <c r="AL860" s="26"/>
      <c r="AM860" s="26"/>
      <c r="AN860" s="26"/>
      <c r="AO860" s="26"/>
      <c r="AP860" s="26"/>
      <c r="AQ860" s="26"/>
      <c r="AR860" s="26"/>
      <c r="AS860" s="26"/>
      <c r="AT860" s="26"/>
      <c r="AU860" s="26"/>
      <c r="AV860" s="26"/>
      <c r="AW860" s="26"/>
      <c r="AX860" s="26"/>
      <c r="AY860" s="26"/>
      <c r="AZ860" s="26"/>
      <c r="BA860" s="26"/>
      <c r="BB860" s="26"/>
      <c r="BC860" s="26"/>
      <c r="BD860" s="26"/>
      <c r="BE860" s="26"/>
      <c r="BF860" s="26"/>
      <c r="BG860" s="26"/>
      <c r="BH860" s="26"/>
      <c r="BI860" s="26"/>
    </row>
    <row r="861" ht="11.25" customHeight="1">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c r="AA861" s="26"/>
      <c r="AB861" s="26"/>
      <c r="AC861" s="26"/>
      <c r="AD861" s="26"/>
      <c r="AE861" s="26"/>
      <c r="AF861" s="26"/>
      <c r="AG861" s="26"/>
      <c r="AH861" s="26"/>
      <c r="AI861" s="26"/>
      <c r="AJ861" s="26"/>
      <c r="AK861" s="26"/>
      <c r="AL861" s="26"/>
      <c r="AM861" s="26"/>
      <c r="AN861" s="26"/>
      <c r="AO861" s="26"/>
      <c r="AP861" s="26"/>
      <c r="AQ861" s="26"/>
      <c r="AR861" s="26"/>
      <c r="AS861" s="26"/>
      <c r="AT861" s="26"/>
      <c r="AU861" s="26"/>
      <c r="AV861" s="26"/>
      <c r="AW861" s="26"/>
      <c r="AX861" s="26"/>
      <c r="AY861" s="26"/>
      <c r="AZ861" s="26"/>
      <c r="BA861" s="26"/>
      <c r="BB861" s="26"/>
      <c r="BC861" s="26"/>
      <c r="BD861" s="26"/>
      <c r="BE861" s="26"/>
      <c r="BF861" s="26"/>
      <c r="BG861" s="26"/>
      <c r="BH861" s="26"/>
      <c r="BI861" s="26"/>
    </row>
    <row r="862" ht="11.25" customHeight="1">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c r="AA862" s="26"/>
      <c r="AB862" s="26"/>
      <c r="AC862" s="26"/>
      <c r="AD862" s="26"/>
      <c r="AE862" s="26"/>
      <c r="AF862" s="26"/>
      <c r="AG862" s="26"/>
      <c r="AH862" s="26"/>
      <c r="AI862" s="26"/>
      <c r="AJ862" s="26"/>
      <c r="AK862" s="26"/>
      <c r="AL862" s="26"/>
      <c r="AM862" s="26"/>
      <c r="AN862" s="26"/>
      <c r="AO862" s="26"/>
      <c r="AP862" s="26"/>
      <c r="AQ862" s="26"/>
      <c r="AR862" s="26"/>
      <c r="AS862" s="26"/>
      <c r="AT862" s="26"/>
      <c r="AU862" s="26"/>
      <c r="AV862" s="26"/>
      <c r="AW862" s="26"/>
      <c r="AX862" s="26"/>
      <c r="AY862" s="26"/>
      <c r="AZ862" s="26"/>
      <c r="BA862" s="26"/>
      <c r="BB862" s="26"/>
      <c r="BC862" s="26"/>
      <c r="BD862" s="26"/>
      <c r="BE862" s="26"/>
      <c r="BF862" s="26"/>
      <c r="BG862" s="26"/>
      <c r="BH862" s="26"/>
      <c r="BI862" s="26"/>
    </row>
    <row r="863" ht="11.25" customHeight="1">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c r="AA863" s="26"/>
      <c r="AB863" s="26"/>
      <c r="AC863" s="26"/>
      <c r="AD863" s="26"/>
      <c r="AE863" s="26"/>
      <c r="AF863" s="26"/>
      <c r="AG863" s="26"/>
      <c r="AH863" s="26"/>
      <c r="AI863" s="26"/>
      <c r="AJ863" s="26"/>
      <c r="AK863" s="26"/>
      <c r="AL863" s="26"/>
      <c r="AM863" s="26"/>
      <c r="AN863" s="26"/>
      <c r="AO863" s="26"/>
      <c r="AP863" s="26"/>
      <c r="AQ863" s="26"/>
      <c r="AR863" s="26"/>
      <c r="AS863" s="26"/>
      <c r="AT863" s="26"/>
      <c r="AU863" s="26"/>
      <c r="AV863" s="26"/>
      <c r="AW863" s="26"/>
      <c r="AX863" s="26"/>
      <c r="AY863" s="26"/>
      <c r="AZ863" s="26"/>
      <c r="BA863" s="26"/>
      <c r="BB863" s="26"/>
      <c r="BC863" s="26"/>
      <c r="BD863" s="26"/>
      <c r="BE863" s="26"/>
      <c r="BF863" s="26"/>
      <c r="BG863" s="26"/>
      <c r="BH863" s="26"/>
      <c r="BI863" s="26"/>
    </row>
    <row r="864" ht="11.25" customHeight="1">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c r="AA864" s="26"/>
      <c r="AB864" s="26"/>
      <c r="AC864" s="26"/>
      <c r="AD864" s="26"/>
      <c r="AE864" s="26"/>
      <c r="AF864" s="26"/>
      <c r="AG864" s="26"/>
      <c r="AH864" s="26"/>
      <c r="AI864" s="26"/>
      <c r="AJ864" s="26"/>
      <c r="AK864" s="26"/>
      <c r="AL864" s="26"/>
      <c r="AM864" s="26"/>
      <c r="AN864" s="26"/>
      <c r="AO864" s="26"/>
      <c r="AP864" s="26"/>
      <c r="AQ864" s="26"/>
      <c r="AR864" s="26"/>
      <c r="AS864" s="26"/>
      <c r="AT864" s="26"/>
      <c r="AU864" s="26"/>
      <c r="AV864" s="26"/>
      <c r="AW864" s="26"/>
      <c r="AX864" s="26"/>
      <c r="AY864" s="26"/>
      <c r="AZ864" s="26"/>
      <c r="BA864" s="26"/>
      <c r="BB864" s="26"/>
      <c r="BC864" s="26"/>
      <c r="BD864" s="26"/>
      <c r="BE864" s="26"/>
      <c r="BF864" s="26"/>
      <c r="BG864" s="26"/>
      <c r="BH864" s="26"/>
      <c r="BI864" s="26"/>
    </row>
    <row r="865" ht="11.25" customHeight="1">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c r="AA865" s="26"/>
      <c r="AB865" s="26"/>
      <c r="AC865" s="26"/>
      <c r="AD865" s="26"/>
      <c r="AE865" s="26"/>
      <c r="AF865" s="26"/>
      <c r="AG865" s="26"/>
      <c r="AH865" s="26"/>
      <c r="AI865" s="26"/>
      <c r="AJ865" s="26"/>
      <c r="AK865" s="26"/>
      <c r="AL865" s="26"/>
      <c r="AM865" s="26"/>
      <c r="AN865" s="26"/>
      <c r="AO865" s="26"/>
      <c r="AP865" s="26"/>
      <c r="AQ865" s="26"/>
      <c r="AR865" s="26"/>
      <c r="AS865" s="26"/>
      <c r="AT865" s="26"/>
      <c r="AU865" s="26"/>
      <c r="AV865" s="26"/>
      <c r="AW865" s="26"/>
      <c r="AX865" s="26"/>
      <c r="AY865" s="26"/>
      <c r="AZ865" s="26"/>
      <c r="BA865" s="26"/>
      <c r="BB865" s="26"/>
      <c r="BC865" s="26"/>
      <c r="BD865" s="26"/>
      <c r="BE865" s="26"/>
      <c r="BF865" s="26"/>
      <c r="BG865" s="26"/>
      <c r="BH865" s="26"/>
      <c r="BI865" s="26"/>
    </row>
    <row r="866" ht="11.25" customHeight="1">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c r="AA866" s="26"/>
      <c r="AB866" s="26"/>
      <c r="AC866" s="26"/>
      <c r="AD866" s="26"/>
      <c r="AE866" s="26"/>
      <c r="AF866" s="26"/>
      <c r="AG866" s="26"/>
      <c r="AH866" s="26"/>
      <c r="AI866" s="26"/>
      <c r="AJ866" s="26"/>
      <c r="AK866" s="26"/>
      <c r="AL866" s="26"/>
      <c r="AM866" s="26"/>
      <c r="AN866" s="26"/>
      <c r="AO866" s="26"/>
      <c r="AP866" s="26"/>
      <c r="AQ866" s="26"/>
      <c r="AR866" s="26"/>
      <c r="AS866" s="26"/>
      <c r="AT866" s="26"/>
      <c r="AU866" s="26"/>
      <c r="AV866" s="26"/>
      <c r="AW866" s="26"/>
      <c r="AX866" s="26"/>
      <c r="AY866" s="26"/>
      <c r="AZ866" s="26"/>
      <c r="BA866" s="26"/>
      <c r="BB866" s="26"/>
      <c r="BC866" s="26"/>
      <c r="BD866" s="26"/>
      <c r="BE866" s="26"/>
      <c r="BF866" s="26"/>
      <c r="BG866" s="26"/>
      <c r="BH866" s="26"/>
      <c r="BI866" s="26"/>
    </row>
    <row r="867" ht="11.25" customHeight="1">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c r="AA867" s="26"/>
      <c r="AB867" s="26"/>
      <c r="AC867" s="26"/>
      <c r="AD867" s="26"/>
      <c r="AE867" s="26"/>
      <c r="AF867" s="26"/>
      <c r="AG867" s="26"/>
      <c r="AH867" s="26"/>
      <c r="AI867" s="26"/>
      <c r="AJ867" s="26"/>
      <c r="AK867" s="26"/>
      <c r="AL867" s="26"/>
      <c r="AM867" s="26"/>
      <c r="AN867" s="26"/>
      <c r="AO867" s="26"/>
      <c r="AP867" s="26"/>
      <c r="AQ867" s="26"/>
      <c r="AR867" s="26"/>
      <c r="AS867" s="26"/>
      <c r="AT867" s="26"/>
      <c r="AU867" s="26"/>
      <c r="AV867" s="26"/>
      <c r="AW867" s="26"/>
      <c r="AX867" s="26"/>
      <c r="AY867" s="26"/>
      <c r="AZ867" s="26"/>
      <c r="BA867" s="26"/>
      <c r="BB867" s="26"/>
      <c r="BC867" s="26"/>
      <c r="BD867" s="26"/>
      <c r="BE867" s="26"/>
      <c r="BF867" s="26"/>
      <c r="BG867" s="26"/>
      <c r="BH867" s="26"/>
      <c r="BI867" s="26"/>
    </row>
    <row r="868" ht="11.25" customHeight="1">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c r="AA868" s="26"/>
      <c r="AB868" s="26"/>
      <c r="AC868" s="26"/>
      <c r="AD868" s="26"/>
      <c r="AE868" s="26"/>
      <c r="AF868" s="26"/>
      <c r="AG868" s="26"/>
      <c r="AH868" s="26"/>
      <c r="AI868" s="26"/>
      <c r="AJ868" s="26"/>
      <c r="AK868" s="26"/>
      <c r="AL868" s="26"/>
      <c r="AM868" s="26"/>
      <c r="AN868" s="26"/>
      <c r="AO868" s="26"/>
      <c r="AP868" s="26"/>
      <c r="AQ868" s="26"/>
      <c r="AR868" s="26"/>
      <c r="AS868" s="26"/>
      <c r="AT868" s="26"/>
      <c r="AU868" s="26"/>
      <c r="AV868" s="26"/>
      <c r="AW868" s="26"/>
      <c r="AX868" s="26"/>
      <c r="AY868" s="26"/>
      <c r="AZ868" s="26"/>
      <c r="BA868" s="26"/>
      <c r="BB868" s="26"/>
      <c r="BC868" s="26"/>
      <c r="BD868" s="26"/>
      <c r="BE868" s="26"/>
      <c r="BF868" s="26"/>
      <c r="BG868" s="26"/>
      <c r="BH868" s="26"/>
      <c r="BI868" s="26"/>
    </row>
    <row r="869" ht="11.25" customHeight="1">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c r="AA869" s="26"/>
      <c r="AB869" s="26"/>
      <c r="AC869" s="26"/>
      <c r="AD869" s="26"/>
      <c r="AE869" s="26"/>
      <c r="AF869" s="26"/>
      <c r="AG869" s="26"/>
      <c r="AH869" s="26"/>
      <c r="AI869" s="26"/>
      <c r="AJ869" s="26"/>
      <c r="AK869" s="26"/>
      <c r="AL869" s="26"/>
      <c r="AM869" s="26"/>
      <c r="AN869" s="26"/>
      <c r="AO869" s="26"/>
      <c r="AP869" s="26"/>
      <c r="AQ869" s="26"/>
      <c r="AR869" s="26"/>
      <c r="AS869" s="26"/>
      <c r="AT869" s="26"/>
      <c r="AU869" s="26"/>
      <c r="AV869" s="26"/>
      <c r="AW869" s="26"/>
      <c r="AX869" s="26"/>
      <c r="AY869" s="26"/>
      <c r="AZ869" s="26"/>
      <c r="BA869" s="26"/>
      <c r="BB869" s="26"/>
      <c r="BC869" s="26"/>
      <c r="BD869" s="26"/>
      <c r="BE869" s="26"/>
      <c r="BF869" s="26"/>
      <c r="BG869" s="26"/>
      <c r="BH869" s="26"/>
      <c r="BI869" s="26"/>
    </row>
    <row r="870" ht="11.25" customHeight="1">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c r="AA870" s="26"/>
      <c r="AB870" s="26"/>
      <c r="AC870" s="26"/>
      <c r="AD870" s="26"/>
      <c r="AE870" s="26"/>
      <c r="AF870" s="26"/>
      <c r="AG870" s="26"/>
      <c r="AH870" s="26"/>
      <c r="AI870" s="26"/>
      <c r="AJ870" s="26"/>
      <c r="AK870" s="26"/>
      <c r="AL870" s="26"/>
      <c r="AM870" s="26"/>
      <c r="AN870" s="26"/>
      <c r="AO870" s="26"/>
      <c r="AP870" s="26"/>
      <c r="AQ870" s="26"/>
      <c r="AR870" s="26"/>
      <c r="AS870" s="26"/>
      <c r="AT870" s="26"/>
      <c r="AU870" s="26"/>
      <c r="AV870" s="26"/>
      <c r="AW870" s="26"/>
      <c r="AX870" s="26"/>
      <c r="AY870" s="26"/>
      <c r="AZ870" s="26"/>
      <c r="BA870" s="26"/>
      <c r="BB870" s="26"/>
      <c r="BC870" s="26"/>
      <c r="BD870" s="26"/>
      <c r="BE870" s="26"/>
      <c r="BF870" s="26"/>
      <c r="BG870" s="26"/>
      <c r="BH870" s="26"/>
      <c r="BI870" s="26"/>
    </row>
    <row r="871" ht="11.25" customHeight="1">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c r="AA871" s="26"/>
      <c r="AB871" s="26"/>
      <c r="AC871" s="26"/>
      <c r="AD871" s="26"/>
      <c r="AE871" s="26"/>
      <c r="AF871" s="26"/>
      <c r="AG871" s="26"/>
      <c r="AH871" s="26"/>
      <c r="AI871" s="26"/>
      <c r="AJ871" s="26"/>
      <c r="AK871" s="26"/>
      <c r="AL871" s="26"/>
      <c r="AM871" s="26"/>
      <c r="AN871" s="26"/>
      <c r="AO871" s="26"/>
      <c r="AP871" s="26"/>
      <c r="AQ871" s="26"/>
      <c r="AR871" s="26"/>
      <c r="AS871" s="26"/>
      <c r="AT871" s="26"/>
      <c r="AU871" s="26"/>
      <c r="AV871" s="26"/>
      <c r="AW871" s="26"/>
      <c r="AX871" s="26"/>
      <c r="AY871" s="26"/>
      <c r="AZ871" s="26"/>
      <c r="BA871" s="26"/>
      <c r="BB871" s="26"/>
      <c r="BC871" s="26"/>
      <c r="BD871" s="26"/>
      <c r="BE871" s="26"/>
      <c r="BF871" s="26"/>
      <c r="BG871" s="26"/>
      <c r="BH871" s="26"/>
      <c r="BI871" s="26"/>
    </row>
    <row r="872" ht="11.25" customHeight="1">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c r="AA872" s="26"/>
      <c r="AB872" s="26"/>
      <c r="AC872" s="26"/>
      <c r="AD872" s="26"/>
      <c r="AE872" s="26"/>
      <c r="AF872" s="26"/>
      <c r="AG872" s="26"/>
      <c r="AH872" s="26"/>
      <c r="AI872" s="26"/>
      <c r="AJ872" s="26"/>
      <c r="AK872" s="26"/>
      <c r="AL872" s="26"/>
      <c r="AM872" s="26"/>
      <c r="AN872" s="26"/>
      <c r="AO872" s="26"/>
      <c r="AP872" s="26"/>
      <c r="AQ872" s="26"/>
      <c r="AR872" s="26"/>
      <c r="AS872" s="26"/>
      <c r="AT872" s="26"/>
      <c r="AU872" s="26"/>
      <c r="AV872" s="26"/>
      <c r="AW872" s="26"/>
      <c r="AX872" s="26"/>
      <c r="AY872" s="26"/>
      <c r="AZ872" s="26"/>
      <c r="BA872" s="26"/>
      <c r="BB872" s="26"/>
      <c r="BC872" s="26"/>
      <c r="BD872" s="26"/>
      <c r="BE872" s="26"/>
      <c r="BF872" s="26"/>
      <c r="BG872" s="26"/>
      <c r="BH872" s="26"/>
      <c r="BI872" s="26"/>
    </row>
    <row r="873" ht="11.25" customHeight="1">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c r="AA873" s="26"/>
      <c r="AB873" s="26"/>
      <c r="AC873" s="26"/>
      <c r="AD873" s="26"/>
      <c r="AE873" s="26"/>
      <c r="AF873" s="26"/>
      <c r="AG873" s="26"/>
      <c r="AH873" s="26"/>
      <c r="AI873" s="26"/>
      <c r="AJ873" s="26"/>
      <c r="AK873" s="26"/>
      <c r="AL873" s="26"/>
      <c r="AM873" s="26"/>
      <c r="AN873" s="26"/>
      <c r="AO873" s="26"/>
      <c r="AP873" s="26"/>
      <c r="AQ873" s="26"/>
      <c r="AR873" s="26"/>
      <c r="AS873" s="26"/>
      <c r="AT873" s="26"/>
      <c r="AU873" s="26"/>
      <c r="AV873" s="26"/>
      <c r="AW873" s="26"/>
      <c r="AX873" s="26"/>
      <c r="AY873" s="26"/>
      <c r="AZ873" s="26"/>
      <c r="BA873" s="26"/>
      <c r="BB873" s="26"/>
      <c r="BC873" s="26"/>
      <c r="BD873" s="26"/>
      <c r="BE873" s="26"/>
      <c r="BF873" s="26"/>
      <c r="BG873" s="26"/>
      <c r="BH873" s="26"/>
      <c r="BI873" s="26"/>
    </row>
    <row r="874" ht="11.25" customHeight="1">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c r="AA874" s="26"/>
      <c r="AB874" s="26"/>
      <c r="AC874" s="26"/>
      <c r="AD874" s="26"/>
      <c r="AE874" s="26"/>
      <c r="AF874" s="26"/>
      <c r="AG874" s="26"/>
      <c r="AH874" s="26"/>
      <c r="AI874" s="26"/>
      <c r="AJ874" s="26"/>
      <c r="AK874" s="26"/>
      <c r="AL874" s="26"/>
      <c r="AM874" s="26"/>
      <c r="AN874" s="26"/>
      <c r="AO874" s="26"/>
      <c r="AP874" s="26"/>
      <c r="AQ874" s="26"/>
      <c r="AR874" s="26"/>
      <c r="AS874" s="26"/>
      <c r="AT874" s="26"/>
      <c r="AU874" s="26"/>
      <c r="AV874" s="26"/>
      <c r="AW874" s="26"/>
      <c r="AX874" s="26"/>
      <c r="AY874" s="26"/>
      <c r="AZ874" s="26"/>
      <c r="BA874" s="26"/>
      <c r="BB874" s="26"/>
      <c r="BC874" s="26"/>
      <c r="BD874" s="26"/>
      <c r="BE874" s="26"/>
      <c r="BF874" s="26"/>
      <c r="BG874" s="26"/>
      <c r="BH874" s="26"/>
      <c r="BI874" s="26"/>
    </row>
    <row r="875" ht="11.25" customHeight="1">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c r="AA875" s="26"/>
      <c r="AB875" s="26"/>
      <c r="AC875" s="26"/>
      <c r="AD875" s="26"/>
      <c r="AE875" s="26"/>
      <c r="AF875" s="26"/>
      <c r="AG875" s="26"/>
      <c r="AH875" s="26"/>
      <c r="AI875" s="26"/>
      <c r="AJ875" s="26"/>
      <c r="AK875" s="26"/>
      <c r="AL875" s="26"/>
      <c r="AM875" s="26"/>
      <c r="AN875" s="26"/>
      <c r="AO875" s="26"/>
      <c r="AP875" s="26"/>
      <c r="AQ875" s="26"/>
      <c r="AR875" s="26"/>
      <c r="AS875" s="26"/>
      <c r="AT875" s="26"/>
      <c r="AU875" s="26"/>
      <c r="AV875" s="26"/>
      <c r="AW875" s="26"/>
      <c r="AX875" s="26"/>
      <c r="AY875" s="26"/>
      <c r="AZ875" s="26"/>
      <c r="BA875" s="26"/>
      <c r="BB875" s="26"/>
      <c r="BC875" s="26"/>
      <c r="BD875" s="26"/>
      <c r="BE875" s="26"/>
      <c r="BF875" s="26"/>
      <c r="BG875" s="26"/>
      <c r="BH875" s="26"/>
      <c r="BI875" s="26"/>
    </row>
    <row r="876" ht="11.25" customHeight="1">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c r="AA876" s="26"/>
      <c r="AB876" s="26"/>
      <c r="AC876" s="26"/>
      <c r="AD876" s="26"/>
      <c r="AE876" s="26"/>
      <c r="AF876" s="26"/>
      <c r="AG876" s="26"/>
      <c r="AH876" s="26"/>
      <c r="AI876" s="26"/>
      <c r="AJ876" s="26"/>
      <c r="AK876" s="26"/>
      <c r="AL876" s="26"/>
      <c r="AM876" s="26"/>
      <c r="AN876" s="26"/>
      <c r="AO876" s="26"/>
      <c r="AP876" s="26"/>
      <c r="AQ876" s="26"/>
      <c r="AR876" s="26"/>
      <c r="AS876" s="26"/>
      <c r="AT876" s="26"/>
      <c r="AU876" s="26"/>
      <c r="AV876" s="26"/>
      <c r="AW876" s="26"/>
      <c r="AX876" s="26"/>
      <c r="AY876" s="26"/>
      <c r="AZ876" s="26"/>
      <c r="BA876" s="26"/>
      <c r="BB876" s="26"/>
      <c r="BC876" s="26"/>
      <c r="BD876" s="26"/>
      <c r="BE876" s="26"/>
      <c r="BF876" s="26"/>
      <c r="BG876" s="26"/>
      <c r="BH876" s="26"/>
      <c r="BI876" s="26"/>
    </row>
    <row r="877" ht="11.25" customHeight="1">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c r="AA877" s="26"/>
      <c r="AB877" s="26"/>
      <c r="AC877" s="26"/>
      <c r="AD877" s="26"/>
      <c r="AE877" s="26"/>
      <c r="AF877" s="26"/>
      <c r="AG877" s="26"/>
      <c r="AH877" s="26"/>
      <c r="AI877" s="26"/>
      <c r="AJ877" s="26"/>
      <c r="AK877" s="26"/>
      <c r="AL877" s="26"/>
      <c r="AM877" s="26"/>
      <c r="AN877" s="26"/>
      <c r="AO877" s="26"/>
      <c r="AP877" s="26"/>
      <c r="AQ877" s="26"/>
      <c r="AR877" s="26"/>
      <c r="AS877" s="26"/>
      <c r="AT877" s="26"/>
      <c r="AU877" s="26"/>
      <c r="AV877" s="26"/>
      <c r="AW877" s="26"/>
      <c r="AX877" s="26"/>
      <c r="AY877" s="26"/>
      <c r="AZ877" s="26"/>
      <c r="BA877" s="26"/>
      <c r="BB877" s="26"/>
      <c r="BC877" s="26"/>
      <c r="BD877" s="26"/>
      <c r="BE877" s="26"/>
      <c r="BF877" s="26"/>
      <c r="BG877" s="26"/>
      <c r="BH877" s="26"/>
      <c r="BI877" s="26"/>
    </row>
    <row r="878" ht="11.25" customHeight="1">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c r="AA878" s="26"/>
      <c r="AB878" s="26"/>
      <c r="AC878" s="26"/>
      <c r="AD878" s="26"/>
      <c r="AE878" s="26"/>
      <c r="AF878" s="26"/>
      <c r="AG878" s="26"/>
      <c r="AH878" s="26"/>
      <c r="AI878" s="26"/>
      <c r="AJ878" s="26"/>
      <c r="AK878" s="26"/>
      <c r="AL878" s="26"/>
      <c r="AM878" s="26"/>
      <c r="AN878" s="26"/>
      <c r="AO878" s="26"/>
      <c r="AP878" s="26"/>
      <c r="AQ878" s="26"/>
      <c r="AR878" s="26"/>
      <c r="AS878" s="26"/>
      <c r="AT878" s="26"/>
      <c r="AU878" s="26"/>
      <c r="AV878" s="26"/>
      <c r="AW878" s="26"/>
      <c r="AX878" s="26"/>
      <c r="AY878" s="26"/>
      <c r="AZ878" s="26"/>
      <c r="BA878" s="26"/>
      <c r="BB878" s="26"/>
      <c r="BC878" s="26"/>
      <c r="BD878" s="26"/>
      <c r="BE878" s="26"/>
      <c r="BF878" s="26"/>
      <c r="BG878" s="26"/>
      <c r="BH878" s="26"/>
      <c r="BI878" s="26"/>
    </row>
    <row r="879" ht="11.25" customHeight="1">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c r="AA879" s="26"/>
      <c r="AB879" s="26"/>
      <c r="AC879" s="26"/>
      <c r="AD879" s="26"/>
      <c r="AE879" s="26"/>
      <c r="AF879" s="26"/>
      <c r="AG879" s="26"/>
      <c r="AH879" s="26"/>
      <c r="AI879" s="26"/>
      <c r="AJ879" s="26"/>
      <c r="AK879" s="26"/>
      <c r="AL879" s="26"/>
      <c r="AM879" s="26"/>
      <c r="AN879" s="26"/>
      <c r="AO879" s="26"/>
      <c r="AP879" s="26"/>
      <c r="AQ879" s="26"/>
      <c r="AR879" s="26"/>
      <c r="AS879" s="26"/>
      <c r="AT879" s="26"/>
      <c r="AU879" s="26"/>
      <c r="AV879" s="26"/>
      <c r="AW879" s="26"/>
      <c r="AX879" s="26"/>
      <c r="AY879" s="26"/>
      <c r="AZ879" s="26"/>
      <c r="BA879" s="26"/>
      <c r="BB879" s="26"/>
      <c r="BC879" s="26"/>
      <c r="BD879" s="26"/>
      <c r="BE879" s="26"/>
      <c r="BF879" s="26"/>
      <c r="BG879" s="26"/>
      <c r="BH879" s="26"/>
      <c r="BI879" s="26"/>
    </row>
    <row r="880" ht="11.25" customHeight="1">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c r="AA880" s="26"/>
      <c r="AB880" s="26"/>
      <c r="AC880" s="26"/>
      <c r="AD880" s="26"/>
      <c r="AE880" s="26"/>
      <c r="AF880" s="26"/>
      <c r="AG880" s="26"/>
      <c r="AH880" s="26"/>
      <c r="AI880" s="26"/>
      <c r="AJ880" s="26"/>
      <c r="AK880" s="26"/>
      <c r="AL880" s="26"/>
      <c r="AM880" s="26"/>
      <c r="AN880" s="26"/>
      <c r="AO880" s="26"/>
      <c r="AP880" s="26"/>
      <c r="AQ880" s="26"/>
      <c r="AR880" s="26"/>
      <c r="AS880" s="26"/>
      <c r="AT880" s="26"/>
      <c r="AU880" s="26"/>
      <c r="AV880" s="26"/>
      <c r="AW880" s="26"/>
      <c r="AX880" s="26"/>
      <c r="AY880" s="26"/>
      <c r="AZ880" s="26"/>
      <c r="BA880" s="26"/>
      <c r="BB880" s="26"/>
      <c r="BC880" s="26"/>
      <c r="BD880" s="26"/>
      <c r="BE880" s="26"/>
      <c r="BF880" s="26"/>
      <c r="BG880" s="26"/>
      <c r="BH880" s="26"/>
      <c r="BI880" s="26"/>
    </row>
    <row r="881" ht="11.25" customHeight="1">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c r="AA881" s="26"/>
      <c r="AB881" s="26"/>
      <c r="AC881" s="26"/>
      <c r="AD881" s="26"/>
      <c r="AE881" s="26"/>
      <c r="AF881" s="26"/>
      <c r="AG881" s="26"/>
      <c r="AH881" s="26"/>
      <c r="AI881" s="26"/>
      <c r="AJ881" s="26"/>
      <c r="AK881" s="26"/>
      <c r="AL881" s="26"/>
      <c r="AM881" s="26"/>
      <c r="AN881" s="26"/>
      <c r="AO881" s="26"/>
      <c r="AP881" s="26"/>
      <c r="AQ881" s="26"/>
      <c r="AR881" s="26"/>
      <c r="AS881" s="26"/>
      <c r="AT881" s="26"/>
      <c r="AU881" s="26"/>
      <c r="AV881" s="26"/>
      <c r="AW881" s="26"/>
      <c r="AX881" s="26"/>
      <c r="AY881" s="26"/>
      <c r="AZ881" s="26"/>
      <c r="BA881" s="26"/>
      <c r="BB881" s="26"/>
      <c r="BC881" s="26"/>
      <c r="BD881" s="26"/>
      <c r="BE881" s="26"/>
      <c r="BF881" s="26"/>
      <c r="BG881" s="26"/>
      <c r="BH881" s="26"/>
      <c r="BI881" s="26"/>
    </row>
    <row r="882" ht="11.25" customHeight="1">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c r="AA882" s="26"/>
      <c r="AB882" s="26"/>
      <c r="AC882" s="26"/>
      <c r="AD882" s="26"/>
      <c r="AE882" s="26"/>
      <c r="AF882" s="26"/>
      <c r="AG882" s="26"/>
      <c r="AH882" s="26"/>
      <c r="AI882" s="26"/>
      <c r="AJ882" s="26"/>
      <c r="AK882" s="26"/>
      <c r="AL882" s="26"/>
      <c r="AM882" s="26"/>
      <c r="AN882" s="26"/>
      <c r="AO882" s="26"/>
      <c r="AP882" s="26"/>
      <c r="AQ882" s="26"/>
      <c r="AR882" s="26"/>
      <c r="AS882" s="26"/>
      <c r="AT882" s="26"/>
      <c r="AU882" s="26"/>
      <c r="AV882" s="26"/>
      <c r="AW882" s="26"/>
      <c r="AX882" s="26"/>
      <c r="AY882" s="26"/>
      <c r="AZ882" s="26"/>
      <c r="BA882" s="26"/>
      <c r="BB882" s="26"/>
      <c r="BC882" s="26"/>
      <c r="BD882" s="26"/>
      <c r="BE882" s="26"/>
      <c r="BF882" s="26"/>
      <c r="BG882" s="26"/>
      <c r="BH882" s="26"/>
      <c r="BI882" s="26"/>
    </row>
    <row r="883" ht="11.25" customHeight="1">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c r="AA883" s="26"/>
      <c r="AB883" s="26"/>
      <c r="AC883" s="26"/>
      <c r="AD883" s="26"/>
      <c r="AE883" s="26"/>
      <c r="AF883" s="26"/>
      <c r="AG883" s="26"/>
      <c r="AH883" s="26"/>
      <c r="AI883" s="26"/>
      <c r="AJ883" s="26"/>
      <c r="AK883" s="26"/>
      <c r="AL883" s="26"/>
      <c r="AM883" s="26"/>
      <c r="AN883" s="26"/>
      <c r="AO883" s="26"/>
      <c r="AP883" s="26"/>
      <c r="AQ883" s="26"/>
      <c r="AR883" s="26"/>
      <c r="AS883" s="26"/>
      <c r="AT883" s="26"/>
      <c r="AU883" s="26"/>
      <c r="AV883" s="26"/>
      <c r="AW883" s="26"/>
      <c r="AX883" s="26"/>
      <c r="AY883" s="26"/>
      <c r="AZ883" s="26"/>
      <c r="BA883" s="26"/>
      <c r="BB883" s="26"/>
      <c r="BC883" s="26"/>
      <c r="BD883" s="26"/>
      <c r="BE883" s="26"/>
      <c r="BF883" s="26"/>
      <c r="BG883" s="26"/>
      <c r="BH883" s="26"/>
      <c r="BI883" s="26"/>
    </row>
    <row r="884" ht="11.25" customHeight="1">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c r="AA884" s="26"/>
      <c r="AB884" s="26"/>
      <c r="AC884" s="26"/>
      <c r="AD884" s="26"/>
      <c r="AE884" s="26"/>
      <c r="AF884" s="26"/>
      <c r="AG884" s="26"/>
      <c r="AH884" s="26"/>
      <c r="AI884" s="26"/>
      <c r="AJ884" s="26"/>
      <c r="AK884" s="26"/>
      <c r="AL884" s="26"/>
      <c r="AM884" s="26"/>
      <c r="AN884" s="26"/>
      <c r="AO884" s="26"/>
      <c r="AP884" s="26"/>
      <c r="AQ884" s="26"/>
      <c r="AR884" s="26"/>
      <c r="AS884" s="26"/>
      <c r="AT884" s="26"/>
      <c r="AU884" s="26"/>
      <c r="AV884" s="26"/>
      <c r="AW884" s="26"/>
      <c r="AX884" s="26"/>
      <c r="AY884" s="26"/>
      <c r="AZ884" s="26"/>
      <c r="BA884" s="26"/>
      <c r="BB884" s="26"/>
      <c r="BC884" s="26"/>
      <c r="BD884" s="26"/>
      <c r="BE884" s="26"/>
      <c r="BF884" s="26"/>
      <c r="BG884" s="26"/>
      <c r="BH884" s="26"/>
      <c r="BI884" s="26"/>
    </row>
    <row r="885" ht="11.25" customHeight="1">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c r="AA885" s="26"/>
      <c r="AB885" s="26"/>
      <c r="AC885" s="26"/>
      <c r="AD885" s="26"/>
      <c r="AE885" s="26"/>
      <c r="AF885" s="26"/>
      <c r="AG885" s="26"/>
      <c r="AH885" s="26"/>
      <c r="AI885" s="26"/>
      <c r="AJ885" s="26"/>
      <c r="AK885" s="26"/>
      <c r="AL885" s="26"/>
      <c r="AM885" s="26"/>
      <c r="AN885" s="26"/>
      <c r="AO885" s="26"/>
      <c r="AP885" s="26"/>
      <c r="AQ885" s="26"/>
      <c r="AR885" s="26"/>
      <c r="AS885" s="26"/>
      <c r="AT885" s="26"/>
      <c r="AU885" s="26"/>
      <c r="AV885" s="26"/>
      <c r="AW885" s="26"/>
      <c r="AX885" s="26"/>
      <c r="AY885" s="26"/>
      <c r="AZ885" s="26"/>
      <c r="BA885" s="26"/>
      <c r="BB885" s="26"/>
      <c r="BC885" s="26"/>
      <c r="BD885" s="26"/>
      <c r="BE885" s="26"/>
      <c r="BF885" s="26"/>
      <c r="BG885" s="26"/>
      <c r="BH885" s="26"/>
      <c r="BI885" s="26"/>
    </row>
    <row r="886" ht="11.25" customHeight="1">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c r="AA886" s="26"/>
      <c r="AB886" s="26"/>
      <c r="AC886" s="26"/>
      <c r="AD886" s="26"/>
      <c r="AE886" s="26"/>
      <c r="AF886" s="26"/>
      <c r="AG886" s="26"/>
      <c r="AH886" s="26"/>
      <c r="AI886" s="26"/>
      <c r="AJ886" s="26"/>
      <c r="AK886" s="26"/>
      <c r="AL886" s="26"/>
      <c r="AM886" s="26"/>
      <c r="AN886" s="26"/>
      <c r="AO886" s="26"/>
      <c r="AP886" s="26"/>
      <c r="AQ886" s="26"/>
      <c r="AR886" s="26"/>
      <c r="AS886" s="26"/>
      <c r="AT886" s="26"/>
      <c r="AU886" s="26"/>
      <c r="AV886" s="26"/>
      <c r="AW886" s="26"/>
      <c r="AX886" s="26"/>
      <c r="AY886" s="26"/>
      <c r="AZ886" s="26"/>
      <c r="BA886" s="26"/>
      <c r="BB886" s="26"/>
      <c r="BC886" s="26"/>
      <c r="BD886" s="26"/>
      <c r="BE886" s="26"/>
      <c r="BF886" s="26"/>
      <c r="BG886" s="26"/>
      <c r="BH886" s="26"/>
      <c r="BI886" s="26"/>
    </row>
    <row r="887" ht="11.25" customHeight="1">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c r="AA887" s="26"/>
      <c r="AB887" s="26"/>
      <c r="AC887" s="26"/>
      <c r="AD887" s="26"/>
      <c r="AE887" s="26"/>
      <c r="AF887" s="26"/>
      <c r="AG887" s="26"/>
      <c r="AH887" s="26"/>
      <c r="AI887" s="26"/>
      <c r="AJ887" s="26"/>
      <c r="AK887" s="26"/>
      <c r="AL887" s="26"/>
      <c r="AM887" s="26"/>
      <c r="AN887" s="26"/>
      <c r="AO887" s="26"/>
      <c r="AP887" s="26"/>
      <c r="AQ887" s="26"/>
      <c r="AR887" s="26"/>
      <c r="AS887" s="26"/>
      <c r="AT887" s="26"/>
      <c r="AU887" s="26"/>
      <c r="AV887" s="26"/>
      <c r="AW887" s="26"/>
      <c r="AX887" s="26"/>
      <c r="AY887" s="26"/>
      <c r="AZ887" s="26"/>
      <c r="BA887" s="26"/>
      <c r="BB887" s="26"/>
      <c r="BC887" s="26"/>
      <c r="BD887" s="26"/>
      <c r="BE887" s="26"/>
      <c r="BF887" s="26"/>
      <c r="BG887" s="26"/>
      <c r="BH887" s="26"/>
      <c r="BI887" s="26"/>
    </row>
    <row r="888" ht="11.25" customHeight="1">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c r="AA888" s="26"/>
      <c r="AB888" s="26"/>
      <c r="AC888" s="26"/>
      <c r="AD888" s="26"/>
      <c r="AE888" s="26"/>
      <c r="AF888" s="26"/>
      <c r="AG888" s="26"/>
      <c r="AH888" s="26"/>
      <c r="AI888" s="26"/>
      <c r="AJ888" s="26"/>
      <c r="AK888" s="26"/>
      <c r="AL888" s="26"/>
      <c r="AM888" s="26"/>
      <c r="AN888" s="26"/>
      <c r="AO888" s="26"/>
      <c r="AP888" s="26"/>
      <c r="AQ888" s="26"/>
      <c r="AR888" s="26"/>
      <c r="AS888" s="26"/>
      <c r="AT888" s="26"/>
      <c r="AU888" s="26"/>
      <c r="AV888" s="26"/>
      <c r="AW888" s="26"/>
      <c r="AX888" s="26"/>
      <c r="AY888" s="26"/>
      <c r="AZ888" s="26"/>
      <c r="BA888" s="26"/>
      <c r="BB888" s="26"/>
      <c r="BC888" s="26"/>
      <c r="BD888" s="26"/>
      <c r="BE888" s="26"/>
      <c r="BF888" s="26"/>
      <c r="BG888" s="26"/>
      <c r="BH888" s="26"/>
      <c r="BI888" s="26"/>
    </row>
    <row r="889" ht="11.25" customHeight="1">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c r="AA889" s="26"/>
      <c r="AB889" s="26"/>
      <c r="AC889" s="26"/>
      <c r="AD889" s="26"/>
      <c r="AE889" s="26"/>
      <c r="AF889" s="26"/>
      <c r="AG889" s="26"/>
      <c r="AH889" s="26"/>
      <c r="AI889" s="26"/>
      <c r="AJ889" s="26"/>
      <c r="AK889" s="26"/>
      <c r="AL889" s="26"/>
      <c r="AM889" s="26"/>
      <c r="AN889" s="26"/>
      <c r="AO889" s="26"/>
      <c r="AP889" s="26"/>
      <c r="AQ889" s="26"/>
      <c r="AR889" s="26"/>
      <c r="AS889" s="26"/>
      <c r="AT889" s="26"/>
      <c r="AU889" s="26"/>
      <c r="AV889" s="26"/>
      <c r="AW889" s="26"/>
      <c r="AX889" s="26"/>
      <c r="AY889" s="26"/>
      <c r="AZ889" s="26"/>
      <c r="BA889" s="26"/>
      <c r="BB889" s="26"/>
      <c r="BC889" s="26"/>
      <c r="BD889" s="26"/>
      <c r="BE889" s="26"/>
      <c r="BF889" s="26"/>
      <c r="BG889" s="26"/>
      <c r="BH889" s="26"/>
      <c r="BI889" s="26"/>
    </row>
    <row r="890" ht="11.25" customHeight="1">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c r="AA890" s="26"/>
      <c r="AB890" s="26"/>
      <c r="AC890" s="26"/>
      <c r="AD890" s="26"/>
      <c r="AE890" s="26"/>
      <c r="AF890" s="26"/>
      <c r="AG890" s="26"/>
      <c r="AH890" s="26"/>
      <c r="AI890" s="26"/>
      <c r="AJ890" s="26"/>
      <c r="AK890" s="26"/>
      <c r="AL890" s="26"/>
      <c r="AM890" s="26"/>
      <c r="AN890" s="26"/>
      <c r="AO890" s="26"/>
      <c r="AP890" s="26"/>
      <c r="AQ890" s="26"/>
      <c r="AR890" s="26"/>
      <c r="AS890" s="26"/>
      <c r="AT890" s="26"/>
      <c r="AU890" s="26"/>
      <c r="AV890" s="26"/>
      <c r="AW890" s="26"/>
      <c r="AX890" s="26"/>
      <c r="AY890" s="26"/>
      <c r="AZ890" s="26"/>
      <c r="BA890" s="26"/>
      <c r="BB890" s="26"/>
      <c r="BC890" s="26"/>
      <c r="BD890" s="26"/>
      <c r="BE890" s="26"/>
      <c r="BF890" s="26"/>
      <c r="BG890" s="26"/>
      <c r="BH890" s="26"/>
      <c r="BI890" s="26"/>
    </row>
    <row r="891" ht="11.25" customHeight="1">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c r="AA891" s="26"/>
      <c r="AB891" s="26"/>
      <c r="AC891" s="26"/>
      <c r="AD891" s="26"/>
      <c r="AE891" s="26"/>
      <c r="AF891" s="26"/>
      <c r="AG891" s="26"/>
      <c r="AH891" s="26"/>
      <c r="AI891" s="26"/>
      <c r="AJ891" s="26"/>
      <c r="AK891" s="26"/>
      <c r="AL891" s="26"/>
      <c r="AM891" s="26"/>
      <c r="AN891" s="26"/>
      <c r="AO891" s="26"/>
      <c r="AP891" s="26"/>
      <c r="AQ891" s="26"/>
      <c r="AR891" s="26"/>
      <c r="AS891" s="26"/>
      <c r="AT891" s="26"/>
      <c r="AU891" s="26"/>
      <c r="AV891" s="26"/>
      <c r="AW891" s="26"/>
      <c r="AX891" s="26"/>
      <c r="AY891" s="26"/>
      <c r="AZ891" s="26"/>
      <c r="BA891" s="26"/>
      <c r="BB891" s="26"/>
      <c r="BC891" s="26"/>
      <c r="BD891" s="26"/>
      <c r="BE891" s="26"/>
      <c r="BF891" s="26"/>
      <c r="BG891" s="26"/>
      <c r="BH891" s="26"/>
      <c r="BI891" s="26"/>
    </row>
    <row r="892" ht="11.25" customHeight="1">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c r="AA892" s="26"/>
      <c r="AB892" s="26"/>
      <c r="AC892" s="26"/>
      <c r="AD892" s="26"/>
      <c r="AE892" s="26"/>
      <c r="AF892" s="26"/>
      <c r="AG892" s="26"/>
      <c r="AH892" s="26"/>
      <c r="AI892" s="26"/>
      <c r="AJ892" s="26"/>
      <c r="AK892" s="26"/>
      <c r="AL892" s="26"/>
      <c r="AM892" s="26"/>
      <c r="AN892" s="26"/>
      <c r="AO892" s="26"/>
      <c r="AP892" s="26"/>
      <c r="AQ892" s="26"/>
      <c r="AR892" s="26"/>
      <c r="AS892" s="26"/>
      <c r="AT892" s="26"/>
      <c r="AU892" s="26"/>
      <c r="AV892" s="26"/>
      <c r="AW892" s="26"/>
      <c r="AX892" s="26"/>
      <c r="AY892" s="26"/>
      <c r="AZ892" s="26"/>
      <c r="BA892" s="26"/>
      <c r="BB892" s="26"/>
      <c r="BC892" s="26"/>
      <c r="BD892" s="26"/>
      <c r="BE892" s="26"/>
      <c r="BF892" s="26"/>
      <c r="BG892" s="26"/>
      <c r="BH892" s="26"/>
      <c r="BI892" s="26"/>
    </row>
    <row r="893" ht="11.25" customHeight="1">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c r="AA893" s="26"/>
      <c r="AB893" s="26"/>
      <c r="AC893" s="26"/>
      <c r="AD893" s="26"/>
      <c r="AE893" s="26"/>
      <c r="AF893" s="26"/>
      <c r="AG893" s="26"/>
      <c r="AH893" s="26"/>
      <c r="AI893" s="26"/>
      <c r="AJ893" s="26"/>
      <c r="AK893" s="26"/>
      <c r="AL893" s="26"/>
      <c r="AM893" s="26"/>
      <c r="AN893" s="26"/>
      <c r="AO893" s="26"/>
      <c r="AP893" s="26"/>
      <c r="AQ893" s="26"/>
      <c r="AR893" s="26"/>
      <c r="AS893" s="26"/>
      <c r="AT893" s="26"/>
      <c r="AU893" s="26"/>
      <c r="AV893" s="26"/>
      <c r="AW893" s="26"/>
      <c r="AX893" s="26"/>
      <c r="AY893" s="26"/>
      <c r="AZ893" s="26"/>
      <c r="BA893" s="26"/>
      <c r="BB893" s="26"/>
      <c r="BC893" s="26"/>
      <c r="BD893" s="26"/>
      <c r="BE893" s="26"/>
      <c r="BF893" s="26"/>
      <c r="BG893" s="26"/>
      <c r="BH893" s="26"/>
      <c r="BI893" s="26"/>
    </row>
    <row r="894" ht="11.25" customHeight="1">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c r="AA894" s="26"/>
      <c r="AB894" s="26"/>
      <c r="AC894" s="26"/>
      <c r="AD894" s="26"/>
      <c r="AE894" s="26"/>
      <c r="AF894" s="26"/>
      <c r="AG894" s="26"/>
      <c r="AH894" s="26"/>
      <c r="AI894" s="26"/>
      <c r="AJ894" s="26"/>
      <c r="AK894" s="26"/>
      <c r="AL894" s="26"/>
      <c r="AM894" s="26"/>
      <c r="AN894" s="26"/>
      <c r="AO894" s="26"/>
      <c r="AP894" s="26"/>
      <c r="AQ894" s="26"/>
      <c r="AR894" s="26"/>
      <c r="AS894" s="26"/>
      <c r="AT894" s="26"/>
      <c r="AU894" s="26"/>
      <c r="AV894" s="26"/>
      <c r="AW894" s="26"/>
      <c r="AX894" s="26"/>
      <c r="AY894" s="26"/>
      <c r="AZ894" s="26"/>
      <c r="BA894" s="26"/>
      <c r="BB894" s="26"/>
      <c r="BC894" s="26"/>
      <c r="BD894" s="26"/>
      <c r="BE894" s="26"/>
      <c r="BF894" s="26"/>
      <c r="BG894" s="26"/>
      <c r="BH894" s="26"/>
      <c r="BI894" s="26"/>
    </row>
    <row r="895" ht="11.25" customHeight="1">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c r="AA895" s="26"/>
      <c r="AB895" s="26"/>
      <c r="AC895" s="26"/>
      <c r="AD895" s="26"/>
      <c r="AE895" s="26"/>
      <c r="AF895" s="26"/>
      <c r="AG895" s="26"/>
      <c r="AH895" s="26"/>
      <c r="AI895" s="26"/>
      <c r="AJ895" s="26"/>
      <c r="AK895" s="26"/>
      <c r="AL895" s="26"/>
      <c r="AM895" s="26"/>
      <c r="AN895" s="26"/>
      <c r="AO895" s="26"/>
      <c r="AP895" s="26"/>
      <c r="AQ895" s="26"/>
      <c r="AR895" s="26"/>
      <c r="AS895" s="26"/>
      <c r="AT895" s="26"/>
      <c r="AU895" s="26"/>
      <c r="AV895" s="26"/>
      <c r="AW895" s="26"/>
      <c r="AX895" s="26"/>
      <c r="AY895" s="26"/>
      <c r="AZ895" s="26"/>
      <c r="BA895" s="26"/>
      <c r="BB895" s="26"/>
      <c r="BC895" s="26"/>
      <c r="BD895" s="26"/>
      <c r="BE895" s="26"/>
      <c r="BF895" s="26"/>
      <c r="BG895" s="26"/>
      <c r="BH895" s="26"/>
      <c r="BI895" s="26"/>
    </row>
    <row r="896" ht="11.25" customHeight="1">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c r="AA896" s="26"/>
      <c r="AB896" s="26"/>
      <c r="AC896" s="26"/>
      <c r="AD896" s="26"/>
      <c r="AE896" s="26"/>
      <c r="AF896" s="26"/>
      <c r="AG896" s="26"/>
      <c r="AH896" s="26"/>
      <c r="AI896" s="26"/>
      <c r="AJ896" s="26"/>
      <c r="AK896" s="26"/>
      <c r="AL896" s="26"/>
      <c r="AM896" s="26"/>
      <c r="AN896" s="26"/>
      <c r="AO896" s="26"/>
      <c r="AP896" s="26"/>
      <c r="AQ896" s="26"/>
      <c r="AR896" s="26"/>
      <c r="AS896" s="26"/>
      <c r="AT896" s="26"/>
      <c r="AU896" s="26"/>
      <c r="AV896" s="26"/>
      <c r="AW896" s="26"/>
      <c r="AX896" s="26"/>
      <c r="AY896" s="26"/>
      <c r="AZ896" s="26"/>
      <c r="BA896" s="26"/>
      <c r="BB896" s="26"/>
      <c r="BC896" s="26"/>
      <c r="BD896" s="26"/>
      <c r="BE896" s="26"/>
      <c r="BF896" s="26"/>
      <c r="BG896" s="26"/>
      <c r="BH896" s="26"/>
      <c r="BI896" s="26"/>
    </row>
    <row r="897" ht="11.25" customHeight="1">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c r="AA897" s="26"/>
      <c r="AB897" s="26"/>
      <c r="AC897" s="26"/>
      <c r="AD897" s="26"/>
      <c r="AE897" s="26"/>
      <c r="AF897" s="26"/>
      <c r="AG897" s="26"/>
      <c r="AH897" s="26"/>
      <c r="AI897" s="26"/>
      <c r="AJ897" s="26"/>
      <c r="AK897" s="26"/>
      <c r="AL897" s="26"/>
      <c r="AM897" s="26"/>
      <c r="AN897" s="26"/>
      <c r="AO897" s="26"/>
      <c r="AP897" s="26"/>
      <c r="AQ897" s="26"/>
      <c r="AR897" s="26"/>
      <c r="AS897" s="26"/>
      <c r="AT897" s="26"/>
      <c r="AU897" s="26"/>
      <c r="AV897" s="26"/>
      <c r="AW897" s="26"/>
      <c r="AX897" s="26"/>
      <c r="AY897" s="26"/>
      <c r="AZ897" s="26"/>
      <c r="BA897" s="26"/>
      <c r="BB897" s="26"/>
      <c r="BC897" s="26"/>
      <c r="BD897" s="26"/>
      <c r="BE897" s="26"/>
      <c r="BF897" s="26"/>
      <c r="BG897" s="26"/>
      <c r="BH897" s="26"/>
      <c r="BI897" s="26"/>
    </row>
    <row r="898" ht="11.25" customHeight="1">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c r="AA898" s="26"/>
      <c r="AB898" s="26"/>
      <c r="AC898" s="26"/>
      <c r="AD898" s="26"/>
      <c r="AE898" s="26"/>
      <c r="AF898" s="26"/>
      <c r="AG898" s="26"/>
      <c r="AH898" s="26"/>
      <c r="AI898" s="26"/>
      <c r="AJ898" s="26"/>
      <c r="AK898" s="26"/>
      <c r="AL898" s="26"/>
      <c r="AM898" s="26"/>
      <c r="AN898" s="26"/>
      <c r="AO898" s="26"/>
      <c r="AP898" s="26"/>
      <c r="AQ898" s="26"/>
      <c r="AR898" s="26"/>
      <c r="AS898" s="26"/>
      <c r="AT898" s="26"/>
      <c r="AU898" s="26"/>
      <c r="AV898" s="26"/>
      <c r="AW898" s="26"/>
      <c r="AX898" s="26"/>
      <c r="AY898" s="26"/>
      <c r="AZ898" s="26"/>
      <c r="BA898" s="26"/>
      <c r="BB898" s="26"/>
      <c r="BC898" s="26"/>
      <c r="BD898" s="26"/>
      <c r="BE898" s="26"/>
      <c r="BF898" s="26"/>
      <c r="BG898" s="26"/>
      <c r="BH898" s="26"/>
      <c r="BI898" s="26"/>
    </row>
    <row r="899" ht="11.25" customHeight="1">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c r="AA899" s="26"/>
      <c r="AB899" s="26"/>
      <c r="AC899" s="26"/>
      <c r="AD899" s="26"/>
      <c r="AE899" s="26"/>
      <c r="AF899" s="26"/>
      <c r="AG899" s="26"/>
      <c r="AH899" s="26"/>
      <c r="AI899" s="26"/>
      <c r="AJ899" s="26"/>
      <c r="AK899" s="26"/>
      <c r="AL899" s="26"/>
      <c r="AM899" s="26"/>
      <c r="AN899" s="26"/>
      <c r="AO899" s="26"/>
      <c r="AP899" s="26"/>
      <c r="AQ899" s="26"/>
      <c r="AR899" s="26"/>
      <c r="AS899" s="26"/>
      <c r="AT899" s="26"/>
      <c r="AU899" s="26"/>
      <c r="AV899" s="26"/>
      <c r="AW899" s="26"/>
      <c r="AX899" s="26"/>
      <c r="AY899" s="26"/>
      <c r="AZ899" s="26"/>
      <c r="BA899" s="26"/>
      <c r="BB899" s="26"/>
      <c r="BC899" s="26"/>
      <c r="BD899" s="26"/>
      <c r="BE899" s="26"/>
      <c r="BF899" s="26"/>
      <c r="BG899" s="26"/>
      <c r="BH899" s="26"/>
      <c r="BI899" s="26"/>
    </row>
    <row r="900" ht="11.25" customHeight="1">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c r="AA900" s="26"/>
      <c r="AB900" s="26"/>
      <c r="AC900" s="26"/>
      <c r="AD900" s="26"/>
      <c r="AE900" s="26"/>
      <c r="AF900" s="26"/>
      <c r="AG900" s="26"/>
      <c r="AH900" s="26"/>
      <c r="AI900" s="26"/>
      <c r="AJ900" s="26"/>
      <c r="AK900" s="26"/>
      <c r="AL900" s="26"/>
      <c r="AM900" s="26"/>
      <c r="AN900" s="26"/>
      <c r="AO900" s="26"/>
      <c r="AP900" s="26"/>
      <c r="AQ900" s="26"/>
      <c r="AR900" s="26"/>
      <c r="AS900" s="26"/>
      <c r="AT900" s="26"/>
      <c r="AU900" s="26"/>
      <c r="AV900" s="26"/>
      <c r="AW900" s="26"/>
      <c r="AX900" s="26"/>
      <c r="AY900" s="26"/>
      <c r="AZ900" s="26"/>
      <c r="BA900" s="26"/>
      <c r="BB900" s="26"/>
      <c r="BC900" s="26"/>
      <c r="BD900" s="26"/>
      <c r="BE900" s="26"/>
      <c r="BF900" s="26"/>
      <c r="BG900" s="26"/>
      <c r="BH900" s="26"/>
      <c r="BI900" s="26"/>
    </row>
    <row r="901" ht="11.25" customHeight="1">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c r="AA901" s="26"/>
      <c r="AB901" s="26"/>
      <c r="AC901" s="26"/>
      <c r="AD901" s="26"/>
      <c r="AE901" s="26"/>
      <c r="AF901" s="26"/>
      <c r="AG901" s="26"/>
      <c r="AH901" s="26"/>
      <c r="AI901" s="26"/>
      <c r="AJ901" s="26"/>
      <c r="AK901" s="26"/>
      <c r="AL901" s="26"/>
      <c r="AM901" s="26"/>
      <c r="AN901" s="26"/>
      <c r="AO901" s="26"/>
      <c r="AP901" s="26"/>
      <c r="AQ901" s="26"/>
      <c r="AR901" s="26"/>
      <c r="AS901" s="26"/>
      <c r="AT901" s="26"/>
      <c r="AU901" s="26"/>
      <c r="AV901" s="26"/>
      <c r="AW901" s="26"/>
      <c r="AX901" s="26"/>
      <c r="AY901" s="26"/>
      <c r="AZ901" s="26"/>
      <c r="BA901" s="26"/>
      <c r="BB901" s="26"/>
      <c r="BC901" s="26"/>
      <c r="BD901" s="26"/>
      <c r="BE901" s="26"/>
      <c r="BF901" s="26"/>
      <c r="BG901" s="26"/>
      <c r="BH901" s="26"/>
      <c r="BI901" s="26"/>
    </row>
    <row r="902" ht="11.25" customHeight="1">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c r="AA902" s="26"/>
      <c r="AB902" s="26"/>
      <c r="AC902" s="26"/>
      <c r="AD902" s="26"/>
      <c r="AE902" s="26"/>
      <c r="AF902" s="26"/>
      <c r="AG902" s="26"/>
      <c r="AH902" s="26"/>
      <c r="AI902" s="26"/>
      <c r="AJ902" s="26"/>
      <c r="AK902" s="26"/>
      <c r="AL902" s="26"/>
      <c r="AM902" s="26"/>
      <c r="AN902" s="26"/>
      <c r="AO902" s="26"/>
      <c r="AP902" s="26"/>
      <c r="AQ902" s="26"/>
      <c r="AR902" s="26"/>
      <c r="AS902" s="26"/>
      <c r="AT902" s="26"/>
      <c r="AU902" s="26"/>
      <c r="AV902" s="26"/>
      <c r="AW902" s="26"/>
      <c r="AX902" s="26"/>
      <c r="AY902" s="26"/>
      <c r="AZ902" s="26"/>
      <c r="BA902" s="26"/>
      <c r="BB902" s="26"/>
      <c r="BC902" s="26"/>
      <c r="BD902" s="26"/>
      <c r="BE902" s="26"/>
      <c r="BF902" s="26"/>
      <c r="BG902" s="26"/>
      <c r="BH902" s="26"/>
      <c r="BI902" s="26"/>
    </row>
    <row r="903" ht="11.25" customHeight="1">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c r="AA903" s="26"/>
      <c r="AB903" s="26"/>
      <c r="AC903" s="26"/>
      <c r="AD903" s="26"/>
      <c r="AE903" s="26"/>
      <c r="AF903" s="26"/>
      <c r="AG903" s="26"/>
      <c r="AH903" s="26"/>
      <c r="AI903" s="26"/>
      <c r="AJ903" s="26"/>
      <c r="AK903" s="26"/>
      <c r="AL903" s="26"/>
      <c r="AM903" s="26"/>
      <c r="AN903" s="26"/>
      <c r="AO903" s="26"/>
      <c r="AP903" s="26"/>
      <c r="AQ903" s="26"/>
      <c r="AR903" s="26"/>
      <c r="AS903" s="26"/>
      <c r="AT903" s="26"/>
      <c r="AU903" s="26"/>
      <c r="AV903" s="26"/>
      <c r="AW903" s="26"/>
      <c r="AX903" s="26"/>
      <c r="AY903" s="26"/>
      <c r="AZ903" s="26"/>
      <c r="BA903" s="26"/>
      <c r="BB903" s="26"/>
      <c r="BC903" s="26"/>
      <c r="BD903" s="26"/>
      <c r="BE903" s="26"/>
      <c r="BF903" s="26"/>
      <c r="BG903" s="26"/>
      <c r="BH903" s="26"/>
      <c r="BI903" s="26"/>
    </row>
    <row r="904" ht="11.25" customHeight="1">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c r="AA904" s="26"/>
      <c r="AB904" s="26"/>
      <c r="AC904" s="26"/>
      <c r="AD904" s="26"/>
      <c r="AE904" s="26"/>
      <c r="AF904" s="26"/>
      <c r="AG904" s="26"/>
      <c r="AH904" s="26"/>
      <c r="AI904" s="26"/>
      <c r="AJ904" s="26"/>
      <c r="AK904" s="26"/>
      <c r="AL904" s="26"/>
      <c r="AM904" s="26"/>
      <c r="AN904" s="26"/>
      <c r="AO904" s="26"/>
      <c r="AP904" s="26"/>
      <c r="AQ904" s="26"/>
      <c r="AR904" s="26"/>
      <c r="AS904" s="26"/>
      <c r="AT904" s="26"/>
      <c r="AU904" s="26"/>
      <c r="AV904" s="26"/>
      <c r="AW904" s="26"/>
      <c r="AX904" s="26"/>
      <c r="AY904" s="26"/>
      <c r="AZ904" s="26"/>
      <c r="BA904" s="26"/>
      <c r="BB904" s="26"/>
      <c r="BC904" s="26"/>
      <c r="BD904" s="26"/>
      <c r="BE904" s="26"/>
      <c r="BF904" s="26"/>
      <c r="BG904" s="26"/>
      <c r="BH904" s="26"/>
      <c r="BI904" s="26"/>
    </row>
    <row r="905" ht="11.25" customHeight="1">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c r="AA905" s="26"/>
      <c r="AB905" s="26"/>
      <c r="AC905" s="26"/>
      <c r="AD905" s="26"/>
      <c r="AE905" s="26"/>
      <c r="AF905" s="26"/>
      <c r="AG905" s="26"/>
      <c r="AH905" s="26"/>
      <c r="AI905" s="26"/>
      <c r="AJ905" s="26"/>
      <c r="AK905" s="26"/>
      <c r="AL905" s="26"/>
      <c r="AM905" s="26"/>
      <c r="AN905" s="26"/>
      <c r="AO905" s="26"/>
      <c r="AP905" s="26"/>
      <c r="AQ905" s="26"/>
      <c r="AR905" s="26"/>
      <c r="AS905" s="26"/>
      <c r="AT905" s="26"/>
      <c r="AU905" s="26"/>
      <c r="AV905" s="26"/>
      <c r="AW905" s="26"/>
      <c r="AX905" s="26"/>
      <c r="AY905" s="26"/>
      <c r="AZ905" s="26"/>
      <c r="BA905" s="26"/>
      <c r="BB905" s="26"/>
      <c r="BC905" s="26"/>
      <c r="BD905" s="26"/>
      <c r="BE905" s="26"/>
      <c r="BF905" s="26"/>
      <c r="BG905" s="26"/>
      <c r="BH905" s="26"/>
      <c r="BI905" s="26"/>
    </row>
    <row r="906" ht="11.25" customHeight="1">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c r="AA906" s="26"/>
      <c r="AB906" s="26"/>
      <c r="AC906" s="26"/>
      <c r="AD906" s="26"/>
      <c r="AE906" s="26"/>
      <c r="AF906" s="26"/>
      <c r="AG906" s="26"/>
      <c r="AH906" s="26"/>
      <c r="AI906" s="26"/>
      <c r="AJ906" s="26"/>
      <c r="AK906" s="26"/>
      <c r="AL906" s="26"/>
      <c r="AM906" s="26"/>
      <c r="AN906" s="26"/>
      <c r="AO906" s="26"/>
      <c r="AP906" s="26"/>
      <c r="AQ906" s="26"/>
      <c r="AR906" s="26"/>
      <c r="AS906" s="26"/>
      <c r="AT906" s="26"/>
      <c r="AU906" s="26"/>
      <c r="AV906" s="26"/>
      <c r="AW906" s="26"/>
      <c r="AX906" s="26"/>
      <c r="AY906" s="26"/>
      <c r="AZ906" s="26"/>
      <c r="BA906" s="26"/>
      <c r="BB906" s="26"/>
      <c r="BC906" s="26"/>
      <c r="BD906" s="26"/>
      <c r="BE906" s="26"/>
      <c r="BF906" s="26"/>
      <c r="BG906" s="26"/>
      <c r="BH906" s="26"/>
      <c r="BI906" s="26"/>
    </row>
    <row r="907" ht="11.25" customHeight="1">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c r="AA907" s="26"/>
      <c r="AB907" s="26"/>
      <c r="AC907" s="26"/>
      <c r="AD907" s="26"/>
      <c r="AE907" s="26"/>
      <c r="AF907" s="26"/>
      <c r="AG907" s="26"/>
      <c r="AH907" s="26"/>
      <c r="AI907" s="26"/>
      <c r="AJ907" s="26"/>
      <c r="AK907" s="26"/>
      <c r="AL907" s="26"/>
      <c r="AM907" s="26"/>
      <c r="AN907" s="26"/>
      <c r="AO907" s="26"/>
      <c r="AP907" s="26"/>
      <c r="AQ907" s="26"/>
      <c r="AR907" s="26"/>
      <c r="AS907" s="26"/>
      <c r="AT907" s="26"/>
      <c r="AU907" s="26"/>
      <c r="AV907" s="26"/>
      <c r="AW907" s="26"/>
      <c r="AX907" s="26"/>
      <c r="AY907" s="26"/>
      <c r="AZ907" s="26"/>
      <c r="BA907" s="26"/>
      <c r="BB907" s="26"/>
      <c r="BC907" s="26"/>
      <c r="BD907" s="26"/>
      <c r="BE907" s="26"/>
      <c r="BF907" s="26"/>
      <c r="BG907" s="26"/>
      <c r="BH907" s="26"/>
      <c r="BI907" s="26"/>
    </row>
    <row r="908" ht="11.25" customHeight="1">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c r="AA908" s="26"/>
      <c r="AB908" s="26"/>
      <c r="AC908" s="26"/>
      <c r="AD908" s="26"/>
      <c r="AE908" s="26"/>
      <c r="AF908" s="26"/>
      <c r="AG908" s="26"/>
      <c r="AH908" s="26"/>
      <c r="AI908" s="26"/>
      <c r="AJ908" s="26"/>
      <c r="AK908" s="26"/>
      <c r="AL908" s="26"/>
      <c r="AM908" s="26"/>
      <c r="AN908" s="26"/>
      <c r="AO908" s="26"/>
      <c r="AP908" s="26"/>
      <c r="AQ908" s="26"/>
      <c r="AR908" s="26"/>
      <c r="AS908" s="26"/>
      <c r="AT908" s="26"/>
      <c r="AU908" s="26"/>
      <c r="AV908" s="26"/>
      <c r="AW908" s="26"/>
      <c r="AX908" s="26"/>
      <c r="AY908" s="26"/>
      <c r="AZ908" s="26"/>
      <c r="BA908" s="26"/>
      <c r="BB908" s="26"/>
      <c r="BC908" s="26"/>
      <c r="BD908" s="26"/>
      <c r="BE908" s="26"/>
      <c r="BF908" s="26"/>
      <c r="BG908" s="26"/>
      <c r="BH908" s="26"/>
      <c r="BI908" s="26"/>
    </row>
    <row r="909" ht="11.25" customHeight="1">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c r="AA909" s="26"/>
      <c r="AB909" s="26"/>
      <c r="AC909" s="26"/>
      <c r="AD909" s="26"/>
      <c r="AE909" s="26"/>
      <c r="AF909" s="26"/>
      <c r="AG909" s="26"/>
      <c r="AH909" s="26"/>
      <c r="AI909" s="26"/>
      <c r="AJ909" s="26"/>
      <c r="AK909" s="26"/>
      <c r="AL909" s="26"/>
      <c r="AM909" s="26"/>
      <c r="AN909" s="26"/>
      <c r="AO909" s="26"/>
      <c r="AP909" s="26"/>
      <c r="AQ909" s="26"/>
      <c r="AR909" s="26"/>
      <c r="AS909" s="26"/>
      <c r="AT909" s="26"/>
      <c r="AU909" s="26"/>
      <c r="AV909" s="26"/>
      <c r="AW909" s="26"/>
      <c r="AX909" s="26"/>
      <c r="AY909" s="26"/>
      <c r="AZ909" s="26"/>
      <c r="BA909" s="26"/>
      <c r="BB909" s="26"/>
      <c r="BC909" s="26"/>
      <c r="BD909" s="26"/>
      <c r="BE909" s="26"/>
      <c r="BF909" s="26"/>
      <c r="BG909" s="26"/>
      <c r="BH909" s="26"/>
      <c r="BI909" s="26"/>
    </row>
    <row r="910" ht="11.25" customHeight="1">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c r="AA910" s="26"/>
      <c r="AB910" s="26"/>
      <c r="AC910" s="26"/>
      <c r="AD910" s="26"/>
      <c r="AE910" s="26"/>
      <c r="AF910" s="26"/>
      <c r="AG910" s="26"/>
      <c r="AH910" s="26"/>
      <c r="AI910" s="26"/>
      <c r="AJ910" s="26"/>
      <c r="AK910" s="26"/>
      <c r="AL910" s="26"/>
      <c r="AM910" s="26"/>
      <c r="AN910" s="26"/>
      <c r="AO910" s="26"/>
      <c r="AP910" s="26"/>
      <c r="AQ910" s="26"/>
      <c r="AR910" s="26"/>
      <c r="AS910" s="26"/>
      <c r="AT910" s="26"/>
      <c r="AU910" s="26"/>
      <c r="AV910" s="26"/>
      <c r="AW910" s="26"/>
      <c r="AX910" s="26"/>
      <c r="AY910" s="26"/>
      <c r="AZ910" s="26"/>
      <c r="BA910" s="26"/>
      <c r="BB910" s="26"/>
      <c r="BC910" s="26"/>
      <c r="BD910" s="26"/>
      <c r="BE910" s="26"/>
      <c r="BF910" s="26"/>
      <c r="BG910" s="26"/>
      <c r="BH910" s="26"/>
      <c r="BI910" s="26"/>
    </row>
    <row r="911" ht="11.25" customHeight="1">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c r="AA911" s="26"/>
      <c r="AB911" s="26"/>
      <c r="AC911" s="26"/>
      <c r="AD911" s="26"/>
      <c r="AE911" s="26"/>
      <c r="AF911" s="26"/>
      <c r="AG911" s="26"/>
      <c r="AH911" s="26"/>
      <c r="AI911" s="26"/>
      <c r="AJ911" s="26"/>
      <c r="AK911" s="26"/>
      <c r="AL911" s="26"/>
      <c r="AM911" s="26"/>
      <c r="AN911" s="26"/>
      <c r="AO911" s="26"/>
      <c r="AP911" s="26"/>
      <c r="AQ911" s="26"/>
      <c r="AR911" s="26"/>
      <c r="AS911" s="26"/>
      <c r="AT911" s="26"/>
      <c r="AU911" s="26"/>
      <c r="AV911" s="26"/>
      <c r="AW911" s="26"/>
      <c r="AX911" s="26"/>
      <c r="AY911" s="26"/>
      <c r="AZ911" s="26"/>
      <c r="BA911" s="26"/>
      <c r="BB911" s="26"/>
      <c r="BC911" s="26"/>
      <c r="BD911" s="26"/>
      <c r="BE911" s="26"/>
      <c r="BF911" s="26"/>
      <c r="BG911" s="26"/>
      <c r="BH911" s="26"/>
      <c r="BI911" s="26"/>
    </row>
    <row r="912" ht="11.25" customHeight="1">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c r="AA912" s="26"/>
      <c r="AB912" s="26"/>
      <c r="AC912" s="26"/>
      <c r="AD912" s="26"/>
      <c r="AE912" s="26"/>
      <c r="AF912" s="26"/>
      <c r="AG912" s="26"/>
      <c r="AH912" s="26"/>
      <c r="AI912" s="26"/>
      <c r="AJ912" s="26"/>
      <c r="AK912" s="26"/>
      <c r="AL912" s="26"/>
      <c r="AM912" s="26"/>
      <c r="AN912" s="26"/>
      <c r="AO912" s="26"/>
      <c r="AP912" s="26"/>
      <c r="AQ912" s="26"/>
      <c r="AR912" s="26"/>
      <c r="AS912" s="26"/>
      <c r="AT912" s="26"/>
      <c r="AU912" s="26"/>
      <c r="AV912" s="26"/>
      <c r="AW912" s="26"/>
      <c r="AX912" s="26"/>
      <c r="AY912" s="26"/>
      <c r="AZ912" s="26"/>
      <c r="BA912" s="26"/>
      <c r="BB912" s="26"/>
      <c r="BC912" s="26"/>
      <c r="BD912" s="26"/>
      <c r="BE912" s="26"/>
      <c r="BF912" s="26"/>
      <c r="BG912" s="26"/>
      <c r="BH912" s="26"/>
      <c r="BI912" s="26"/>
    </row>
    <row r="913" ht="11.25" customHeight="1">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c r="AA913" s="26"/>
      <c r="AB913" s="26"/>
      <c r="AC913" s="26"/>
      <c r="AD913" s="26"/>
      <c r="AE913" s="26"/>
      <c r="AF913" s="26"/>
      <c r="AG913" s="26"/>
      <c r="AH913" s="26"/>
      <c r="AI913" s="26"/>
      <c r="AJ913" s="26"/>
      <c r="AK913" s="26"/>
      <c r="AL913" s="26"/>
      <c r="AM913" s="26"/>
      <c r="AN913" s="26"/>
      <c r="AO913" s="26"/>
      <c r="AP913" s="26"/>
      <c r="AQ913" s="26"/>
      <c r="AR913" s="26"/>
      <c r="AS913" s="26"/>
      <c r="AT913" s="26"/>
      <c r="AU913" s="26"/>
      <c r="AV913" s="26"/>
      <c r="AW913" s="26"/>
      <c r="AX913" s="26"/>
      <c r="AY913" s="26"/>
      <c r="AZ913" s="26"/>
      <c r="BA913" s="26"/>
      <c r="BB913" s="26"/>
      <c r="BC913" s="26"/>
      <c r="BD913" s="26"/>
      <c r="BE913" s="26"/>
      <c r="BF913" s="26"/>
      <c r="BG913" s="26"/>
      <c r="BH913" s="26"/>
      <c r="BI913" s="26"/>
    </row>
    <row r="914" ht="11.25" customHeight="1">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c r="AA914" s="26"/>
      <c r="AB914" s="26"/>
      <c r="AC914" s="26"/>
      <c r="AD914" s="26"/>
      <c r="AE914" s="26"/>
      <c r="AF914" s="26"/>
      <c r="AG914" s="26"/>
      <c r="AH914" s="26"/>
      <c r="AI914" s="26"/>
      <c r="AJ914" s="26"/>
      <c r="AK914" s="26"/>
      <c r="AL914" s="26"/>
      <c r="AM914" s="26"/>
      <c r="AN914" s="26"/>
      <c r="AO914" s="26"/>
      <c r="AP914" s="26"/>
      <c r="AQ914" s="26"/>
      <c r="AR914" s="26"/>
      <c r="AS914" s="26"/>
      <c r="AT914" s="26"/>
      <c r="AU914" s="26"/>
      <c r="AV914" s="26"/>
      <c r="AW914" s="26"/>
      <c r="AX914" s="26"/>
      <c r="AY914" s="26"/>
      <c r="AZ914" s="26"/>
      <c r="BA914" s="26"/>
      <c r="BB914" s="26"/>
      <c r="BC914" s="26"/>
      <c r="BD914" s="26"/>
      <c r="BE914" s="26"/>
      <c r="BF914" s="26"/>
      <c r="BG914" s="26"/>
      <c r="BH914" s="26"/>
      <c r="BI914" s="26"/>
    </row>
    <row r="915" ht="11.25" customHeight="1">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c r="AA915" s="26"/>
      <c r="AB915" s="26"/>
      <c r="AC915" s="26"/>
      <c r="AD915" s="26"/>
      <c r="AE915" s="26"/>
      <c r="AF915" s="26"/>
      <c r="AG915" s="26"/>
      <c r="AH915" s="26"/>
      <c r="AI915" s="26"/>
      <c r="AJ915" s="26"/>
      <c r="AK915" s="26"/>
      <c r="AL915" s="26"/>
      <c r="AM915" s="26"/>
      <c r="AN915" s="26"/>
      <c r="AO915" s="26"/>
      <c r="AP915" s="26"/>
      <c r="AQ915" s="26"/>
      <c r="AR915" s="26"/>
      <c r="AS915" s="26"/>
      <c r="AT915" s="26"/>
      <c r="AU915" s="26"/>
      <c r="AV915" s="26"/>
      <c r="AW915" s="26"/>
      <c r="AX915" s="26"/>
      <c r="AY915" s="26"/>
      <c r="AZ915" s="26"/>
      <c r="BA915" s="26"/>
      <c r="BB915" s="26"/>
      <c r="BC915" s="26"/>
      <c r="BD915" s="26"/>
      <c r="BE915" s="26"/>
      <c r="BF915" s="26"/>
      <c r="BG915" s="26"/>
      <c r="BH915" s="26"/>
      <c r="BI915" s="26"/>
    </row>
    <row r="916" ht="11.25" customHeight="1">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c r="AA916" s="26"/>
      <c r="AB916" s="26"/>
      <c r="AC916" s="26"/>
      <c r="AD916" s="26"/>
      <c r="AE916" s="26"/>
      <c r="AF916" s="26"/>
      <c r="AG916" s="26"/>
      <c r="AH916" s="26"/>
      <c r="AI916" s="26"/>
      <c r="AJ916" s="26"/>
      <c r="AK916" s="26"/>
      <c r="AL916" s="26"/>
      <c r="AM916" s="26"/>
      <c r="AN916" s="26"/>
      <c r="AO916" s="26"/>
      <c r="AP916" s="26"/>
      <c r="AQ916" s="26"/>
      <c r="AR916" s="26"/>
      <c r="AS916" s="26"/>
      <c r="AT916" s="26"/>
      <c r="AU916" s="26"/>
      <c r="AV916" s="26"/>
      <c r="AW916" s="26"/>
      <c r="AX916" s="26"/>
      <c r="AY916" s="26"/>
      <c r="AZ916" s="26"/>
      <c r="BA916" s="26"/>
      <c r="BB916" s="26"/>
      <c r="BC916" s="26"/>
      <c r="BD916" s="26"/>
      <c r="BE916" s="26"/>
      <c r="BF916" s="26"/>
      <c r="BG916" s="26"/>
      <c r="BH916" s="26"/>
      <c r="BI916" s="26"/>
    </row>
    <row r="917" ht="11.25" customHeight="1">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c r="AA917" s="26"/>
      <c r="AB917" s="26"/>
      <c r="AC917" s="26"/>
      <c r="AD917" s="26"/>
      <c r="AE917" s="26"/>
      <c r="AF917" s="26"/>
      <c r="AG917" s="26"/>
      <c r="AH917" s="26"/>
      <c r="AI917" s="26"/>
      <c r="AJ917" s="26"/>
      <c r="AK917" s="26"/>
      <c r="AL917" s="26"/>
      <c r="AM917" s="26"/>
      <c r="AN917" s="26"/>
      <c r="AO917" s="26"/>
      <c r="AP917" s="26"/>
      <c r="AQ917" s="26"/>
      <c r="AR917" s="26"/>
      <c r="AS917" s="26"/>
      <c r="AT917" s="26"/>
      <c r="AU917" s="26"/>
      <c r="AV917" s="26"/>
      <c r="AW917" s="26"/>
      <c r="AX917" s="26"/>
      <c r="AY917" s="26"/>
      <c r="AZ917" s="26"/>
      <c r="BA917" s="26"/>
      <c r="BB917" s="26"/>
      <c r="BC917" s="26"/>
      <c r="BD917" s="26"/>
      <c r="BE917" s="26"/>
      <c r="BF917" s="26"/>
      <c r="BG917" s="26"/>
      <c r="BH917" s="26"/>
      <c r="BI917" s="26"/>
    </row>
    <row r="918" ht="11.25" customHeight="1">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c r="AA918" s="26"/>
      <c r="AB918" s="26"/>
      <c r="AC918" s="26"/>
      <c r="AD918" s="26"/>
      <c r="AE918" s="26"/>
      <c r="AF918" s="26"/>
      <c r="AG918" s="26"/>
      <c r="AH918" s="26"/>
      <c r="AI918" s="26"/>
      <c r="AJ918" s="26"/>
      <c r="AK918" s="26"/>
      <c r="AL918" s="26"/>
      <c r="AM918" s="26"/>
      <c r="AN918" s="26"/>
      <c r="AO918" s="26"/>
      <c r="AP918" s="26"/>
      <c r="AQ918" s="26"/>
      <c r="AR918" s="26"/>
      <c r="AS918" s="26"/>
      <c r="AT918" s="26"/>
      <c r="AU918" s="26"/>
      <c r="AV918" s="26"/>
      <c r="AW918" s="26"/>
      <c r="AX918" s="26"/>
      <c r="AY918" s="26"/>
      <c r="AZ918" s="26"/>
      <c r="BA918" s="26"/>
      <c r="BB918" s="26"/>
      <c r="BC918" s="26"/>
      <c r="BD918" s="26"/>
      <c r="BE918" s="26"/>
      <c r="BF918" s="26"/>
      <c r="BG918" s="26"/>
      <c r="BH918" s="26"/>
      <c r="BI918" s="26"/>
    </row>
    <row r="919" ht="11.25" customHeight="1">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c r="AA919" s="26"/>
      <c r="AB919" s="26"/>
      <c r="AC919" s="26"/>
      <c r="AD919" s="26"/>
      <c r="AE919" s="26"/>
      <c r="AF919" s="26"/>
      <c r="AG919" s="26"/>
      <c r="AH919" s="26"/>
      <c r="AI919" s="26"/>
      <c r="AJ919" s="26"/>
      <c r="AK919" s="26"/>
      <c r="AL919" s="26"/>
      <c r="AM919" s="26"/>
      <c r="AN919" s="26"/>
      <c r="AO919" s="26"/>
      <c r="AP919" s="26"/>
      <c r="AQ919" s="26"/>
      <c r="AR919" s="26"/>
      <c r="AS919" s="26"/>
      <c r="AT919" s="26"/>
      <c r="AU919" s="26"/>
      <c r="AV919" s="26"/>
      <c r="AW919" s="26"/>
      <c r="AX919" s="26"/>
      <c r="AY919" s="26"/>
      <c r="AZ919" s="26"/>
      <c r="BA919" s="26"/>
      <c r="BB919" s="26"/>
      <c r="BC919" s="26"/>
      <c r="BD919" s="26"/>
      <c r="BE919" s="26"/>
      <c r="BF919" s="26"/>
      <c r="BG919" s="26"/>
      <c r="BH919" s="26"/>
      <c r="BI919" s="26"/>
    </row>
    <row r="920" ht="11.25" customHeight="1">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c r="AA920" s="26"/>
      <c r="AB920" s="26"/>
      <c r="AC920" s="26"/>
      <c r="AD920" s="26"/>
      <c r="AE920" s="26"/>
      <c r="AF920" s="26"/>
      <c r="AG920" s="26"/>
      <c r="AH920" s="26"/>
      <c r="AI920" s="26"/>
      <c r="AJ920" s="26"/>
      <c r="AK920" s="26"/>
      <c r="AL920" s="26"/>
      <c r="AM920" s="26"/>
      <c r="AN920" s="26"/>
      <c r="AO920" s="26"/>
      <c r="AP920" s="26"/>
      <c r="AQ920" s="26"/>
      <c r="AR920" s="26"/>
      <c r="AS920" s="26"/>
      <c r="AT920" s="26"/>
      <c r="AU920" s="26"/>
      <c r="AV920" s="26"/>
      <c r="AW920" s="26"/>
      <c r="AX920" s="26"/>
      <c r="AY920" s="26"/>
      <c r="AZ920" s="26"/>
      <c r="BA920" s="26"/>
      <c r="BB920" s="26"/>
      <c r="BC920" s="26"/>
      <c r="BD920" s="26"/>
      <c r="BE920" s="26"/>
      <c r="BF920" s="26"/>
      <c r="BG920" s="26"/>
      <c r="BH920" s="26"/>
      <c r="BI920" s="26"/>
    </row>
    <row r="921" ht="11.25" customHeight="1">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c r="AA921" s="26"/>
      <c r="AB921" s="26"/>
      <c r="AC921" s="26"/>
      <c r="AD921" s="26"/>
      <c r="AE921" s="26"/>
      <c r="AF921" s="26"/>
      <c r="AG921" s="26"/>
      <c r="AH921" s="26"/>
      <c r="AI921" s="26"/>
      <c r="AJ921" s="26"/>
      <c r="AK921" s="26"/>
      <c r="AL921" s="26"/>
      <c r="AM921" s="26"/>
      <c r="AN921" s="26"/>
      <c r="AO921" s="26"/>
      <c r="AP921" s="26"/>
      <c r="AQ921" s="26"/>
      <c r="AR921" s="26"/>
      <c r="AS921" s="26"/>
      <c r="AT921" s="26"/>
      <c r="AU921" s="26"/>
      <c r="AV921" s="26"/>
      <c r="AW921" s="26"/>
      <c r="AX921" s="26"/>
      <c r="AY921" s="26"/>
      <c r="AZ921" s="26"/>
      <c r="BA921" s="26"/>
      <c r="BB921" s="26"/>
      <c r="BC921" s="26"/>
      <c r="BD921" s="26"/>
      <c r="BE921" s="26"/>
      <c r="BF921" s="26"/>
      <c r="BG921" s="26"/>
      <c r="BH921" s="26"/>
      <c r="BI921" s="26"/>
    </row>
    <row r="922" ht="11.25" customHeight="1">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c r="AA922" s="26"/>
      <c r="AB922" s="26"/>
      <c r="AC922" s="26"/>
      <c r="AD922" s="26"/>
      <c r="AE922" s="26"/>
      <c r="AF922" s="26"/>
      <c r="AG922" s="26"/>
      <c r="AH922" s="26"/>
      <c r="AI922" s="26"/>
      <c r="AJ922" s="26"/>
      <c r="AK922" s="26"/>
      <c r="AL922" s="26"/>
      <c r="AM922" s="26"/>
      <c r="AN922" s="26"/>
      <c r="AO922" s="26"/>
      <c r="AP922" s="26"/>
      <c r="AQ922" s="26"/>
      <c r="AR922" s="26"/>
      <c r="AS922" s="26"/>
      <c r="AT922" s="26"/>
      <c r="AU922" s="26"/>
      <c r="AV922" s="26"/>
      <c r="AW922" s="26"/>
      <c r="AX922" s="26"/>
      <c r="AY922" s="26"/>
      <c r="AZ922" s="26"/>
      <c r="BA922" s="26"/>
      <c r="BB922" s="26"/>
      <c r="BC922" s="26"/>
      <c r="BD922" s="26"/>
      <c r="BE922" s="26"/>
      <c r="BF922" s="26"/>
      <c r="BG922" s="26"/>
      <c r="BH922" s="26"/>
      <c r="BI922" s="26"/>
    </row>
    <row r="923" ht="11.25" customHeight="1">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c r="AA923" s="26"/>
      <c r="AB923" s="26"/>
      <c r="AC923" s="26"/>
      <c r="AD923" s="26"/>
      <c r="AE923" s="26"/>
      <c r="AF923" s="26"/>
      <c r="AG923" s="26"/>
      <c r="AH923" s="26"/>
      <c r="AI923" s="26"/>
      <c r="AJ923" s="26"/>
      <c r="AK923" s="26"/>
      <c r="AL923" s="26"/>
      <c r="AM923" s="26"/>
      <c r="AN923" s="26"/>
      <c r="AO923" s="26"/>
      <c r="AP923" s="26"/>
      <c r="AQ923" s="26"/>
      <c r="AR923" s="26"/>
      <c r="AS923" s="26"/>
      <c r="AT923" s="26"/>
      <c r="AU923" s="26"/>
      <c r="AV923" s="26"/>
      <c r="AW923" s="26"/>
      <c r="AX923" s="26"/>
      <c r="AY923" s="26"/>
      <c r="AZ923" s="26"/>
      <c r="BA923" s="26"/>
      <c r="BB923" s="26"/>
      <c r="BC923" s="26"/>
      <c r="BD923" s="26"/>
      <c r="BE923" s="26"/>
      <c r="BF923" s="26"/>
      <c r="BG923" s="26"/>
      <c r="BH923" s="26"/>
      <c r="BI923" s="26"/>
    </row>
    <row r="924" ht="11.25" customHeight="1">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c r="AA924" s="26"/>
      <c r="AB924" s="26"/>
      <c r="AC924" s="26"/>
      <c r="AD924" s="26"/>
      <c r="AE924" s="26"/>
      <c r="AF924" s="26"/>
      <c r="AG924" s="26"/>
      <c r="AH924" s="26"/>
      <c r="AI924" s="26"/>
      <c r="AJ924" s="26"/>
      <c r="AK924" s="26"/>
      <c r="AL924" s="26"/>
      <c r="AM924" s="26"/>
      <c r="AN924" s="26"/>
      <c r="AO924" s="26"/>
      <c r="AP924" s="26"/>
      <c r="AQ924" s="26"/>
      <c r="AR924" s="26"/>
      <c r="AS924" s="26"/>
      <c r="AT924" s="26"/>
      <c r="AU924" s="26"/>
      <c r="AV924" s="26"/>
      <c r="AW924" s="26"/>
      <c r="AX924" s="26"/>
      <c r="AY924" s="26"/>
      <c r="AZ924" s="26"/>
      <c r="BA924" s="26"/>
      <c r="BB924" s="26"/>
      <c r="BC924" s="26"/>
      <c r="BD924" s="26"/>
      <c r="BE924" s="26"/>
      <c r="BF924" s="26"/>
      <c r="BG924" s="26"/>
      <c r="BH924" s="26"/>
      <c r="BI924" s="26"/>
    </row>
    <row r="925" ht="11.25" customHeight="1">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c r="AA925" s="26"/>
      <c r="AB925" s="26"/>
      <c r="AC925" s="26"/>
      <c r="AD925" s="26"/>
      <c r="AE925" s="26"/>
      <c r="AF925" s="26"/>
      <c r="AG925" s="26"/>
      <c r="AH925" s="26"/>
      <c r="AI925" s="26"/>
      <c r="AJ925" s="26"/>
      <c r="AK925" s="26"/>
      <c r="AL925" s="26"/>
      <c r="AM925" s="26"/>
      <c r="AN925" s="26"/>
      <c r="AO925" s="26"/>
      <c r="AP925" s="26"/>
      <c r="AQ925" s="26"/>
      <c r="AR925" s="26"/>
      <c r="AS925" s="26"/>
      <c r="AT925" s="26"/>
      <c r="AU925" s="26"/>
      <c r="AV925" s="26"/>
      <c r="AW925" s="26"/>
      <c r="AX925" s="26"/>
      <c r="AY925" s="26"/>
      <c r="AZ925" s="26"/>
      <c r="BA925" s="26"/>
      <c r="BB925" s="26"/>
      <c r="BC925" s="26"/>
      <c r="BD925" s="26"/>
      <c r="BE925" s="26"/>
      <c r="BF925" s="26"/>
      <c r="BG925" s="26"/>
      <c r="BH925" s="26"/>
      <c r="BI925" s="26"/>
    </row>
    <row r="926" ht="11.25" customHeight="1">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c r="AA926" s="26"/>
      <c r="AB926" s="26"/>
      <c r="AC926" s="26"/>
      <c r="AD926" s="26"/>
      <c r="AE926" s="26"/>
      <c r="AF926" s="26"/>
      <c r="AG926" s="26"/>
      <c r="AH926" s="26"/>
      <c r="AI926" s="26"/>
      <c r="AJ926" s="26"/>
      <c r="AK926" s="26"/>
      <c r="AL926" s="26"/>
      <c r="AM926" s="26"/>
      <c r="AN926" s="26"/>
      <c r="AO926" s="26"/>
      <c r="AP926" s="26"/>
      <c r="AQ926" s="26"/>
      <c r="AR926" s="26"/>
      <c r="AS926" s="26"/>
      <c r="AT926" s="26"/>
      <c r="AU926" s="26"/>
      <c r="AV926" s="26"/>
      <c r="AW926" s="26"/>
      <c r="AX926" s="26"/>
      <c r="AY926" s="26"/>
      <c r="AZ926" s="26"/>
      <c r="BA926" s="26"/>
      <c r="BB926" s="26"/>
      <c r="BC926" s="26"/>
      <c r="BD926" s="26"/>
      <c r="BE926" s="26"/>
      <c r="BF926" s="26"/>
      <c r="BG926" s="26"/>
      <c r="BH926" s="26"/>
      <c r="BI926" s="26"/>
    </row>
    <row r="927" ht="11.25" customHeight="1">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c r="AA927" s="26"/>
      <c r="AB927" s="26"/>
      <c r="AC927" s="26"/>
      <c r="AD927" s="26"/>
      <c r="AE927" s="26"/>
      <c r="AF927" s="26"/>
      <c r="AG927" s="26"/>
      <c r="AH927" s="26"/>
      <c r="AI927" s="26"/>
      <c r="AJ927" s="26"/>
      <c r="AK927" s="26"/>
      <c r="AL927" s="26"/>
      <c r="AM927" s="26"/>
      <c r="AN927" s="26"/>
      <c r="AO927" s="26"/>
      <c r="AP927" s="26"/>
      <c r="AQ927" s="26"/>
      <c r="AR927" s="26"/>
      <c r="AS927" s="26"/>
      <c r="AT927" s="26"/>
      <c r="AU927" s="26"/>
      <c r="AV927" s="26"/>
      <c r="AW927" s="26"/>
      <c r="AX927" s="26"/>
      <c r="AY927" s="26"/>
      <c r="AZ927" s="26"/>
      <c r="BA927" s="26"/>
      <c r="BB927" s="26"/>
      <c r="BC927" s="26"/>
      <c r="BD927" s="26"/>
      <c r="BE927" s="26"/>
      <c r="BF927" s="26"/>
      <c r="BG927" s="26"/>
      <c r="BH927" s="26"/>
      <c r="BI927" s="26"/>
    </row>
    <row r="928" ht="11.25" customHeight="1">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c r="AA928" s="26"/>
      <c r="AB928" s="26"/>
      <c r="AC928" s="26"/>
      <c r="AD928" s="26"/>
      <c r="AE928" s="26"/>
      <c r="AF928" s="26"/>
      <c r="AG928" s="26"/>
      <c r="AH928" s="26"/>
      <c r="AI928" s="26"/>
      <c r="AJ928" s="26"/>
      <c r="AK928" s="26"/>
      <c r="AL928" s="26"/>
      <c r="AM928" s="26"/>
      <c r="AN928" s="26"/>
      <c r="AO928" s="26"/>
      <c r="AP928" s="26"/>
      <c r="AQ928" s="26"/>
      <c r="AR928" s="26"/>
      <c r="AS928" s="26"/>
      <c r="AT928" s="26"/>
      <c r="AU928" s="26"/>
      <c r="AV928" s="26"/>
      <c r="AW928" s="26"/>
      <c r="AX928" s="26"/>
      <c r="AY928" s="26"/>
      <c r="AZ928" s="26"/>
      <c r="BA928" s="26"/>
      <c r="BB928" s="26"/>
      <c r="BC928" s="26"/>
      <c r="BD928" s="26"/>
      <c r="BE928" s="26"/>
      <c r="BF928" s="26"/>
      <c r="BG928" s="26"/>
      <c r="BH928" s="26"/>
      <c r="BI928" s="26"/>
    </row>
    <row r="929" ht="11.25" customHeight="1">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c r="AA929" s="26"/>
      <c r="AB929" s="26"/>
      <c r="AC929" s="26"/>
      <c r="AD929" s="26"/>
      <c r="AE929" s="26"/>
      <c r="AF929" s="26"/>
      <c r="AG929" s="26"/>
      <c r="AH929" s="26"/>
      <c r="AI929" s="26"/>
      <c r="AJ929" s="26"/>
      <c r="AK929" s="26"/>
      <c r="AL929" s="26"/>
      <c r="AM929" s="26"/>
      <c r="AN929" s="26"/>
      <c r="AO929" s="26"/>
      <c r="AP929" s="26"/>
      <c r="AQ929" s="26"/>
      <c r="AR929" s="26"/>
      <c r="AS929" s="26"/>
      <c r="AT929" s="26"/>
      <c r="AU929" s="26"/>
      <c r="AV929" s="26"/>
      <c r="AW929" s="26"/>
      <c r="AX929" s="26"/>
      <c r="AY929" s="26"/>
      <c r="AZ929" s="26"/>
      <c r="BA929" s="26"/>
      <c r="BB929" s="26"/>
      <c r="BC929" s="26"/>
      <c r="BD929" s="26"/>
      <c r="BE929" s="26"/>
      <c r="BF929" s="26"/>
      <c r="BG929" s="26"/>
      <c r="BH929" s="26"/>
      <c r="BI929" s="26"/>
    </row>
    <row r="930" ht="11.25" customHeight="1">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c r="AA930" s="26"/>
      <c r="AB930" s="26"/>
      <c r="AC930" s="26"/>
      <c r="AD930" s="26"/>
      <c r="AE930" s="26"/>
      <c r="AF930" s="26"/>
      <c r="AG930" s="26"/>
      <c r="AH930" s="26"/>
      <c r="AI930" s="26"/>
      <c r="AJ930" s="26"/>
      <c r="AK930" s="26"/>
      <c r="AL930" s="26"/>
      <c r="AM930" s="26"/>
      <c r="AN930" s="26"/>
      <c r="AO930" s="26"/>
      <c r="AP930" s="26"/>
      <c r="AQ930" s="26"/>
      <c r="AR930" s="26"/>
      <c r="AS930" s="26"/>
      <c r="AT930" s="26"/>
      <c r="AU930" s="26"/>
      <c r="AV930" s="26"/>
      <c r="AW930" s="26"/>
      <c r="AX930" s="26"/>
      <c r="AY930" s="26"/>
      <c r="AZ930" s="26"/>
      <c r="BA930" s="26"/>
      <c r="BB930" s="26"/>
      <c r="BC930" s="26"/>
      <c r="BD930" s="26"/>
      <c r="BE930" s="26"/>
      <c r="BF930" s="26"/>
      <c r="BG930" s="26"/>
      <c r="BH930" s="26"/>
      <c r="BI930" s="26"/>
    </row>
    <row r="931" ht="11.25" customHeight="1">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c r="AA931" s="26"/>
      <c r="AB931" s="26"/>
      <c r="AC931" s="26"/>
      <c r="AD931" s="26"/>
      <c r="AE931" s="26"/>
      <c r="AF931" s="26"/>
      <c r="AG931" s="26"/>
      <c r="AH931" s="26"/>
      <c r="AI931" s="26"/>
      <c r="AJ931" s="26"/>
      <c r="AK931" s="26"/>
      <c r="AL931" s="26"/>
      <c r="AM931" s="26"/>
      <c r="AN931" s="26"/>
      <c r="AO931" s="26"/>
      <c r="AP931" s="26"/>
      <c r="AQ931" s="26"/>
      <c r="AR931" s="26"/>
      <c r="AS931" s="26"/>
      <c r="AT931" s="26"/>
      <c r="AU931" s="26"/>
      <c r="AV931" s="26"/>
      <c r="AW931" s="26"/>
      <c r="AX931" s="26"/>
      <c r="AY931" s="26"/>
      <c r="AZ931" s="26"/>
      <c r="BA931" s="26"/>
      <c r="BB931" s="26"/>
      <c r="BC931" s="26"/>
      <c r="BD931" s="26"/>
      <c r="BE931" s="26"/>
      <c r="BF931" s="26"/>
      <c r="BG931" s="26"/>
      <c r="BH931" s="26"/>
      <c r="BI931" s="26"/>
    </row>
    <row r="932" ht="11.25" customHeight="1">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c r="AA932" s="26"/>
      <c r="AB932" s="26"/>
      <c r="AC932" s="26"/>
      <c r="AD932" s="26"/>
      <c r="AE932" s="26"/>
      <c r="AF932" s="26"/>
      <c r="AG932" s="26"/>
      <c r="AH932" s="26"/>
      <c r="AI932" s="26"/>
      <c r="AJ932" s="26"/>
      <c r="AK932" s="26"/>
      <c r="AL932" s="26"/>
      <c r="AM932" s="26"/>
      <c r="AN932" s="26"/>
      <c r="AO932" s="26"/>
      <c r="AP932" s="26"/>
      <c r="AQ932" s="26"/>
      <c r="AR932" s="26"/>
      <c r="AS932" s="26"/>
      <c r="AT932" s="26"/>
      <c r="AU932" s="26"/>
      <c r="AV932" s="26"/>
      <c r="AW932" s="26"/>
      <c r="AX932" s="26"/>
      <c r="AY932" s="26"/>
      <c r="AZ932" s="26"/>
      <c r="BA932" s="26"/>
      <c r="BB932" s="26"/>
      <c r="BC932" s="26"/>
      <c r="BD932" s="26"/>
      <c r="BE932" s="26"/>
      <c r="BF932" s="26"/>
      <c r="BG932" s="26"/>
      <c r="BH932" s="26"/>
      <c r="BI932" s="26"/>
    </row>
    <row r="933" ht="11.25" customHeight="1">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c r="AA933" s="26"/>
      <c r="AB933" s="26"/>
      <c r="AC933" s="26"/>
      <c r="AD933" s="26"/>
      <c r="AE933" s="26"/>
      <c r="AF933" s="26"/>
      <c r="AG933" s="26"/>
      <c r="AH933" s="26"/>
      <c r="AI933" s="26"/>
      <c r="AJ933" s="26"/>
      <c r="AK933" s="26"/>
      <c r="AL933" s="26"/>
      <c r="AM933" s="26"/>
      <c r="AN933" s="26"/>
      <c r="AO933" s="26"/>
      <c r="AP933" s="26"/>
      <c r="AQ933" s="26"/>
      <c r="AR933" s="26"/>
      <c r="AS933" s="26"/>
      <c r="AT933" s="26"/>
      <c r="AU933" s="26"/>
      <c r="AV933" s="26"/>
      <c r="AW933" s="26"/>
      <c r="AX933" s="26"/>
      <c r="AY933" s="26"/>
      <c r="AZ933" s="26"/>
      <c r="BA933" s="26"/>
      <c r="BB933" s="26"/>
      <c r="BC933" s="26"/>
      <c r="BD933" s="26"/>
      <c r="BE933" s="26"/>
      <c r="BF933" s="26"/>
      <c r="BG933" s="26"/>
      <c r="BH933" s="26"/>
      <c r="BI933" s="26"/>
    </row>
    <row r="934" ht="11.25" customHeight="1">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c r="AA934" s="26"/>
      <c r="AB934" s="26"/>
      <c r="AC934" s="26"/>
      <c r="AD934" s="26"/>
      <c r="AE934" s="26"/>
      <c r="AF934" s="26"/>
      <c r="AG934" s="26"/>
      <c r="AH934" s="26"/>
      <c r="AI934" s="26"/>
      <c r="AJ934" s="26"/>
      <c r="AK934" s="26"/>
      <c r="AL934" s="26"/>
      <c r="AM934" s="26"/>
      <c r="AN934" s="26"/>
      <c r="AO934" s="26"/>
      <c r="AP934" s="26"/>
      <c r="AQ934" s="26"/>
      <c r="AR934" s="26"/>
      <c r="AS934" s="26"/>
      <c r="AT934" s="26"/>
      <c r="AU934" s="26"/>
      <c r="AV934" s="26"/>
      <c r="AW934" s="26"/>
      <c r="AX934" s="26"/>
      <c r="AY934" s="26"/>
      <c r="AZ934" s="26"/>
      <c r="BA934" s="26"/>
      <c r="BB934" s="26"/>
      <c r="BC934" s="26"/>
      <c r="BD934" s="26"/>
      <c r="BE934" s="26"/>
      <c r="BF934" s="26"/>
      <c r="BG934" s="26"/>
      <c r="BH934" s="26"/>
      <c r="BI934" s="26"/>
    </row>
    <row r="935" ht="11.25" customHeight="1">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c r="AA935" s="26"/>
      <c r="AB935" s="26"/>
      <c r="AC935" s="26"/>
      <c r="AD935" s="26"/>
      <c r="AE935" s="26"/>
      <c r="AF935" s="26"/>
      <c r="AG935" s="26"/>
      <c r="AH935" s="26"/>
      <c r="AI935" s="26"/>
      <c r="AJ935" s="26"/>
      <c r="AK935" s="26"/>
      <c r="AL935" s="26"/>
      <c r="AM935" s="26"/>
      <c r="AN935" s="26"/>
      <c r="AO935" s="26"/>
      <c r="AP935" s="26"/>
      <c r="AQ935" s="26"/>
      <c r="AR935" s="26"/>
      <c r="AS935" s="26"/>
      <c r="AT935" s="26"/>
      <c r="AU935" s="26"/>
      <c r="AV935" s="26"/>
      <c r="AW935" s="26"/>
      <c r="AX935" s="26"/>
      <c r="AY935" s="26"/>
      <c r="AZ935" s="26"/>
      <c r="BA935" s="26"/>
      <c r="BB935" s="26"/>
      <c r="BC935" s="26"/>
      <c r="BD935" s="26"/>
      <c r="BE935" s="26"/>
      <c r="BF935" s="26"/>
      <c r="BG935" s="26"/>
      <c r="BH935" s="26"/>
      <c r="BI935" s="26"/>
    </row>
    <row r="936" ht="11.25" customHeight="1">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c r="AA936" s="26"/>
      <c r="AB936" s="26"/>
      <c r="AC936" s="26"/>
      <c r="AD936" s="26"/>
      <c r="AE936" s="26"/>
      <c r="AF936" s="26"/>
      <c r="AG936" s="26"/>
      <c r="AH936" s="26"/>
      <c r="AI936" s="26"/>
      <c r="AJ936" s="26"/>
      <c r="AK936" s="26"/>
      <c r="AL936" s="26"/>
      <c r="AM936" s="26"/>
      <c r="AN936" s="26"/>
      <c r="AO936" s="26"/>
      <c r="AP936" s="26"/>
      <c r="AQ936" s="26"/>
      <c r="AR936" s="26"/>
      <c r="AS936" s="26"/>
      <c r="AT936" s="26"/>
      <c r="AU936" s="26"/>
      <c r="AV936" s="26"/>
      <c r="AW936" s="26"/>
      <c r="AX936" s="26"/>
      <c r="AY936" s="26"/>
      <c r="AZ936" s="26"/>
      <c r="BA936" s="26"/>
      <c r="BB936" s="26"/>
      <c r="BC936" s="26"/>
      <c r="BD936" s="26"/>
      <c r="BE936" s="26"/>
      <c r="BF936" s="26"/>
      <c r="BG936" s="26"/>
      <c r="BH936" s="26"/>
      <c r="BI936" s="26"/>
    </row>
    <row r="937" ht="11.25" customHeight="1">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c r="AA937" s="26"/>
      <c r="AB937" s="26"/>
      <c r="AC937" s="26"/>
      <c r="AD937" s="26"/>
      <c r="AE937" s="26"/>
      <c r="AF937" s="26"/>
      <c r="AG937" s="26"/>
      <c r="AH937" s="26"/>
      <c r="AI937" s="26"/>
      <c r="AJ937" s="26"/>
      <c r="AK937" s="26"/>
      <c r="AL937" s="26"/>
      <c r="AM937" s="26"/>
      <c r="AN937" s="26"/>
      <c r="AO937" s="26"/>
      <c r="AP937" s="26"/>
      <c r="AQ937" s="26"/>
      <c r="AR937" s="26"/>
      <c r="AS937" s="26"/>
      <c r="AT937" s="26"/>
      <c r="AU937" s="26"/>
      <c r="AV937" s="26"/>
      <c r="AW937" s="26"/>
      <c r="AX937" s="26"/>
      <c r="AY937" s="26"/>
      <c r="AZ937" s="26"/>
      <c r="BA937" s="26"/>
      <c r="BB937" s="26"/>
      <c r="BC937" s="26"/>
      <c r="BD937" s="26"/>
      <c r="BE937" s="26"/>
      <c r="BF937" s="26"/>
      <c r="BG937" s="26"/>
      <c r="BH937" s="26"/>
      <c r="BI937" s="26"/>
    </row>
    <row r="938" ht="11.25" customHeight="1">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c r="AA938" s="26"/>
      <c r="AB938" s="26"/>
      <c r="AC938" s="26"/>
      <c r="AD938" s="26"/>
      <c r="AE938" s="26"/>
      <c r="AF938" s="26"/>
      <c r="AG938" s="26"/>
      <c r="AH938" s="26"/>
      <c r="AI938" s="26"/>
      <c r="AJ938" s="26"/>
      <c r="AK938" s="26"/>
      <c r="AL938" s="26"/>
      <c r="AM938" s="26"/>
      <c r="AN938" s="26"/>
      <c r="AO938" s="26"/>
      <c r="AP938" s="26"/>
      <c r="AQ938" s="26"/>
      <c r="AR938" s="26"/>
      <c r="AS938" s="26"/>
      <c r="AT938" s="26"/>
      <c r="AU938" s="26"/>
      <c r="AV938" s="26"/>
      <c r="AW938" s="26"/>
      <c r="AX938" s="26"/>
      <c r="AY938" s="26"/>
      <c r="AZ938" s="26"/>
      <c r="BA938" s="26"/>
      <c r="BB938" s="26"/>
      <c r="BC938" s="26"/>
      <c r="BD938" s="26"/>
      <c r="BE938" s="26"/>
      <c r="BF938" s="26"/>
      <c r="BG938" s="26"/>
      <c r="BH938" s="26"/>
      <c r="BI938" s="26"/>
    </row>
    <row r="939" ht="11.25" customHeight="1">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c r="AA939" s="26"/>
      <c r="AB939" s="26"/>
      <c r="AC939" s="26"/>
      <c r="AD939" s="26"/>
      <c r="AE939" s="26"/>
      <c r="AF939" s="26"/>
      <c r="AG939" s="26"/>
      <c r="AH939" s="26"/>
      <c r="AI939" s="26"/>
      <c r="AJ939" s="26"/>
      <c r="AK939" s="26"/>
      <c r="AL939" s="26"/>
      <c r="AM939" s="26"/>
      <c r="AN939" s="26"/>
      <c r="AO939" s="26"/>
      <c r="AP939" s="26"/>
      <c r="AQ939" s="26"/>
      <c r="AR939" s="26"/>
      <c r="AS939" s="26"/>
      <c r="AT939" s="26"/>
      <c r="AU939" s="26"/>
      <c r="AV939" s="26"/>
      <c r="AW939" s="26"/>
      <c r="AX939" s="26"/>
      <c r="AY939" s="26"/>
      <c r="AZ939" s="26"/>
      <c r="BA939" s="26"/>
      <c r="BB939" s="26"/>
      <c r="BC939" s="26"/>
      <c r="BD939" s="26"/>
      <c r="BE939" s="26"/>
      <c r="BF939" s="26"/>
      <c r="BG939" s="26"/>
      <c r="BH939" s="26"/>
      <c r="BI939" s="26"/>
    </row>
    <row r="940" ht="11.25" customHeight="1">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c r="AA940" s="26"/>
      <c r="AB940" s="26"/>
      <c r="AC940" s="26"/>
      <c r="AD940" s="26"/>
      <c r="AE940" s="26"/>
      <c r="AF940" s="26"/>
      <c r="AG940" s="26"/>
      <c r="AH940" s="26"/>
      <c r="AI940" s="26"/>
      <c r="AJ940" s="26"/>
      <c r="AK940" s="26"/>
      <c r="AL940" s="26"/>
      <c r="AM940" s="26"/>
      <c r="AN940" s="26"/>
      <c r="AO940" s="26"/>
      <c r="AP940" s="26"/>
      <c r="AQ940" s="26"/>
      <c r="AR940" s="26"/>
      <c r="AS940" s="26"/>
      <c r="AT940" s="26"/>
      <c r="AU940" s="26"/>
      <c r="AV940" s="26"/>
      <c r="AW940" s="26"/>
      <c r="AX940" s="26"/>
      <c r="AY940" s="26"/>
      <c r="AZ940" s="26"/>
      <c r="BA940" s="26"/>
      <c r="BB940" s="26"/>
      <c r="BC940" s="26"/>
      <c r="BD940" s="26"/>
      <c r="BE940" s="26"/>
      <c r="BF940" s="26"/>
      <c r="BG940" s="26"/>
      <c r="BH940" s="26"/>
      <c r="BI940" s="26"/>
    </row>
    <row r="941" ht="11.25" customHeight="1">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c r="AA941" s="26"/>
      <c r="AB941" s="26"/>
      <c r="AC941" s="26"/>
      <c r="AD941" s="26"/>
      <c r="AE941" s="26"/>
      <c r="AF941" s="26"/>
      <c r="AG941" s="26"/>
      <c r="AH941" s="26"/>
      <c r="AI941" s="26"/>
      <c r="AJ941" s="26"/>
      <c r="AK941" s="26"/>
      <c r="AL941" s="26"/>
      <c r="AM941" s="26"/>
      <c r="AN941" s="26"/>
      <c r="AO941" s="26"/>
      <c r="AP941" s="26"/>
      <c r="AQ941" s="26"/>
      <c r="AR941" s="26"/>
      <c r="AS941" s="26"/>
      <c r="AT941" s="26"/>
      <c r="AU941" s="26"/>
      <c r="AV941" s="26"/>
      <c r="AW941" s="26"/>
      <c r="AX941" s="26"/>
      <c r="AY941" s="26"/>
      <c r="AZ941" s="26"/>
      <c r="BA941" s="26"/>
      <c r="BB941" s="26"/>
      <c r="BC941" s="26"/>
      <c r="BD941" s="26"/>
      <c r="BE941" s="26"/>
      <c r="BF941" s="26"/>
      <c r="BG941" s="26"/>
      <c r="BH941" s="26"/>
      <c r="BI941" s="26"/>
    </row>
    <row r="942" ht="11.25" customHeight="1">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c r="AA942" s="26"/>
      <c r="AB942" s="26"/>
      <c r="AC942" s="26"/>
      <c r="AD942" s="26"/>
      <c r="AE942" s="26"/>
      <c r="AF942" s="26"/>
      <c r="AG942" s="26"/>
      <c r="AH942" s="26"/>
      <c r="AI942" s="26"/>
      <c r="AJ942" s="26"/>
      <c r="AK942" s="26"/>
      <c r="AL942" s="26"/>
      <c r="AM942" s="26"/>
      <c r="AN942" s="26"/>
      <c r="AO942" s="26"/>
      <c r="AP942" s="26"/>
      <c r="AQ942" s="26"/>
      <c r="AR942" s="26"/>
      <c r="AS942" s="26"/>
      <c r="AT942" s="26"/>
      <c r="AU942" s="26"/>
      <c r="AV942" s="26"/>
      <c r="AW942" s="26"/>
      <c r="AX942" s="26"/>
      <c r="AY942" s="26"/>
      <c r="AZ942" s="26"/>
      <c r="BA942" s="26"/>
      <c r="BB942" s="26"/>
      <c r="BC942" s="26"/>
      <c r="BD942" s="26"/>
      <c r="BE942" s="26"/>
      <c r="BF942" s="26"/>
      <c r="BG942" s="26"/>
      <c r="BH942" s="26"/>
      <c r="BI942" s="26"/>
    </row>
    <row r="943" ht="11.25" customHeight="1">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c r="AA943" s="26"/>
      <c r="AB943" s="26"/>
      <c r="AC943" s="26"/>
      <c r="AD943" s="26"/>
      <c r="AE943" s="26"/>
      <c r="AF943" s="26"/>
      <c r="AG943" s="26"/>
      <c r="AH943" s="26"/>
      <c r="AI943" s="26"/>
      <c r="AJ943" s="26"/>
      <c r="AK943" s="26"/>
      <c r="AL943" s="26"/>
      <c r="AM943" s="26"/>
      <c r="AN943" s="26"/>
      <c r="AO943" s="26"/>
      <c r="AP943" s="26"/>
      <c r="AQ943" s="26"/>
      <c r="AR943" s="26"/>
      <c r="AS943" s="26"/>
      <c r="AT943" s="26"/>
      <c r="AU943" s="26"/>
      <c r="AV943" s="26"/>
      <c r="AW943" s="26"/>
      <c r="AX943" s="26"/>
      <c r="AY943" s="26"/>
      <c r="AZ943" s="26"/>
      <c r="BA943" s="26"/>
      <c r="BB943" s="26"/>
      <c r="BC943" s="26"/>
      <c r="BD943" s="26"/>
      <c r="BE943" s="26"/>
      <c r="BF943" s="26"/>
      <c r="BG943" s="26"/>
      <c r="BH943" s="26"/>
      <c r="BI943" s="26"/>
    </row>
    <row r="944" ht="11.25" customHeight="1">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c r="AA944" s="26"/>
      <c r="AB944" s="26"/>
      <c r="AC944" s="26"/>
      <c r="AD944" s="26"/>
      <c r="AE944" s="26"/>
      <c r="AF944" s="26"/>
      <c r="AG944" s="26"/>
      <c r="AH944" s="26"/>
      <c r="AI944" s="26"/>
      <c r="AJ944" s="26"/>
      <c r="AK944" s="26"/>
      <c r="AL944" s="26"/>
      <c r="AM944" s="26"/>
      <c r="AN944" s="26"/>
      <c r="AO944" s="26"/>
      <c r="AP944" s="26"/>
      <c r="AQ944" s="26"/>
      <c r="AR944" s="26"/>
      <c r="AS944" s="26"/>
      <c r="AT944" s="26"/>
      <c r="AU944" s="26"/>
      <c r="AV944" s="26"/>
      <c r="AW944" s="26"/>
      <c r="AX944" s="26"/>
      <c r="AY944" s="26"/>
      <c r="AZ944" s="26"/>
      <c r="BA944" s="26"/>
      <c r="BB944" s="26"/>
      <c r="BC944" s="26"/>
      <c r="BD944" s="26"/>
      <c r="BE944" s="26"/>
      <c r="BF944" s="26"/>
      <c r="BG944" s="26"/>
      <c r="BH944" s="26"/>
      <c r="BI944" s="26"/>
    </row>
    <row r="945" ht="11.25" customHeight="1">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c r="AA945" s="26"/>
      <c r="AB945" s="26"/>
      <c r="AC945" s="26"/>
      <c r="AD945" s="26"/>
      <c r="AE945" s="26"/>
      <c r="AF945" s="26"/>
      <c r="AG945" s="26"/>
      <c r="AH945" s="26"/>
      <c r="AI945" s="26"/>
      <c r="AJ945" s="26"/>
      <c r="AK945" s="26"/>
      <c r="AL945" s="26"/>
      <c r="AM945" s="26"/>
      <c r="AN945" s="26"/>
      <c r="AO945" s="26"/>
      <c r="AP945" s="26"/>
      <c r="AQ945" s="26"/>
      <c r="AR945" s="26"/>
      <c r="AS945" s="26"/>
      <c r="AT945" s="26"/>
      <c r="AU945" s="26"/>
      <c r="AV945" s="26"/>
      <c r="AW945" s="26"/>
      <c r="AX945" s="26"/>
      <c r="AY945" s="26"/>
      <c r="AZ945" s="26"/>
      <c r="BA945" s="26"/>
      <c r="BB945" s="26"/>
      <c r="BC945" s="26"/>
      <c r="BD945" s="26"/>
      <c r="BE945" s="26"/>
      <c r="BF945" s="26"/>
      <c r="BG945" s="26"/>
      <c r="BH945" s="26"/>
      <c r="BI945" s="26"/>
    </row>
    <row r="946" ht="11.25" customHeight="1">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c r="AA946" s="26"/>
      <c r="AB946" s="26"/>
      <c r="AC946" s="26"/>
      <c r="AD946" s="26"/>
      <c r="AE946" s="26"/>
      <c r="AF946" s="26"/>
      <c r="AG946" s="26"/>
      <c r="AH946" s="26"/>
      <c r="AI946" s="26"/>
      <c r="AJ946" s="26"/>
      <c r="AK946" s="26"/>
      <c r="AL946" s="26"/>
      <c r="AM946" s="26"/>
      <c r="AN946" s="26"/>
      <c r="AO946" s="26"/>
      <c r="AP946" s="26"/>
      <c r="AQ946" s="26"/>
      <c r="AR946" s="26"/>
      <c r="AS946" s="26"/>
      <c r="AT946" s="26"/>
      <c r="AU946" s="26"/>
      <c r="AV946" s="26"/>
      <c r="AW946" s="26"/>
      <c r="AX946" s="26"/>
      <c r="AY946" s="26"/>
      <c r="AZ946" s="26"/>
      <c r="BA946" s="26"/>
      <c r="BB946" s="26"/>
      <c r="BC946" s="26"/>
      <c r="BD946" s="26"/>
      <c r="BE946" s="26"/>
      <c r="BF946" s="26"/>
      <c r="BG946" s="26"/>
      <c r="BH946" s="26"/>
      <c r="BI946" s="26"/>
    </row>
    <row r="947" ht="11.25" customHeight="1">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c r="AA947" s="26"/>
      <c r="AB947" s="26"/>
      <c r="AC947" s="26"/>
      <c r="AD947" s="26"/>
      <c r="AE947" s="26"/>
      <c r="AF947" s="26"/>
      <c r="AG947" s="26"/>
      <c r="AH947" s="26"/>
      <c r="AI947" s="26"/>
      <c r="AJ947" s="26"/>
      <c r="AK947" s="26"/>
      <c r="AL947" s="26"/>
      <c r="AM947" s="26"/>
      <c r="AN947" s="26"/>
      <c r="AO947" s="26"/>
      <c r="AP947" s="26"/>
      <c r="AQ947" s="26"/>
      <c r="AR947" s="26"/>
      <c r="AS947" s="26"/>
      <c r="AT947" s="26"/>
      <c r="AU947" s="26"/>
      <c r="AV947" s="26"/>
      <c r="AW947" s="26"/>
      <c r="AX947" s="26"/>
      <c r="AY947" s="26"/>
      <c r="AZ947" s="26"/>
      <c r="BA947" s="26"/>
      <c r="BB947" s="26"/>
      <c r="BC947" s="26"/>
      <c r="BD947" s="26"/>
      <c r="BE947" s="26"/>
      <c r="BF947" s="26"/>
      <c r="BG947" s="26"/>
      <c r="BH947" s="26"/>
      <c r="BI947" s="26"/>
    </row>
    <row r="948" ht="11.25" customHeight="1">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c r="AA948" s="26"/>
      <c r="AB948" s="26"/>
      <c r="AC948" s="26"/>
      <c r="AD948" s="26"/>
      <c r="AE948" s="26"/>
      <c r="AF948" s="26"/>
      <c r="AG948" s="26"/>
      <c r="AH948" s="26"/>
      <c r="AI948" s="26"/>
      <c r="AJ948" s="26"/>
      <c r="AK948" s="26"/>
      <c r="AL948" s="26"/>
      <c r="AM948" s="26"/>
      <c r="AN948" s="26"/>
      <c r="AO948" s="26"/>
      <c r="AP948" s="26"/>
      <c r="AQ948" s="26"/>
      <c r="AR948" s="26"/>
      <c r="AS948" s="26"/>
      <c r="AT948" s="26"/>
      <c r="AU948" s="26"/>
      <c r="AV948" s="26"/>
      <c r="AW948" s="26"/>
      <c r="AX948" s="26"/>
      <c r="AY948" s="26"/>
      <c r="AZ948" s="26"/>
      <c r="BA948" s="26"/>
      <c r="BB948" s="26"/>
      <c r="BC948" s="26"/>
      <c r="BD948" s="26"/>
      <c r="BE948" s="26"/>
      <c r="BF948" s="26"/>
      <c r="BG948" s="26"/>
      <c r="BH948" s="26"/>
      <c r="BI948" s="26"/>
    </row>
    <row r="949" ht="11.25" customHeight="1">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c r="AA949" s="26"/>
      <c r="AB949" s="26"/>
      <c r="AC949" s="26"/>
      <c r="AD949" s="26"/>
      <c r="AE949" s="26"/>
      <c r="AF949" s="26"/>
      <c r="AG949" s="26"/>
      <c r="AH949" s="26"/>
      <c r="AI949" s="26"/>
      <c r="AJ949" s="26"/>
      <c r="AK949" s="26"/>
      <c r="AL949" s="26"/>
      <c r="AM949" s="26"/>
      <c r="AN949" s="26"/>
      <c r="AO949" s="26"/>
      <c r="AP949" s="26"/>
      <c r="AQ949" s="26"/>
      <c r="AR949" s="26"/>
      <c r="AS949" s="26"/>
      <c r="AT949" s="26"/>
      <c r="AU949" s="26"/>
      <c r="AV949" s="26"/>
      <c r="AW949" s="26"/>
      <c r="AX949" s="26"/>
      <c r="AY949" s="26"/>
      <c r="AZ949" s="26"/>
      <c r="BA949" s="26"/>
      <c r="BB949" s="26"/>
      <c r="BC949" s="26"/>
      <c r="BD949" s="26"/>
      <c r="BE949" s="26"/>
      <c r="BF949" s="26"/>
      <c r="BG949" s="26"/>
      <c r="BH949" s="26"/>
      <c r="BI949" s="26"/>
    </row>
    <row r="950" ht="11.25" customHeight="1">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c r="AA950" s="26"/>
      <c r="AB950" s="26"/>
      <c r="AC950" s="26"/>
      <c r="AD950" s="26"/>
      <c r="AE950" s="26"/>
      <c r="AF950" s="26"/>
      <c r="AG950" s="26"/>
      <c r="AH950" s="26"/>
      <c r="AI950" s="26"/>
      <c r="AJ950" s="26"/>
      <c r="AK950" s="26"/>
      <c r="AL950" s="26"/>
      <c r="AM950" s="26"/>
      <c r="AN950" s="26"/>
      <c r="AO950" s="26"/>
      <c r="AP950" s="26"/>
      <c r="AQ950" s="26"/>
      <c r="AR950" s="26"/>
      <c r="AS950" s="26"/>
      <c r="AT950" s="26"/>
      <c r="AU950" s="26"/>
      <c r="AV950" s="26"/>
      <c r="AW950" s="26"/>
      <c r="AX950" s="26"/>
      <c r="AY950" s="26"/>
      <c r="AZ950" s="26"/>
      <c r="BA950" s="26"/>
      <c r="BB950" s="26"/>
      <c r="BC950" s="26"/>
      <c r="BD950" s="26"/>
      <c r="BE950" s="26"/>
      <c r="BF950" s="26"/>
      <c r="BG950" s="26"/>
      <c r="BH950" s="26"/>
      <c r="BI950" s="26"/>
    </row>
    <row r="951" ht="11.25" customHeight="1">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c r="AA951" s="26"/>
      <c r="AB951" s="26"/>
      <c r="AC951" s="26"/>
      <c r="AD951" s="26"/>
      <c r="AE951" s="26"/>
      <c r="AF951" s="26"/>
      <c r="AG951" s="26"/>
      <c r="AH951" s="26"/>
      <c r="AI951" s="26"/>
      <c r="AJ951" s="26"/>
      <c r="AK951" s="26"/>
      <c r="AL951" s="26"/>
      <c r="AM951" s="26"/>
      <c r="AN951" s="26"/>
      <c r="AO951" s="26"/>
      <c r="AP951" s="26"/>
      <c r="AQ951" s="26"/>
      <c r="AR951" s="26"/>
      <c r="AS951" s="26"/>
      <c r="AT951" s="26"/>
      <c r="AU951" s="26"/>
      <c r="AV951" s="26"/>
      <c r="AW951" s="26"/>
      <c r="AX951" s="26"/>
      <c r="AY951" s="26"/>
      <c r="AZ951" s="26"/>
      <c r="BA951" s="26"/>
      <c r="BB951" s="26"/>
      <c r="BC951" s="26"/>
      <c r="BD951" s="26"/>
      <c r="BE951" s="26"/>
      <c r="BF951" s="26"/>
      <c r="BG951" s="26"/>
      <c r="BH951" s="26"/>
      <c r="BI951" s="26"/>
    </row>
    <row r="952" ht="11.25" customHeight="1">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c r="AA952" s="26"/>
      <c r="AB952" s="26"/>
      <c r="AC952" s="26"/>
      <c r="AD952" s="26"/>
      <c r="AE952" s="26"/>
      <c r="AF952" s="26"/>
      <c r="AG952" s="26"/>
      <c r="AH952" s="26"/>
      <c r="AI952" s="26"/>
      <c r="AJ952" s="26"/>
      <c r="AK952" s="26"/>
      <c r="AL952" s="26"/>
      <c r="AM952" s="26"/>
      <c r="AN952" s="26"/>
      <c r="AO952" s="26"/>
      <c r="AP952" s="26"/>
      <c r="AQ952" s="26"/>
      <c r="AR952" s="26"/>
      <c r="AS952" s="26"/>
      <c r="AT952" s="26"/>
      <c r="AU952" s="26"/>
      <c r="AV952" s="26"/>
      <c r="AW952" s="26"/>
      <c r="AX952" s="26"/>
      <c r="AY952" s="26"/>
      <c r="AZ952" s="26"/>
      <c r="BA952" s="26"/>
      <c r="BB952" s="26"/>
      <c r="BC952" s="26"/>
      <c r="BD952" s="26"/>
      <c r="BE952" s="26"/>
      <c r="BF952" s="26"/>
      <c r="BG952" s="26"/>
      <c r="BH952" s="26"/>
      <c r="BI952" s="26"/>
    </row>
    <row r="953" ht="11.25" customHeight="1">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c r="AA953" s="26"/>
      <c r="AB953" s="26"/>
      <c r="AC953" s="26"/>
      <c r="AD953" s="26"/>
      <c r="AE953" s="26"/>
      <c r="AF953" s="26"/>
      <c r="AG953" s="26"/>
      <c r="AH953" s="26"/>
      <c r="AI953" s="26"/>
      <c r="AJ953" s="26"/>
      <c r="AK953" s="26"/>
      <c r="AL953" s="26"/>
      <c r="AM953" s="26"/>
      <c r="AN953" s="26"/>
      <c r="AO953" s="26"/>
      <c r="AP953" s="26"/>
      <c r="AQ953" s="26"/>
      <c r="AR953" s="26"/>
      <c r="AS953" s="26"/>
      <c r="AT953" s="26"/>
      <c r="AU953" s="26"/>
      <c r="AV953" s="26"/>
      <c r="AW953" s="26"/>
      <c r="AX953" s="26"/>
      <c r="AY953" s="26"/>
      <c r="AZ953" s="26"/>
      <c r="BA953" s="26"/>
      <c r="BB953" s="26"/>
      <c r="BC953" s="26"/>
      <c r="BD953" s="26"/>
      <c r="BE953" s="26"/>
      <c r="BF953" s="26"/>
      <c r="BG953" s="26"/>
      <c r="BH953" s="26"/>
      <c r="BI953" s="26"/>
    </row>
    <row r="954" ht="11.25" customHeight="1">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c r="AA954" s="26"/>
      <c r="AB954" s="26"/>
      <c r="AC954" s="26"/>
      <c r="AD954" s="26"/>
      <c r="AE954" s="26"/>
      <c r="AF954" s="26"/>
      <c r="AG954" s="26"/>
      <c r="AH954" s="26"/>
      <c r="AI954" s="26"/>
      <c r="AJ954" s="26"/>
      <c r="AK954" s="26"/>
      <c r="AL954" s="26"/>
      <c r="AM954" s="26"/>
      <c r="AN954" s="26"/>
      <c r="AO954" s="26"/>
      <c r="AP954" s="26"/>
      <c r="AQ954" s="26"/>
      <c r="AR954" s="26"/>
      <c r="AS954" s="26"/>
      <c r="AT954" s="26"/>
      <c r="AU954" s="26"/>
      <c r="AV954" s="26"/>
      <c r="AW954" s="26"/>
      <c r="AX954" s="26"/>
      <c r="AY954" s="26"/>
      <c r="AZ954" s="26"/>
      <c r="BA954" s="26"/>
      <c r="BB954" s="26"/>
      <c r="BC954" s="26"/>
      <c r="BD954" s="26"/>
      <c r="BE954" s="26"/>
      <c r="BF954" s="26"/>
      <c r="BG954" s="26"/>
      <c r="BH954" s="26"/>
      <c r="BI954" s="26"/>
    </row>
    <row r="955" ht="11.25" customHeight="1">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c r="AA955" s="26"/>
      <c r="AB955" s="26"/>
      <c r="AC955" s="26"/>
      <c r="AD955" s="26"/>
      <c r="AE955" s="26"/>
      <c r="AF955" s="26"/>
      <c r="AG955" s="26"/>
      <c r="AH955" s="26"/>
      <c r="AI955" s="26"/>
      <c r="AJ955" s="26"/>
      <c r="AK955" s="26"/>
      <c r="AL955" s="26"/>
      <c r="AM955" s="26"/>
      <c r="AN955" s="26"/>
      <c r="AO955" s="26"/>
      <c r="AP955" s="26"/>
      <c r="AQ955" s="26"/>
      <c r="AR955" s="26"/>
      <c r="AS955" s="26"/>
      <c r="AT955" s="26"/>
      <c r="AU955" s="26"/>
      <c r="AV955" s="26"/>
      <c r="AW955" s="26"/>
      <c r="AX955" s="26"/>
      <c r="AY955" s="26"/>
      <c r="AZ955" s="26"/>
      <c r="BA955" s="26"/>
      <c r="BB955" s="26"/>
      <c r="BC955" s="26"/>
      <c r="BD955" s="26"/>
      <c r="BE955" s="26"/>
      <c r="BF955" s="26"/>
      <c r="BG955" s="26"/>
      <c r="BH955" s="26"/>
      <c r="BI955" s="26"/>
    </row>
    <row r="956" ht="11.25" customHeight="1">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c r="AA956" s="26"/>
      <c r="AB956" s="26"/>
      <c r="AC956" s="26"/>
      <c r="AD956" s="26"/>
      <c r="AE956" s="26"/>
      <c r="AF956" s="26"/>
      <c r="AG956" s="26"/>
      <c r="AH956" s="26"/>
      <c r="AI956" s="26"/>
      <c r="AJ956" s="26"/>
      <c r="AK956" s="26"/>
      <c r="AL956" s="26"/>
      <c r="AM956" s="26"/>
      <c r="AN956" s="26"/>
      <c r="AO956" s="26"/>
      <c r="AP956" s="26"/>
      <c r="AQ956" s="26"/>
      <c r="AR956" s="26"/>
      <c r="AS956" s="26"/>
      <c r="AT956" s="26"/>
      <c r="AU956" s="26"/>
      <c r="AV956" s="26"/>
      <c r="AW956" s="26"/>
      <c r="AX956" s="26"/>
      <c r="AY956" s="26"/>
      <c r="AZ956" s="26"/>
      <c r="BA956" s="26"/>
      <c r="BB956" s="26"/>
      <c r="BC956" s="26"/>
      <c r="BD956" s="26"/>
      <c r="BE956" s="26"/>
      <c r="BF956" s="26"/>
      <c r="BG956" s="26"/>
      <c r="BH956" s="26"/>
      <c r="BI956" s="26"/>
    </row>
    <row r="957" ht="11.25" customHeight="1">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c r="AA957" s="26"/>
      <c r="AB957" s="26"/>
      <c r="AC957" s="26"/>
      <c r="AD957" s="26"/>
      <c r="AE957" s="26"/>
      <c r="AF957" s="26"/>
      <c r="AG957" s="26"/>
      <c r="AH957" s="26"/>
      <c r="AI957" s="26"/>
      <c r="AJ957" s="26"/>
      <c r="AK957" s="26"/>
      <c r="AL957" s="26"/>
      <c r="AM957" s="26"/>
      <c r="AN957" s="26"/>
      <c r="AO957" s="26"/>
      <c r="AP957" s="26"/>
      <c r="AQ957" s="26"/>
      <c r="AR957" s="26"/>
      <c r="AS957" s="26"/>
      <c r="AT957" s="26"/>
      <c r="AU957" s="26"/>
      <c r="AV957" s="26"/>
      <c r="AW957" s="26"/>
      <c r="AX957" s="26"/>
      <c r="AY957" s="26"/>
      <c r="AZ957" s="26"/>
      <c r="BA957" s="26"/>
      <c r="BB957" s="26"/>
      <c r="BC957" s="26"/>
      <c r="BD957" s="26"/>
      <c r="BE957" s="26"/>
      <c r="BF957" s="26"/>
      <c r="BG957" s="26"/>
      <c r="BH957" s="26"/>
      <c r="BI957" s="26"/>
    </row>
    <row r="958" ht="11.25" customHeight="1">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c r="AA958" s="26"/>
      <c r="AB958" s="26"/>
      <c r="AC958" s="26"/>
      <c r="AD958" s="26"/>
      <c r="AE958" s="26"/>
      <c r="AF958" s="26"/>
      <c r="AG958" s="26"/>
      <c r="AH958" s="26"/>
      <c r="AI958" s="26"/>
      <c r="AJ958" s="26"/>
      <c r="AK958" s="26"/>
      <c r="AL958" s="26"/>
      <c r="AM958" s="26"/>
      <c r="AN958" s="26"/>
      <c r="AO958" s="26"/>
      <c r="AP958" s="26"/>
      <c r="AQ958" s="26"/>
      <c r="AR958" s="26"/>
      <c r="AS958" s="26"/>
      <c r="AT958" s="26"/>
      <c r="AU958" s="26"/>
      <c r="AV958" s="26"/>
      <c r="AW958" s="26"/>
      <c r="AX958" s="26"/>
      <c r="AY958" s="26"/>
      <c r="AZ958" s="26"/>
      <c r="BA958" s="26"/>
      <c r="BB958" s="26"/>
      <c r="BC958" s="26"/>
      <c r="BD958" s="26"/>
      <c r="BE958" s="26"/>
      <c r="BF958" s="26"/>
      <c r="BG958" s="26"/>
      <c r="BH958" s="26"/>
      <c r="BI958" s="26"/>
    </row>
    <row r="959" ht="11.25" customHeight="1">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c r="AA959" s="26"/>
      <c r="AB959" s="26"/>
      <c r="AC959" s="26"/>
      <c r="AD959" s="26"/>
      <c r="AE959" s="26"/>
      <c r="AF959" s="26"/>
      <c r="AG959" s="26"/>
      <c r="AH959" s="26"/>
      <c r="AI959" s="26"/>
      <c r="AJ959" s="26"/>
      <c r="AK959" s="26"/>
      <c r="AL959" s="26"/>
      <c r="AM959" s="26"/>
      <c r="AN959" s="26"/>
      <c r="AO959" s="26"/>
      <c r="AP959" s="26"/>
      <c r="AQ959" s="26"/>
      <c r="AR959" s="26"/>
      <c r="AS959" s="26"/>
      <c r="AT959" s="26"/>
      <c r="AU959" s="26"/>
      <c r="AV959" s="26"/>
      <c r="AW959" s="26"/>
      <c r="AX959" s="26"/>
      <c r="AY959" s="26"/>
      <c r="AZ959" s="26"/>
      <c r="BA959" s="26"/>
      <c r="BB959" s="26"/>
      <c r="BC959" s="26"/>
      <c r="BD959" s="26"/>
      <c r="BE959" s="26"/>
      <c r="BF959" s="26"/>
      <c r="BG959" s="26"/>
      <c r="BH959" s="26"/>
      <c r="BI959" s="26"/>
    </row>
    <row r="960" ht="11.25" customHeight="1">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c r="AA960" s="26"/>
      <c r="AB960" s="26"/>
      <c r="AC960" s="26"/>
      <c r="AD960" s="26"/>
      <c r="AE960" s="26"/>
      <c r="AF960" s="26"/>
      <c r="AG960" s="26"/>
      <c r="AH960" s="26"/>
      <c r="AI960" s="26"/>
      <c r="AJ960" s="26"/>
      <c r="AK960" s="26"/>
      <c r="AL960" s="26"/>
      <c r="AM960" s="26"/>
      <c r="AN960" s="26"/>
      <c r="AO960" s="26"/>
      <c r="AP960" s="26"/>
      <c r="AQ960" s="26"/>
      <c r="AR960" s="26"/>
      <c r="AS960" s="26"/>
      <c r="AT960" s="26"/>
      <c r="AU960" s="26"/>
      <c r="AV960" s="26"/>
      <c r="AW960" s="26"/>
      <c r="AX960" s="26"/>
      <c r="AY960" s="26"/>
      <c r="AZ960" s="26"/>
      <c r="BA960" s="26"/>
      <c r="BB960" s="26"/>
      <c r="BC960" s="26"/>
      <c r="BD960" s="26"/>
      <c r="BE960" s="26"/>
      <c r="BF960" s="26"/>
      <c r="BG960" s="26"/>
      <c r="BH960" s="26"/>
      <c r="BI960" s="26"/>
    </row>
    <row r="961" ht="11.25" customHeight="1">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c r="AA961" s="26"/>
      <c r="AB961" s="26"/>
      <c r="AC961" s="26"/>
      <c r="AD961" s="26"/>
      <c r="AE961" s="26"/>
      <c r="AF961" s="26"/>
      <c r="AG961" s="26"/>
      <c r="AH961" s="26"/>
      <c r="AI961" s="26"/>
      <c r="AJ961" s="26"/>
      <c r="AK961" s="26"/>
      <c r="AL961" s="26"/>
      <c r="AM961" s="26"/>
      <c r="AN961" s="26"/>
      <c r="AO961" s="26"/>
      <c r="AP961" s="26"/>
      <c r="AQ961" s="26"/>
      <c r="AR961" s="26"/>
      <c r="AS961" s="26"/>
      <c r="AT961" s="26"/>
      <c r="AU961" s="26"/>
      <c r="AV961" s="26"/>
      <c r="AW961" s="26"/>
      <c r="AX961" s="26"/>
      <c r="AY961" s="26"/>
      <c r="AZ961" s="26"/>
      <c r="BA961" s="26"/>
      <c r="BB961" s="26"/>
      <c r="BC961" s="26"/>
      <c r="BD961" s="26"/>
      <c r="BE961" s="26"/>
      <c r="BF961" s="26"/>
      <c r="BG961" s="26"/>
      <c r="BH961" s="26"/>
      <c r="BI961" s="26"/>
    </row>
    <row r="962" ht="11.25" customHeight="1">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c r="AA962" s="26"/>
      <c r="AB962" s="26"/>
      <c r="AC962" s="26"/>
      <c r="AD962" s="26"/>
      <c r="AE962" s="26"/>
      <c r="AF962" s="26"/>
      <c r="AG962" s="26"/>
      <c r="AH962" s="26"/>
      <c r="AI962" s="26"/>
      <c r="AJ962" s="26"/>
      <c r="AK962" s="26"/>
      <c r="AL962" s="26"/>
      <c r="AM962" s="26"/>
      <c r="AN962" s="26"/>
      <c r="AO962" s="26"/>
      <c r="AP962" s="26"/>
      <c r="AQ962" s="26"/>
      <c r="AR962" s="26"/>
      <c r="AS962" s="26"/>
      <c r="AT962" s="26"/>
      <c r="AU962" s="26"/>
      <c r="AV962" s="26"/>
      <c r="AW962" s="26"/>
      <c r="AX962" s="26"/>
      <c r="AY962" s="26"/>
      <c r="AZ962" s="26"/>
      <c r="BA962" s="26"/>
      <c r="BB962" s="26"/>
      <c r="BC962" s="26"/>
      <c r="BD962" s="26"/>
      <c r="BE962" s="26"/>
      <c r="BF962" s="26"/>
      <c r="BG962" s="26"/>
      <c r="BH962" s="26"/>
      <c r="BI962" s="26"/>
    </row>
    <row r="963" ht="11.25" customHeight="1">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c r="AA963" s="26"/>
      <c r="AB963" s="26"/>
      <c r="AC963" s="26"/>
      <c r="AD963" s="26"/>
      <c r="AE963" s="26"/>
      <c r="AF963" s="26"/>
      <c r="AG963" s="26"/>
      <c r="AH963" s="26"/>
      <c r="AI963" s="26"/>
      <c r="AJ963" s="26"/>
      <c r="AK963" s="26"/>
      <c r="AL963" s="26"/>
      <c r="AM963" s="26"/>
      <c r="AN963" s="26"/>
      <c r="AO963" s="26"/>
      <c r="AP963" s="26"/>
      <c r="AQ963" s="26"/>
      <c r="AR963" s="26"/>
      <c r="AS963" s="26"/>
      <c r="AT963" s="26"/>
      <c r="AU963" s="26"/>
      <c r="AV963" s="26"/>
      <c r="AW963" s="26"/>
      <c r="AX963" s="26"/>
      <c r="AY963" s="26"/>
      <c r="AZ963" s="26"/>
      <c r="BA963" s="26"/>
      <c r="BB963" s="26"/>
      <c r="BC963" s="26"/>
      <c r="BD963" s="26"/>
      <c r="BE963" s="26"/>
      <c r="BF963" s="26"/>
      <c r="BG963" s="26"/>
      <c r="BH963" s="26"/>
      <c r="BI963" s="26"/>
    </row>
    <row r="964" ht="11.25" customHeight="1">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c r="AA964" s="26"/>
      <c r="AB964" s="26"/>
      <c r="AC964" s="26"/>
      <c r="AD964" s="26"/>
      <c r="AE964" s="26"/>
      <c r="AF964" s="26"/>
      <c r="AG964" s="26"/>
      <c r="AH964" s="26"/>
      <c r="AI964" s="26"/>
      <c r="AJ964" s="26"/>
      <c r="AK964" s="26"/>
      <c r="AL964" s="26"/>
      <c r="AM964" s="26"/>
      <c r="AN964" s="26"/>
      <c r="AO964" s="26"/>
      <c r="AP964" s="26"/>
      <c r="AQ964" s="26"/>
      <c r="AR964" s="26"/>
      <c r="AS964" s="26"/>
      <c r="AT964" s="26"/>
      <c r="AU964" s="26"/>
      <c r="AV964" s="26"/>
      <c r="AW964" s="26"/>
      <c r="AX964" s="26"/>
      <c r="AY964" s="26"/>
      <c r="AZ964" s="26"/>
      <c r="BA964" s="26"/>
      <c r="BB964" s="26"/>
      <c r="BC964" s="26"/>
      <c r="BD964" s="26"/>
      <c r="BE964" s="26"/>
      <c r="BF964" s="26"/>
      <c r="BG964" s="26"/>
      <c r="BH964" s="26"/>
      <c r="BI964" s="26"/>
    </row>
    <row r="965" ht="11.25" customHeight="1">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c r="AA965" s="26"/>
      <c r="AB965" s="26"/>
      <c r="AC965" s="26"/>
      <c r="AD965" s="26"/>
      <c r="AE965" s="26"/>
      <c r="AF965" s="26"/>
      <c r="AG965" s="26"/>
      <c r="AH965" s="26"/>
      <c r="AI965" s="26"/>
      <c r="AJ965" s="26"/>
      <c r="AK965" s="26"/>
      <c r="AL965" s="26"/>
      <c r="AM965" s="26"/>
      <c r="AN965" s="26"/>
      <c r="AO965" s="26"/>
      <c r="AP965" s="26"/>
      <c r="AQ965" s="26"/>
      <c r="AR965" s="26"/>
      <c r="AS965" s="26"/>
      <c r="AT965" s="26"/>
      <c r="AU965" s="26"/>
      <c r="AV965" s="26"/>
      <c r="AW965" s="26"/>
      <c r="AX965" s="26"/>
      <c r="AY965" s="26"/>
      <c r="AZ965" s="26"/>
      <c r="BA965" s="26"/>
      <c r="BB965" s="26"/>
      <c r="BC965" s="26"/>
      <c r="BD965" s="26"/>
      <c r="BE965" s="26"/>
      <c r="BF965" s="26"/>
      <c r="BG965" s="26"/>
      <c r="BH965" s="26"/>
      <c r="BI965" s="26"/>
    </row>
    <row r="966" ht="11.25" customHeight="1">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c r="AA966" s="26"/>
      <c r="AB966" s="26"/>
      <c r="AC966" s="26"/>
      <c r="AD966" s="26"/>
      <c r="AE966" s="26"/>
      <c r="AF966" s="26"/>
      <c r="AG966" s="26"/>
      <c r="AH966" s="26"/>
      <c r="AI966" s="26"/>
      <c r="AJ966" s="26"/>
      <c r="AK966" s="26"/>
      <c r="AL966" s="26"/>
      <c r="AM966" s="26"/>
      <c r="AN966" s="26"/>
      <c r="AO966" s="26"/>
      <c r="AP966" s="26"/>
      <c r="AQ966" s="26"/>
      <c r="AR966" s="26"/>
      <c r="AS966" s="26"/>
      <c r="AT966" s="26"/>
      <c r="AU966" s="26"/>
      <c r="AV966" s="26"/>
      <c r="AW966" s="26"/>
      <c r="AX966" s="26"/>
      <c r="AY966" s="26"/>
      <c r="AZ966" s="26"/>
      <c r="BA966" s="26"/>
      <c r="BB966" s="26"/>
      <c r="BC966" s="26"/>
      <c r="BD966" s="26"/>
      <c r="BE966" s="26"/>
      <c r="BF966" s="26"/>
      <c r="BG966" s="26"/>
      <c r="BH966" s="26"/>
      <c r="BI966" s="26"/>
    </row>
    <row r="967" ht="11.25" customHeight="1">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c r="AA967" s="26"/>
      <c r="AB967" s="26"/>
      <c r="AC967" s="26"/>
      <c r="AD967" s="26"/>
      <c r="AE967" s="26"/>
      <c r="AF967" s="26"/>
      <c r="AG967" s="26"/>
      <c r="AH967" s="26"/>
      <c r="AI967" s="26"/>
      <c r="AJ967" s="26"/>
      <c r="AK967" s="26"/>
      <c r="AL967" s="26"/>
      <c r="AM967" s="26"/>
      <c r="AN967" s="26"/>
      <c r="AO967" s="26"/>
      <c r="AP967" s="26"/>
      <c r="AQ967" s="26"/>
      <c r="AR967" s="26"/>
      <c r="AS967" s="26"/>
      <c r="AT967" s="26"/>
      <c r="AU967" s="26"/>
      <c r="AV967" s="26"/>
      <c r="AW967" s="26"/>
      <c r="AX967" s="26"/>
      <c r="AY967" s="26"/>
      <c r="AZ967" s="26"/>
      <c r="BA967" s="26"/>
      <c r="BB967" s="26"/>
      <c r="BC967" s="26"/>
      <c r="BD967" s="26"/>
      <c r="BE967" s="26"/>
      <c r="BF967" s="26"/>
      <c r="BG967" s="26"/>
      <c r="BH967" s="26"/>
      <c r="BI967" s="26"/>
    </row>
    <row r="968" ht="11.25" customHeight="1">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c r="AA968" s="26"/>
      <c r="AB968" s="26"/>
      <c r="AC968" s="26"/>
      <c r="AD968" s="26"/>
      <c r="AE968" s="26"/>
      <c r="AF968" s="26"/>
      <c r="AG968" s="26"/>
      <c r="AH968" s="26"/>
      <c r="AI968" s="26"/>
      <c r="AJ968" s="26"/>
      <c r="AK968" s="26"/>
      <c r="AL968" s="26"/>
      <c r="AM968" s="26"/>
      <c r="AN968" s="26"/>
      <c r="AO968" s="26"/>
      <c r="AP968" s="26"/>
      <c r="AQ968" s="26"/>
      <c r="AR968" s="26"/>
      <c r="AS968" s="26"/>
      <c r="AT968" s="26"/>
      <c r="AU968" s="26"/>
      <c r="AV968" s="26"/>
      <c r="AW968" s="26"/>
      <c r="AX968" s="26"/>
      <c r="AY968" s="26"/>
      <c r="AZ968" s="26"/>
      <c r="BA968" s="26"/>
      <c r="BB968" s="26"/>
      <c r="BC968" s="26"/>
      <c r="BD968" s="26"/>
      <c r="BE968" s="26"/>
      <c r="BF968" s="26"/>
      <c r="BG968" s="26"/>
      <c r="BH968" s="26"/>
      <c r="BI968" s="26"/>
    </row>
    <row r="969" ht="11.25" customHeight="1">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c r="AA969" s="26"/>
      <c r="AB969" s="26"/>
      <c r="AC969" s="26"/>
      <c r="AD969" s="26"/>
      <c r="AE969" s="26"/>
      <c r="AF969" s="26"/>
      <c r="AG969" s="26"/>
      <c r="AH969" s="26"/>
      <c r="AI969" s="26"/>
      <c r="AJ969" s="26"/>
      <c r="AK969" s="26"/>
      <c r="AL969" s="26"/>
      <c r="AM969" s="26"/>
      <c r="AN969" s="26"/>
      <c r="AO969" s="26"/>
      <c r="AP969" s="26"/>
      <c r="AQ969" s="26"/>
      <c r="AR969" s="26"/>
      <c r="AS969" s="26"/>
      <c r="AT969" s="26"/>
      <c r="AU969" s="26"/>
      <c r="AV969" s="26"/>
      <c r="AW969" s="26"/>
      <c r="AX969" s="26"/>
      <c r="AY969" s="26"/>
      <c r="AZ969" s="26"/>
      <c r="BA969" s="26"/>
      <c r="BB969" s="26"/>
      <c r="BC969" s="26"/>
      <c r="BD969" s="26"/>
      <c r="BE969" s="26"/>
      <c r="BF969" s="26"/>
      <c r="BG969" s="26"/>
      <c r="BH969" s="26"/>
      <c r="BI969" s="26"/>
    </row>
    <row r="970" ht="11.25" customHeight="1">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c r="AA970" s="26"/>
      <c r="AB970" s="26"/>
      <c r="AC970" s="26"/>
      <c r="AD970" s="26"/>
      <c r="AE970" s="26"/>
      <c r="AF970" s="26"/>
      <c r="AG970" s="26"/>
      <c r="AH970" s="26"/>
      <c r="AI970" s="26"/>
      <c r="AJ970" s="26"/>
      <c r="AK970" s="26"/>
      <c r="AL970" s="26"/>
      <c r="AM970" s="26"/>
      <c r="AN970" s="26"/>
      <c r="AO970" s="26"/>
      <c r="AP970" s="26"/>
      <c r="AQ970" s="26"/>
      <c r="AR970" s="26"/>
      <c r="AS970" s="26"/>
      <c r="AT970" s="26"/>
      <c r="AU970" s="26"/>
      <c r="AV970" s="26"/>
      <c r="AW970" s="26"/>
      <c r="AX970" s="26"/>
      <c r="AY970" s="26"/>
      <c r="AZ970" s="26"/>
      <c r="BA970" s="26"/>
      <c r="BB970" s="26"/>
      <c r="BC970" s="26"/>
      <c r="BD970" s="26"/>
      <c r="BE970" s="26"/>
      <c r="BF970" s="26"/>
      <c r="BG970" s="26"/>
      <c r="BH970" s="26"/>
      <c r="BI970" s="26"/>
    </row>
    <row r="971" ht="11.25" customHeight="1">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c r="AA971" s="26"/>
      <c r="AB971" s="26"/>
      <c r="AC971" s="26"/>
      <c r="AD971" s="26"/>
      <c r="AE971" s="26"/>
      <c r="AF971" s="26"/>
      <c r="AG971" s="26"/>
      <c r="AH971" s="26"/>
      <c r="AI971" s="26"/>
      <c r="AJ971" s="26"/>
      <c r="AK971" s="26"/>
      <c r="AL971" s="26"/>
      <c r="AM971" s="26"/>
      <c r="AN971" s="26"/>
      <c r="AO971" s="26"/>
      <c r="AP971" s="26"/>
      <c r="AQ971" s="26"/>
      <c r="AR971" s="26"/>
      <c r="AS971" s="26"/>
      <c r="AT971" s="26"/>
      <c r="AU971" s="26"/>
      <c r="AV971" s="26"/>
      <c r="AW971" s="26"/>
      <c r="AX971" s="26"/>
      <c r="AY971" s="26"/>
      <c r="AZ971" s="26"/>
      <c r="BA971" s="26"/>
      <c r="BB971" s="26"/>
      <c r="BC971" s="26"/>
      <c r="BD971" s="26"/>
      <c r="BE971" s="26"/>
      <c r="BF971" s="26"/>
      <c r="BG971" s="26"/>
      <c r="BH971" s="26"/>
      <c r="BI971" s="26"/>
    </row>
    <row r="972" ht="11.25" customHeight="1">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c r="AA972" s="26"/>
      <c r="AB972" s="26"/>
      <c r="AC972" s="26"/>
      <c r="AD972" s="26"/>
      <c r="AE972" s="26"/>
      <c r="AF972" s="26"/>
      <c r="AG972" s="26"/>
      <c r="AH972" s="26"/>
      <c r="AI972" s="26"/>
      <c r="AJ972" s="26"/>
      <c r="AK972" s="26"/>
      <c r="AL972" s="26"/>
      <c r="AM972" s="26"/>
      <c r="AN972" s="26"/>
      <c r="AO972" s="26"/>
      <c r="AP972" s="26"/>
      <c r="AQ972" s="26"/>
      <c r="AR972" s="26"/>
      <c r="AS972" s="26"/>
      <c r="AT972" s="26"/>
      <c r="AU972" s="26"/>
      <c r="AV972" s="26"/>
      <c r="AW972" s="26"/>
      <c r="AX972" s="26"/>
      <c r="AY972" s="26"/>
      <c r="AZ972" s="26"/>
      <c r="BA972" s="26"/>
      <c r="BB972" s="26"/>
      <c r="BC972" s="26"/>
      <c r="BD972" s="26"/>
      <c r="BE972" s="26"/>
      <c r="BF972" s="26"/>
      <c r="BG972" s="26"/>
      <c r="BH972" s="26"/>
      <c r="BI972" s="26"/>
    </row>
    <row r="973" ht="11.25" customHeight="1">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c r="AA973" s="26"/>
      <c r="AB973" s="26"/>
      <c r="AC973" s="26"/>
      <c r="AD973" s="26"/>
      <c r="AE973" s="26"/>
      <c r="AF973" s="26"/>
      <c r="AG973" s="26"/>
      <c r="AH973" s="26"/>
      <c r="AI973" s="26"/>
      <c r="AJ973" s="26"/>
      <c r="AK973" s="26"/>
      <c r="AL973" s="26"/>
      <c r="AM973" s="26"/>
      <c r="AN973" s="26"/>
      <c r="AO973" s="26"/>
      <c r="AP973" s="26"/>
      <c r="AQ973" s="26"/>
      <c r="AR973" s="26"/>
      <c r="AS973" s="26"/>
      <c r="AT973" s="26"/>
      <c r="AU973" s="26"/>
      <c r="AV973" s="26"/>
      <c r="AW973" s="26"/>
      <c r="AX973" s="26"/>
      <c r="AY973" s="26"/>
      <c r="AZ973" s="26"/>
      <c r="BA973" s="26"/>
      <c r="BB973" s="26"/>
      <c r="BC973" s="26"/>
      <c r="BD973" s="26"/>
      <c r="BE973" s="26"/>
      <c r="BF973" s="26"/>
      <c r="BG973" s="26"/>
      <c r="BH973" s="26"/>
      <c r="BI973" s="26"/>
    </row>
    <row r="974" ht="11.25" customHeight="1">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c r="AA974" s="26"/>
      <c r="AB974" s="26"/>
      <c r="AC974" s="26"/>
      <c r="AD974" s="26"/>
      <c r="AE974" s="26"/>
      <c r="AF974" s="26"/>
      <c r="AG974" s="26"/>
      <c r="AH974" s="26"/>
      <c r="AI974" s="26"/>
      <c r="AJ974" s="26"/>
      <c r="AK974" s="26"/>
      <c r="AL974" s="26"/>
      <c r="AM974" s="26"/>
      <c r="AN974" s="26"/>
      <c r="AO974" s="26"/>
      <c r="AP974" s="26"/>
      <c r="AQ974" s="26"/>
      <c r="AR974" s="26"/>
      <c r="AS974" s="26"/>
      <c r="AT974" s="26"/>
      <c r="AU974" s="26"/>
      <c r="AV974" s="26"/>
      <c r="AW974" s="26"/>
      <c r="AX974" s="26"/>
      <c r="AY974" s="26"/>
      <c r="AZ974" s="26"/>
      <c r="BA974" s="26"/>
      <c r="BB974" s="26"/>
      <c r="BC974" s="26"/>
      <c r="BD974" s="26"/>
      <c r="BE974" s="26"/>
      <c r="BF974" s="26"/>
      <c r="BG974" s="26"/>
      <c r="BH974" s="26"/>
      <c r="BI974" s="26"/>
    </row>
    <row r="975" ht="11.25" customHeight="1">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c r="AA975" s="26"/>
      <c r="AB975" s="26"/>
      <c r="AC975" s="26"/>
      <c r="AD975" s="26"/>
      <c r="AE975" s="26"/>
      <c r="AF975" s="26"/>
      <c r="AG975" s="26"/>
      <c r="AH975" s="26"/>
      <c r="AI975" s="26"/>
      <c r="AJ975" s="26"/>
      <c r="AK975" s="26"/>
      <c r="AL975" s="26"/>
      <c r="AM975" s="26"/>
      <c r="AN975" s="26"/>
      <c r="AO975" s="26"/>
      <c r="AP975" s="26"/>
      <c r="AQ975" s="26"/>
      <c r="AR975" s="26"/>
      <c r="AS975" s="26"/>
      <c r="AT975" s="26"/>
      <c r="AU975" s="26"/>
      <c r="AV975" s="26"/>
      <c r="AW975" s="26"/>
      <c r="AX975" s="26"/>
      <c r="AY975" s="26"/>
      <c r="AZ975" s="26"/>
      <c r="BA975" s="26"/>
      <c r="BB975" s="26"/>
      <c r="BC975" s="26"/>
      <c r="BD975" s="26"/>
      <c r="BE975" s="26"/>
      <c r="BF975" s="26"/>
      <c r="BG975" s="26"/>
      <c r="BH975" s="26"/>
      <c r="BI975" s="26"/>
    </row>
    <row r="976" ht="11.25" customHeight="1">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c r="AA976" s="26"/>
      <c r="AB976" s="26"/>
      <c r="AC976" s="26"/>
      <c r="AD976" s="26"/>
      <c r="AE976" s="26"/>
      <c r="AF976" s="26"/>
      <c r="AG976" s="26"/>
      <c r="AH976" s="26"/>
      <c r="AI976" s="26"/>
      <c r="AJ976" s="26"/>
      <c r="AK976" s="26"/>
      <c r="AL976" s="26"/>
      <c r="AM976" s="26"/>
      <c r="AN976" s="26"/>
      <c r="AO976" s="26"/>
      <c r="AP976" s="26"/>
      <c r="AQ976" s="26"/>
      <c r="AR976" s="26"/>
      <c r="AS976" s="26"/>
      <c r="AT976" s="26"/>
      <c r="AU976" s="26"/>
      <c r="AV976" s="26"/>
      <c r="AW976" s="26"/>
      <c r="AX976" s="26"/>
      <c r="AY976" s="26"/>
      <c r="AZ976" s="26"/>
      <c r="BA976" s="26"/>
      <c r="BB976" s="26"/>
      <c r="BC976" s="26"/>
      <c r="BD976" s="26"/>
      <c r="BE976" s="26"/>
      <c r="BF976" s="26"/>
      <c r="BG976" s="26"/>
      <c r="BH976" s="26"/>
      <c r="BI976" s="26"/>
    </row>
    <row r="977" ht="11.25" customHeight="1">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c r="AA977" s="26"/>
      <c r="AB977" s="26"/>
      <c r="AC977" s="26"/>
      <c r="AD977" s="26"/>
      <c r="AE977" s="26"/>
      <c r="AF977" s="26"/>
      <c r="AG977" s="26"/>
      <c r="AH977" s="26"/>
      <c r="AI977" s="26"/>
      <c r="AJ977" s="26"/>
      <c r="AK977" s="26"/>
      <c r="AL977" s="26"/>
      <c r="AM977" s="26"/>
      <c r="AN977" s="26"/>
      <c r="AO977" s="26"/>
      <c r="AP977" s="26"/>
      <c r="AQ977" s="26"/>
      <c r="AR977" s="26"/>
      <c r="AS977" s="26"/>
      <c r="AT977" s="26"/>
      <c r="AU977" s="26"/>
      <c r="AV977" s="26"/>
      <c r="AW977" s="26"/>
      <c r="AX977" s="26"/>
      <c r="AY977" s="26"/>
      <c r="AZ977" s="26"/>
      <c r="BA977" s="26"/>
      <c r="BB977" s="26"/>
      <c r="BC977" s="26"/>
      <c r="BD977" s="26"/>
      <c r="BE977" s="26"/>
      <c r="BF977" s="26"/>
      <c r="BG977" s="26"/>
      <c r="BH977" s="26"/>
      <c r="BI977" s="26"/>
    </row>
    <row r="978" ht="11.25" customHeight="1">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c r="AA978" s="26"/>
      <c r="AB978" s="26"/>
      <c r="AC978" s="26"/>
      <c r="AD978" s="26"/>
      <c r="AE978" s="26"/>
      <c r="AF978" s="26"/>
      <c r="AG978" s="26"/>
      <c r="AH978" s="26"/>
      <c r="AI978" s="26"/>
      <c r="AJ978" s="26"/>
      <c r="AK978" s="26"/>
      <c r="AL978" s="26"/>
      <c r="AM978" s="26"/>
      <c r="AN978" s="26"/>
      <c r="AO978" s="26"/>
      <c r="AP978" s="26"/>
      <c r="AQ978" s="26"/>
      <c r="AR978" s="26"/>
      <c r="AS978" s="26"/>
      <c r="AT978" s="26"/>
      <c r="AU978" s="26"/>
      <c r="AV978" s="26"/>
      <c r="AW978" s="26"/>
      <c r="AX978" s="26"/>
      <c r="AY978" s="26"/>
      <c r="AZ978" s="26"/>
      <c r="BA978" s="26"/>
      <c r="BB978" s="26"/>
      <c r="BC978" s="26"/>
      <c r="BD978" s="26"/>
      <c r="BE978" s="26"/>
      <c r="BF978" s="26"/>
      <c r="BG978" s="26"/>
      <c r="BH978" s="26"/>
      <c r="BI978" s="26"/>
    </row>
    <row r="979" ht="11.25" customHeight="1">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c r="AA979" s="26"/>
      <c r="AB979" s="26"/>
      <c r="AC979" s="26"/>
      <c r="AD979" s="26"/>
      <c r="AE979" s="26"/>
      <c r="AF979" s="26"/>
      <c r="AG979" s="26"/>
      <c r="AH979" s="26"/>
      <c r="AI979" s="26"/>
      <c r="AJ979" s="26"/>
      <c r="AK979" s="26"/>
      <c r="AL979" s="26"/>
      <c r="AM979" s="26"/>
      <c r="AN979" s="26"/>
      <c r="AO979" s="26"/>
      <c r="AP979" s="26"/>
      <c r="AQ979" s="26"/>
      <c r="AR979" s="26"/>
      <c r="AS979" s="26"/>
      <c r="AT979" s="26"/>
      <c r="AU979" s="26"/>
      <c r="AV979" s="26"/>
      <c r="AW979" s="26"/>
      <c r="AX979" s="26"/>
      <c r="AY979" s="26"/>
      <c r="AZ979" s="26"/>
      <c r="BA979" s="26"/>
      <c r="BB979" s="26"/>
      <c r="BC979" s="26"/>
      <c r="BD979" s="26"/>
      <c r="BE979" s="26"/>
      <c r="BF979" s="26"/>
      <c r="BG979" s="26"/>
      <c r="BH979" s="26"/>
      <c r="BI979" s="26"/>
    </row>
    <row r="980" ht="11.25" customHeight="1">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c r="AA980" s="26"/>
      <c r="AB980" s="26"/>
      <c r="AC980" s="26"/>
      <c r="AD980" s="26"/>
      <c r="AE980" s="26"/>
      <c r="AF980" s="26"/>
      <c r="AG980" s="26"/>
      <c r="AH980" s="26"/>
      <c r="AI980" s="26"/>
      <c r="AJ980" s="26"/>
      <c r="AK980" s="26"/>
      <c r="AL980" s="26"/>
      <c r="AM980" s="26"/>
      <c r="AN980" s="26"/>
      <c r="AO980" s="26"/>
      <c r="AP980" s="26"/>
      <c r="AQ980" s="26"/>
      <c r="AR980" s="26"/>
      <c r="AS980" s="26"/>
      <c r="AT980" s="26"/>
      <c r="AU980" s="26"/>
      <c r="AV980" s="26"/>
      <c r="AW980" s="26"/>
      <c r="AX980" s="26"/>
      <c r="AY980" s="26"/>
      <c r="AZ980" s="26"/>
      <c r="BA980" s="26"/>
      <c r="BB980" s="26"/>
      <c r="BC980" s="26"/>
      <c r="BD980" s="26"/>
      <c r="BE980" s="26"/>
      <c r="BF980" s="26"/>
      <c r="BG980" s="26"/>
      <c r="BH980" s="26"/>
      <c r="BI980" s="26"/>
    </row>
    <row r="981" ht="11.25" customHeight="1">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c r="AA981" s="26"/>
      <c r="AB981" s="26"/>
      <c r="AC981" s="26"/>
      <c r="AD981" s="26"/>
      <c r="AE981" s="26"/>
      <c r="AF981" s="26"/>
      <c r="AG981" s="26"/>
      <c r="AH981" s="26"/>
      <c r="AI981" s="26"/>
      <c r="AJ981" s="26"/>
      <c r="AK981" s="26"/>
      <c r="AL981" s="26"/>
      <c r="AM981" s="26"/>
      <c r="AN981" s="26"/>
      <c r="AO981" s="26"/>
      <c r="AP981" s="26"/>
      <c r="AQ981" s="26"/>
      <c r="AR981" s="26"/>
      <c r="AS981" s="26"/>
      <c r="AT981" s="26"/>
      <c r="AU981" s="26"/>
      <c r="AV981" s="26"/>
      <c r="AW981" s="26"/>
      <c r="AX981" s="26"/>
      <c r="AY981" s="26"/>
      <c r="AZ981" s="26"/>
      <c r="BA981" s="26"/>
      <c r="BB981" s="26"/>
      <c r="BC981" s="26"/>
      <c r="BD981" s="26"/>
      <c r="BE981" s="26"/>
      <c r="BF981" s="26"/>
      <c r="BG981" s="26"/>
      <c r="BH981" s="26"/>
      <c r="BI981" s="26"/>
    </row>
    <row r="982" ht="11.25" customHeight="1">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c r="AA982" s="26"/>
      <c r="AB982" s="26"/>
      <c r="AC982" s="26"/>
      <c r="AD982" s="26"/>
      <c r="AE982" s="26"/>
      <c r="AF982" s="26"/>
      <c r="AG982" s="26"/>
      <c r="AH982" s="26"/>
      <c r="AI982" s="26"/>
      <c r="AJ982" s="26"/>
      <c r="AK982" s="26"/>
      <c r="AL982" s="26"/>
      <c r="AM982" s="26"/>
      <c r="AN982" s="26"/>
      <c r="AO982" s="26"/>
      <c r="AP982" s="26"/>
      <c r="AQ982" s="26"/>
      <c r="AR982" s="26"/>
      <c r="AS982" s="26"/>
      <c r="AT982" s="26"/>
      <c r="AU982" s="26"/>
      <c r="AV982" s="26"/>
      <c r="AW982" s="26"/>
      <c r="AX982" s="26"/>
      <c r="AY982" s="26"/>
      <c r="AZ982" s="26"/>
      <c r="BA982" s="26"/>
      <c r="BB982" s="26"/>
      <c r="BC982" s="26"/>
      <c r="BD982" s="26"/>
      <c r="BE982" s="26"/>
      <c r="BF982" s="26"/>
      <c r="BG982" s="26"/>
      <c r="BH982" s="26"/>
      <c r="BI982" s="26"/>
    </row>
    <row r="983" ht="11.25" customHeight="1">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c r="AA983" s="26"/>
      <c r="AB983" s="26"/>
      <c r="AC983" s="26"/>
      <c r="AD983" s="26"/>
      <c r="AE983" s="26"/>
      <c r="AF983" s="26"/>
      <c r="AG983" s="26"/>
      <c r="AH983" s="26"/>
      <c r="AI983" s="26"/>
      <c r="AJ983" s="26"/>
      <c r="AK983" s="26"/>
      <c r="AL983" s="26"/>
      <c r="AM983" s="26"/>
      <c r="AN983" s="26"/>
      <c r="AO983" s="26"/>
      <c r="AP983" s="26"/>
      <c r="AQ983" s="26"/>
      <c r="AR983" s="26"/>
      <c r="AS983" s="26"/>
      <c r="AT983" s="26"/>
      <c r="AU983" s="26"/>
      <c r="AV983" s="26"/>
      <c r="AW983" s="26"/>
      <c r="AX983" s="26"/>
      <c r="AY983" s="26"/>
      <c r="AZ983" s="26"/>
      <c r="BA983" s="26"/>
      <c r="BB983" s="26"/>
      <c r="BC983" s="26"/>
      <c r="BD983" s="26"/>
      <c r="BE983" s="26"/>
      <c r="BF983" s="26"/>
      <c r="BG983" s="26"/>
      <c r="BH983" s="26"/>
      <c r="BI983" s="26"/>
    </row>
    <row r="984" ht="11.25" customHeight="1">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c r="AA984" s="26"/>
      <c r="AB984" s="26"/>
      <c r="AC984" s="26"/>
      <c r="AD984" s="26"/>
      <c r="AE984" s="26"/>
      <c r="AF984" s="26"/>
      <c r="AG984" s="26"/>
      <c r="AH984" s="26"/>
      <c r="AI984" s="26"/>
      <c r="AJ984" s="26"/>
      <c r="AK984" s="26"/>
      <c r="AL984" s="26"/>
      <c r="AM984" s="26"/>
      <c r="AN984" s="26"/>
      <c r="AO984" s="26"/>
      <c r="AP984" s="26"/>
      <c r="AQ984" s="26"/>
      <c r="AR984" s="26"/>
      <c r="AS984" s="26"/>
      <c r="AT984" s="26"/>
      <c r="AU984" s="26"/>
      <c r="AV984" s="26"/>
      <c r="AW984" s="26"/>
      <c r="AX984" s="26"/>
      <c r="AY984" s="26"/>
      <c r="AZ984" s="26"/>
      <c r="BA984" s="26"/>
      <c r="BB984" s="26"/>
      <c r="BC984" s="26"/>
      <c r="BD984" s="26"/>
      <c r="BE984" s="26"/>
      <c r="BF984" s="26"/>
      <c r="BG984" s="26"/>
      <c r="BH984" s="26"/>
      <c r="BI984" s="26"/>
    </row>
    <row r="985" ht="11.25" customHeight="1">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c r="AA985" s="26"/>
      <c r="AB985" s="26"/>
      <c r="AC985" s="26"/>
      <c r="AD985" s="26"/>
      <c r="AE985" s="26"/>
      <c r="AF985" s="26"/>
      <c r="AG985" s="26"/>
      <c r="AH985" s="26"/>
      <c r="AI985" s="26"/>
      <c r="AJ985" s="26"/>
      <c r="AK985" s="26"/>
      <c r="AL985" s="26"/>
      <c r="AM985" s="26"/>
      <c r="AN985" s="26"/>
      <c r="AO985" s="26"/>
      <c r="AP985" s="26"/>
      <c r="AQ985" s="26"/>
      <c r="AR985" s="26"/>
      <c r="AS985" s="26"/>
      <c r="AT985" s="26"/>
      <c r="AU985" s="26"/>
      <c r="AV985" s="26"/>
      <c r="AW985" s="26"/>
      <c r="AX985" s="26"/>
      <c r="AY985" s="26"/>
      <c r="AZ985" s="26"/>
      <c r="BA985" s="26"/>
      <c r="BB985" s="26"/>
      <c r="BC985" s="26"/>
      <c r="BD985" s="26"/>
      <c r="BE985" s="26"/>
      <c r="BF985" s="26"/>
      <c r="BG985" s="26"/>
      <c r="BH985" s="26"/>
      <c r="BI985" s="26"/>
    </row>
    <row r="986" ht="11.25" customHeight="1">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c r="AA986" s="26"/>
      <c r="AB986" s="26"/>
      <c r="AC986" s="26"/>
      <c r="AD986" s="26"/>
      <c r="AE986" s="26"/>
      <c r="AF986" s="26"/>
      <c r="AG986" s="26"/>
      <c r="AH986" s="26"/>
      <c r="AI986" s="26"/>
      <c r="AJ986" s="26"/>
      <c r="AK986" s="26"/>
      <c r="AL986" s="26"/>
      <c r="AM986" s="26"/>
      <c r="AN986" s="26"/>
      <c r="AO986" s="26"/>
      <c r="AP986" s="26"/>
      <c r="AQ986" s="26"/>
      <c r="AR986" s="26"/>
      <c r="AS986" s="26"/>
      <c r="AT986" s="26"/>
      <c r="AU986" s="26"/>
      <c r="AV986" s="26"/>
      <c r="AW986" s="26"/>
      <c r="AX986" s="26"/>
      <c r="AY986" s="26"/>
      <c r="AZ986" s="26"/>
      <c r="BA986" s="26"/>
      <c r="BB986" s="26"/>
      <c r="BC986" s="26"/>
      <c r="BD986" s="26"/>
      <c r="BE986" s="26"/>
      <c r="BF986" s="26"/>
      <c r="BG986" s="26"/>
      <c r="BH986" s="26"/>
      <c r="BI986" s="26"/>
    </row>
    <row r="987" ht="11.25" customHeight="1">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c r="AA987" s="26"/>
      <c r="AB987" s="26"/>
      <c r="AC987" s="26"/>
      <c r="AD987" s="26"/>
      <c r="AE987" s="26"/>
      <c r="AF987" s="26"/>
      <c r="AG987" s="26"/>
      <c r="AH987" s="26"/>
      <c r="AI987" s="26"/>
      <c r="AJ987" s="26"/>
      <c r="AK987" s="26"/>
      <c r="AL987" s="26"/>
      <c r="AM987" s="26"/>
      <c r="AN987" s="26"/>
      <c r="AO987" s="26"/>
      <c r="AP987" s="26"/>
      <c r="AQ987" s="26"/>
      <c r="AR987" s="26"/>
      <c r="AS987" s="26"/>
      <c r="AT987" s="26"/>
      <c r="AU987" s="26"/>
      <c r="AV987" s="26"/>
      <c r="AW987" s="26"/>
      <c r="AX987" s="26"/>
      <c r="AY987" s="26"/>
      <c r="AZ987" s="26"/>
      <c r="BA987" s="26"/>
      <c r="BB987" s="26"/>
      <c r="BC987" s="26"/>
      <c r="BD987" s="26"/>
      <c r="BE987" s="26"/>
      <c r="BF987" s="26"/>
      <c r="BG987" s="26"/>
      <c r="BH987" s="26"/>
      <c r="BI987" s="26"/>
    </row>
    <row r="988" ht="11.25" customHeight="1">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c r="AA988" s="26"/>
      <c r="AB988" s="26"/>
      <c r="AC988" s="26"/>
      <c r="AD988" s="26"/>
      <c r="AE988" s="26"/>
      <c r="AF988" s="26"/>
      <c r="AG988" s="26"/>
      <c r="AH988" s="26"/>
      <c r="AI988" s="26"/>
      <c r="AJ988" s="26"/>
      <c r="AK988" s="26"/>
      <c r="AL988" s="26"/>
      <c r="AM988" s="26"/>
      <c r="AN988" s="26"/>
      <c r="AO988" s="26"/>
      <c r="AP988" s="26"/>
      <c r="AQ988" s="26"/>
      <c r="AR988" s="26"/>
      <c r="AS988" s="26"/>
      <c r="AT988" s="26"/>
      <c r="AU988" s="26"/>
      <c r="AV988" s="26"/>
      <c r="AW988" s="26"/>
      <c r="AX988" s="26"/>
      <c r="AY988" s="26"/>
      <c r="AZ988" s="26"/>
      <c r="BA988" s="26"/>
      <c r="BB988" s="26"/>
      <c r="BC988" s="26"/>
      <c r="BD988" s="26"/>
      <c r="BE988" s="26"/>
      <c r="BF988" s="26"/>
      <c r="BG988" s="26"/>
      <c r="BH988" s="26"/>
      <c r="BI988" s="26"/>
    </row>
    <row r="989" ht="11.25" customHeight="1">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c r="AA989" s="26"/>
      <c r="AB989" s="26"/>
      <c r="AC989" s="26"/>
      <c r="AD989" s="26"/>
      <c r="AE989" s="26"/>
      <c r="AF989" s="26"/>
      <c r="AG989" s="26"/>
      <c r="AH989" s="26"/>
      <c r="AI989" s="26"/>
      <c r="AJ989" s="26"/>
      <c r="AK989" s="26"/>
      <c r="AL989" s="26"/>
      <c r="AM989" s="26"/>
      <c r="AN989" s="26"/>
      <c r="AO989" s="26"/>
      <c r="AP989" s="26"/>
      <c r="AQ989" s="26"/>
      <c r="AR989" s="26"/>
      <c r="AS989" s="26"/>
      <c r="AT989" s="26"/>
      <c r="AU989" s="26"/>
      <c r="AV989" s="26"/>
      <c r="AW989" s="26"/>
      <c r="AX989" s="26"/>
      <c r="AY989" s="26"/>
      <c r="AZ989" s="26"/>
      <c r="BA989" s="26"/>
      <c r="BB989" s="26"/>
      <c r="BC989" s="26"/>
      <c r="BD989" s="26"/>
      <c r="BE989" s="26"/>
      <c r="BF989" s="26"/>
      <c r="BG989" s="26"/>
      <c r="BH989" s="26"/>
      <c r="BI989" s="26"/>
    </row>
    <row r="990" ht="11.25" customHeight="1">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c r="AA990" s="26"/>
      <c r="AB990" s="26"/>
      <c r="AC990" s="26"/>
      <c r="AD990" s="26"/>
      <c r="AE990" s="26"/>
      <c r="AF990" s="26"/>
      <c r="AG990" s="26"/>
      <c r="AH990" s="26"/>
      <c r="AI990" s="26"/>
      <c r="AJ990" s="26"/>
      <c r="AK990" s="26"/>
      <c r="AL990" s="26"/>
      <c r="AM990" s="26"/>
      <c r="AN990" s="26"/>
      <c r="AO990" s="26"/>
      <c r="AP990" s="26"/>
      <c r="AQ990" s="26"/>
      <c r="AR990" s="26"/>
      <c r="AS990" s="26"/>
      <c r="AT990" s="26"/>
      <c r="AU990" s="26"/>
      <c r="AV990" s="26"/>
      <c r="AW990" s="26"/>
      <c r="AX990" s="26"/>
      <c r="AY990" s="26"/>
      <c r="AZ990" s="26"/>
      <c r="BA990" s="26"/>
      <c r="BB990" s="26"/>
      <c r="BC990" s="26"/>
      <c r="BD990" s="26"/>
      <c r="BE990" s="26"/>
      <c r="BF990" s="26"/>
      <c r="BG990" s="26"/>
      <c r="BH990" s="26"/>
      <c r="BI990" s="26"/>
    </row>
    <row r="991" ht="11.25" customHeight="1">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c r="AA991" s="26"/>
      <c r="AB991" s="26"/>
      <c r="AC991" s="26"/>
      <c r="AD991" s="26"/>
      <c r="AE991" s="26"/>
      <c r="AF991" s="26"/>
      <c r="AG991" s="26"/>
      <c r="AH991" s="26"/>
      <c r="AI991" s="26"/>
      <c r="AJ991" s="26"/>
      <c r="AK991" s="26"/>
      <c r="AL991" s="26"/>
      <c r="AM991" s="26"/>
      <c r="AN991" s="26"/>
      <c r="AO991" s="26"/>
      <c r="AP991" s="26"/>
      <c r="AQ991" s="26"/>
      <c r="AR991" s="26"/>
      <c r="AS991" s="26"/>
      <c r="AT991" s="26"/>
      <c r="AU991" s="26"/>
      <c r="AV991" s="26"/>
      <c r="AW991" s="26"/>
      <c r="AX991" s="26"/>
      <c r="AY991" s="26"/>
      <c r="AZ991" s="26"/>
      <c r="BA991" s="26"/>
      <c r="BB991" s="26"/>
      <c r="BC991" s="26"/>
      <c r="BD991" s="26"/>
      <c r="BE991" s="26"/>
      <c r="BF991" s="26"/>
      <c r="BG991" s="26"/>
      <c r="BH991" s="26"/>
      <c r="BI991" s="26"/>
    </row>
    <row r="992" ht="11.25" customHeight="1">
      <c r="A992" s="26"/>
      <c r="B992" s="26"/>
      <c r="C992" s="26"/>
      <c r="D992" s="26"/>
      <c r="E992" s="26"/>
      <c r="F992" s="26"/>
      <c r="G992" s="26"/>
      <c r="H992" s="26"/>
      <c r="I992" s="26"/>
      <c r="J992" s="26"/>
      <c r="K992" s="26"/>
      <c r="L992" s="26"/>
      <c r="M992" s="26"/>
      <c r="N992" s="26"/>
      <c r="O992" s="26"/>
      <c r="P992" s="26"/>
      <c r="Q992" s="26"/>
      <c r="R992" s="26"/>
      <c r="S992" s="26"/>
      <c r="T992" s="26"/>
      <c r="U992" s="26"/>
      <c r="V992" s="26"/>
      <c r="W992" s="26"/>
      <c r="X992" s="26"/>
      <c r="Y992" s="26"/>
      <c r="Z992" s="26"/>
      <c r="AA992" s="26"/>
      <c r="AB992" s="26"/>
      <c r="AC992" s="26"/>
      <c r="AD992" s="26"/>
      <c r="AE992" s="26"/>
      <c r="AF992" s="26"/>
      <c r="AG992" s="26"/>
      <c r="AH992" s="26"/>
      <c r="AI992" s="26"/>
      <c r="AJ992" s="26"/>
      <c r="AK992" s="26"/>
      <c r="AL992" s="26"/>
      <c r="AM992" s="26"/>
      <c r="AN992" s="26"/>
      <c r="AO992" s="26"/>
      <c r="AP992" s="26"/>
      <c r="AQ992" s="26"/>
      <c r="AR992" s="26"/>
      <c r="AS992" s="26"/>
      <c r="AT992" s="26"/>
      <c r="AU992" s="26"/>
      <c r="AV992" s="26"/>
      <c r="AW992" s="26"/>
      <c r="AX992" s="26"/>
      <c r="AY992" s="26"/>
      <c r="AZ992" s="26"/>
      <c r="BA992" s="26"/>
      <c r="BB992" s="26"/>
      <c r="BC992" s="26"/>
      <c r="BD992" s="26"/>
      <c r="BE992" s="26"/>
      <c r="BF992" s="26"/>
      <c r="BG992" s="26"/>
      <c r="BH992" s="26"/>
      <c r="BI992" s="26"/>
    </row>
    <row r="993" ht="11.25" customHeight="1">
      <c r="A993" s="26"/>
      <c r="B993" s="26"/>
      <c r="C993" s="26"/>
      <c r="D993" s="26"/>
      <c r="E993" s="26"/>
      <c r="F993" s="26"/>
      <c r="G993" s="26"/>
      <c r="H993" s="26"/>
      <c r="I993" s="26"/>
      <c r="J993" s="26"/>
      <c r="K993" s="26"/>
      <c r="L993" s="26"/>
      <c r="M993" s="26"/>
      <c r="N993" s="26"/>
      <c r="O993" s="26"/>
      <c r="P993" s="26"/>
      <c r="Q993" s="26"/>
      <c r="R993" s="26"/>
      <c r="S993" s="26"/>
      <c r="T993" s="26"/>
      <c r="U993" s="26"/>
      <c r="V993" s="26"/>
      <c r="W993" s="26"/>
      <c r="X993" s="26"/>
      <c r="Y993" s="26"/>
      <c r="Z993" s="26"/>
      <c r="AA993" s="26"/>
      <c r="AB993" s="26"/>
      <c r="AC993" s="26"/>
      <c r="AD993" s="26"/>
      <c r="AE993" s="26"/>
      <c r="AF993" s="26"/>
      <c r="AG993" s="26"/>
      <c r="AH993" s="26"/>
      <c r="AI993" s="26"/>
      <c r="AJ993" s="26"/>
      <c r="AK993" s="26"/>
      <c r="AL993" s="26"/>
      <c r="AM993" s="26"/>
      <c r="AN993" s="26"/>
      <c r="AO993" s="26"/>
      <c r="AP993" s="26"/>
      <c r="AQ993" s="26"/>
      <c r="AR993" s="26"/>
      <c r="AS993" s="26"/>
      <c r="AT993" s="26"/>
      <c r="AU993" s="26"/>
      <c r="AV993" s="26"/>
      <c r="AW993" s="26"/>
      <c r="AX993" s="26"/>
      <c r="AY993" s="26"/>
      <c r="AZ993" s="26"/>
      <c r="BA993" s="26"/>
      <c r="BB993" s="26"/>
      <c r="BC993" s="26"/>
      <c r="BD993" s="26"/>
      <c r="BE993" s="26"/>
      <c r="BF993" s="26"/>
      <c r="BG993" s="26"/>
      <c r="BH993" s="26"/>
      <c r="BI993" s="26"/>
    </row>
    <row r="994" ht="11.25" customHeight="1">
      <c r="A994" s="26"/>
      <c r="B994" s="26"/>
      <c r="C994" s="26"/>
      <c r="D994" s="26"/>
      <c r="E994" s="26"/>
      <c r="F994" s="26"/>
      <c r="G994" s="26"/>
      <c r="H994" s="26"/>
      <c r="I994" s="26"/>
      <c r="J994" s="26"/>
      <c r="K994" s="26"/>
      <c r="L994" s="26"/>
      <c r="M994" s="26"/>
      <c r="N994" s="26"/>
      <c r="O994" s="26"/>
      <c r="P994" s="26"/>
      <c r="Q994" s="26"/>
      <c r="R994" s="26"/>
      <c r="S994" s="26"/>
      <c r="T994" s="26"/>
      <c r="U994" s="26"/>
      <c r="V994" s="26"/>
      <c r="W994" s="26"/>
      <c r="X994" s="26"/>
      <c r="Y994" s="26"/>
      <c r="Z994" s="26"/>
      <c r="AA994" s="26"/>
      <c r="AB994" s="26"/>
      <c r="AC994" s="26"/>
      <c r="AD994" s="26"/>
      <c r="AE994" s="26"/>
      <c r="AF994" s="26"/>
      <c r="AG994" s="26"/>
      <c r="AH994" s="26"/>
      <c r="AI994" s="26"/>
      <c r="AJ994" s="26"/>
      <c r="AK994" s="26"/>
      <c r="AL994" s="26"/>
      <c r="AM994" s="26"/>
      <c r="AN994" s="26"/>
      <c r="AO994" s="26"/>
      <c r="AP994" s="26"/>
      <c r="AQ994" s="26"/>
      <c r="AR994" s="26"/>
      <c r="AS994" s="26"/>
      <c r="AT994" s="26"/>
      <c r="AU994" s="26"/>
      <c r="AV994" s="26"/>
      <c r="AW994" s="26"/>
      <c r="AX994" s="26"/>
      <c r="AY994" s="26"/>
      <c r="AZ994" s="26"/>
      <c r="BA994" s="26"/>
      <c r="BB994" s="26"/>
      <c r="BC994" s="26"/>
      <c r="BD994" s="26"/>
      <c r="BE994" s="26"/>
      <c r="BF994" s="26"/>
      <c r="BG994" s="26"/>
      <c r="BH994" s="26"/>
      <c r="BI994" s="26"/>
    </row>
    <row r="995" ht="11.25" customHeight="1">
      <c r="A995" s="26"/>
      <c r="B995" s="26"/>
      <c r="C995" s="26"/>
      <c r="D995" s="26"/>
      <c r="E995" s="26"/>
      <c r="F995" s="26"/>
      <c r="G995" s="26"/>
      <c r="H995" s="26"/>
      <c r="I995" s="26"/>
      <c r="J995" s="26"/>
      <c r="K995" s="26"/>
      <c r="L995" s="26"/>
      <c r="M995" s="26"/>
      <c r="N995" s="26"/>
      <c r="O995" s="26"/>
      <c r="P995" s="26"/>
      <c r="Q995" s="26"/>
      <c r="R995" s="26"/>
      <c r="S995" s="26"/>
      <c r="T995" s="26"/>
      <c r="U995" s="26"/>
      <c r="V995" s="26"/>
      <c r="W995" s="26"/>
      <c r="X995" s="26"/>
      <c r="Y995" s="26"/>
      <c r="Z995" s="26"/>
      <c r="AA995" s="26"/>
      <c r="AB995" s="26"/>
      <c r="AC995" s="26"/>
      <c r="AD995" s="26"/>
      <c r="AE995" s="26"/>
      <c r="AF995" s="26"/>
      <c r="AG995" s="26"/>
      <c r="AH995" s="26"/>
      <c r="AI995" s="26"/>
      <c r="AJ995" s="26"/>
      <c r="AK995" s="26"/>
      <c r="AL995" s="26"/>
      <c r="AM995" s="26"/>
      <c r="AN995" s="26"/>
      <c r="AO995" s="26"/>
      <c r="AP995" s="26"/>
      <c r="AQ995" s="26"/>
      <c r="AR995" s="26"/>
      <c r="AS995" s="26"/>
      <c r="AT995" s="26"/>
      <c r="AU995" s="26"/>
      <c r="AV995" s="26"/>
      <c r="AW995" s="26"/>
      <c r="AX995" s="26"/>
      <c r="AY995" s="26"/>
      <c r="AZ995" s="26"/>
      <c r="BA995" s="26"/>
      <c r="BB995" s="26"/>
      <c r="BC995" s="26"/>
      <c r="BD995" s="26"/>
      <c r="BE995" s="26"/>
      <c r="BF995" s="26"/>
      <c r="BG995" s="26"/>
      <c r="BH995" s="26"/>
      <c r="BI995" s="26"/>
    </row>
    <row r="996" ht="11.25" customHeight="1">
      <c r="A996" s="26"/>
      <c r="B996" s="26"/>
      <c r="C996" s="26"/>
      <c r="D996" s="26"/>
      <c r="E996" s="26"/>
      <c r="F996" s="26"/>
      <c r="G996" s="26"/>
      <c r="H996" s="26"/>
      <c r="I996" s="26"/>
      <c r="J996" s="26"/>
      <c r="K996" s="26"/>
      <c r="L996" s="26"/>
      <c r="M996" s="26"/>
      <c r="N996" s="26"/>
      <c r="O996" s="26"/>
      <c r="P996" s="26"/>
      <c r="Q996" s="26"/>
      <c r="R996" s="26"/>
      <c r="S996" s="26"/>
      <c r="T996" s="26"/>
      <c r="U996" s="26"/>
      <c r="V996" s="26"/>
      <c r="W996" s="26"/>
      <c r="X996" s="26"/>
      <c r="Y996" s="26"/>
      <c r="Z996" s="26"/>
      <c r="AA996" s="26"/>
      <c r="AB996" s="26"/>
      <c r="AC996" s="26"/>
      <c r="AD996" s="26"/>
      <c r="AE996" s="26"/>
      <c r="AF996" s="26"/>
      <c r="AG996" s="26"/>
      <c r="AH996" s="26"/>
      <c r="AI996" s="26"/>
      <c r="AJ996" s="26"/>
      <c r="AK996" s="26"/>
      <c r="AL996" s="26"/>
      <c r="AM996" s="26"/>
      <c r="AN996" s="26"/>
      <c r="AO996" s="26"/>
      <c r="AP996" s="26"/>
      <c r="AQ996" s="26"/>
      <c r="AR996" s="26"/>
      <c r="AS996" s="26"/>
      <c r="AT996" s="26"/>
      <c r="AU996" s="26"/>
      <c r="AV996" s="26"/>
      <c r="AW996" s="26"/>
      <c r="AX996" s="26"/>
      <c r="AY996" s="26"/>
      <c r="AZ996" s="26"/>
      <c r="BA996" s="26"/>
      <c r="BB996" s="26"/>
      <c r="BC996" s="26"/>
      <c r="BD996" s="26"/>
      <c r="BE996" s="26"/>
      <c r="BF996" s="26"/>
      <c r="BG996" s="26"/>
      <c r="BH996" s="26"/>
      <c r="BI996" s="26"/>
    </row>
    <row r="997" ht="11.25" customHeight="1">
      <c r="A997" s="26"/>
      <c r="B997" s="26"/>
      <c r="C997" s="26"/>
      <c r="D997" s="26"/>
      <c r="E997" s="26"/>
      <c r="F997" s="26"/>
      <c r="G997" s="26"/>
      <c r="H997" s="26"/>
      <c r="I997" s="26"/>
      <c r="J997" s="26"/>
      <c r="K997" s="26"/>
      <c r="L997" s="26"/>
      <c r="M997" s="26"/>
      <c r="N997" s="26"/>
      <c r="O997" s="26"/>
      <c r="P997" s="26"/>
      <c r="Q997" s="26"/>
      <c r="R997" s="26"/>
      <c r="S997" s="26"/>
      <c r="T997" s="26"/>
      <c r="U997" s="26"/>
      <c r="V997" s="26"/>
      <c r="W997" s="26"/>
      <c r="X997" s="26"/>
      <c r="Y997" s="26"/>
      <c r="Z997" s="26"/>
      <c r="AA997" s="26"/>
      <c r="AB997" s="26"/>
      <c r="AC997" s="26"/>
      <c r="AD997" s="26"/>
      <c r="AE997" s="26"/>
      <c r="AF997" s="26"/>
      <c r="AG997" s="26"/>
      <c r="AH997" s="26"/>
      <c r="AI997" s="26"/>
      <c r="AJ997" s="26"/>
      <c r="AK997" s="26"/>
      <c r="AL997" s="26"/>
      <c r="AM997" s="26"/>
      <c r="AN997" s="26"/>
      <c r="AO997" s="26"/>
      <c r="AP997" s="26"/>
      <c r="AQ997" s="26"/>
      <c r="AR997" s="26"/>
      <c r="AS997" s="26"/>
      <c r="AT997" s="26"/>
      <c r="AU997" s="26"/>
      <c r="AV997" s="26"/>
      <c r="AW997" s="26"/>
      <c r="AX997" s="26"/>
      <c r="AY997" s="26"/>
      <c r="AZ997" s="26"/>
      <c r="BA997" s="26"/>
      <c r="BB997" s="26"/>
      <c r="BC997" s="26"/>
      <c r="BD997" s="26"/>
      <c r="BE997" s="26"/>
      <c r="BF997" s="26"/>
      <c r="BG997" s="26"/>
      <c r="BH997" s="26"/>
      <c r="BI997" s="26"/>
    </row>
    <row r="998" ht="11.25" customHeight="1">
      <c r="A998" s="26"/>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c r="AA998" s="26"/>
      <c r="AB998" s="26"/>
      <c r="AC998" s="26"/>
      <c r="AD998" s="26"/>
      <c r="AE998" s="26"/>
      <c r="AF998" s="26"/>
      <c r="AG998" s="26"/>
      <c r="AH998" s="26"/>
      <c r="AI998" s="26"/>
      <c r="AJ998" s="26"/>
      <c r="AK998" s="26"/>
      <c r="AL998" s="26"/>
      <c r="AM998" s="26"/>
      <c r="AN998" s="26"/>
      <c r="AO998" s="26"/>
      <c r="AP998" s="26"/>
      <c r="AQ998" s="26"/>
      <c r="AR998" s="26"/>
      <c r="AS998" s="26"/>
      <c r="AT998" s="26"/>
      <c r="AU998" s="26"/>
      <c r="AV998" s="26"/>
      <c r="AW998" s="26"/>
      <c r="AX998" s="26"/>
      <c r="AY998" s="26"/>
      <c r="AZ998" s="26"/>
      <c r="BA998" s="26"/>
      <c r="BB998" s="26"/>
      <c r="BC998" s="26"/>
      <c r="BD998" s="26"/>
      <c r="BE998" s="26"/>
      <c r="BF998" s="26"/>
      <c r="BG998" s="26"/>
      <c r="BH998" s="26"/>
      <c r="BI998" s="26"/>
    </row>
    <row r="999" ht="11.25" customHeight="1">
      <c r="A999" s="26"/>
      <c r="B999" s="26"/>
      <c r="C999" s="26"/>
      <c r="D999" s="26"/>
      <c r="E999" s="26"/>
      <c r="F999" s="26"/>
      <c r="G999" s="26"/>
      <c r="H999" s="26"/>
      <c r="I999" s="26"/>
      <c r="J999" s="26"/>
      <c r="K999" s="26"/>
      <c r="L999" s="26"/>
      <c r="M999" s="26"/>
      <c r="N999" s="26"/>
      <c r="O999" s="26"/>
      <c r="P999" s="26"/>
      <c r="Q999" s="26"/>
      <c r="R999" s="26"/>
      <c r="S999" s="26"/>
      <c r="T999" s="26"/>
      <c r="U999" s="26"/>
      <c r="V999" s="26"/>
      <c r="W999" s="26"/>
      <c r="X999" s="26"/>
      <c r="Y999" s="26"/>
      <c r="Z999" s="26"/>
      <c r="AA999" s="26"/>
      <c r="AB999" s="26"/>
      <c r="AC999" s="26"/>
      <c r="AD999" s="26"/>
      <c r="AE999" s="26"/>
      <c r="AF999" s="26"/>
      <c r="AG999" s="26"/>
      <c r="AH999" s="26"/>
      <c r="AI999" s="26"/>
      <c r="AJ999" s="26"/>
      <c r="AK999" s="26"/>
      <c r="AL999" s="26"/>
      <c r="AM999" s="26"/>
      <c r="AN999" s="26"/>
      <c r="AO999" s="26"/>
      <c r="AP999" s="26"/>
      <c r="AQ999" s="26"/>
      <c r="AR999" s="26"/>
      <c r="AS999" s="26"/>
      <c r="AT999" s="26"/>
      <c r="AU999" s="26"/>
      <c r="AV999" s="26"/>
      <c r="AW999" s="26"/>
      <c r="AX999" s="26"/>
      <c r="AY999" s="26"/>
      <c r="AZ999" s="26"/>
      <c r="BA999" s="26"/>
      <c r="BB999" s="26"/>
      <c r="BC999" s="26"/>
      <c r="BD999" s="26"/>
      <c r="BE999" s="26"/>
      <c r="BF999" s="26"/>
      <c r="BG999" s="26"/>
      <c r="BH999" s="26"/>
      <c r="BI999" s="26"/>
    </row>
    <row r="1000" ht="11.25" customHeight="1">
      <c r="A1000" s="26"/>
      <c r="B1000" s="26"/>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c r="AA1000" s="26"/>
      <c r="AB1000" s="26"/>
      <c r="AC1000" s="26"/>
      <c r="AD1000" s="26"/>
      <c r="AE1000" s="26"/>
      <c r="AF1000" s="26"/>
      <c r="AG1000" s="26"/>
      <c r="AH1000" s="26"/>
      <c r="AI1000" s="26"/>
      <c r="AJ1000" s="26"/>
      <c r="AK1000" s="26"/>
      <c r="AL1000" s="26"/>
      <c r="AM1000" s="26"/>
      <c r="AN1000" s="26"/>
      <c r="AO1000" s="26"/>
      <c r="AP1000" s="26"/>
      <c r="AQ1000" s="26"/>
      <c r="AR1000" s="26"/>
      <c r="AS1000" s="26"/>
      <c r="AT1000" s="26"/>
      <c r="AU1000" s="26"/>
      <c r="AV1000" s="26"/>
      <c r="AW1000" s="26"/>
      <c r="AX1000" s="26"/>
      <c r="AY1000" s="26"/>
      <c r="AZ1000" s="26"/>
      <c r="BA1000" s="26"/>
      <c r="BB1000" s="26"/>
      <c r="BC1000" s="26"/>
      <c r="BD1000" s="26"/>
      <c r="BE1000" s="26"/>
      <c r="BF1000" s="26"/>
      <c r="BG1000" s="26"/>
      <c r="BH1000" s="26"/>
      <c r="BI1000" s="26"/>
    </row>
  </sheetData>
  <mergeCells count="120">
    <mergeCell ref="A3:H8"/>
    <mergeCell ref="I3:J3"/>
    <mergeCell ref="I5:J5"/>
    <mergeCell ref="I6:J6"/>
    <mergeCell ref="I8:J8"/>
    <mergeCell ref="A9:B10"/>
    <mergeCell ref="C9:J10"/>
    <mergeCell ref="A11:J11"/>
    <mergeCell ref="C12:J12"/>
    <mergeCell ref="C13:J13"/>
    <mergeCell ref="C14:J14"/>
    <mergeCell ref="C15:J15"/>
    <mergeCell ref="C16:J16"/>
    <mergeCell ref="C17:J17"/>
    <mergeCell ref="C18:J18"/>
    <mergeCell ref="C19:J19"/>
    <mergeCell ref="C20:J20"/>
    <mergeCell ref="C21:J21"/>
    <mergeCell ref="C22:J22"/>
    <mergeCell ref="C23:J23"/>
    <mergeCell ref="C24:J24"/>
    <mergeCell ref="C25:J25"/>
    <mergeCell ref="C26:J26"/>
    <mergeCell ref="C27:J27"/>
    <mergeCell ref="C28:J28"/>
    <mergeCell ref="C29:J29"/>
    <mergeCell ref="C30:J30"/>
    <mergeCell ref="C31:J31"/>
    <mergeCell ref="C32:J32"/>
    <mergeCell ref="C33:J33"/>
    <mergeCell ref="C34:J34"/>
    <mergeCell ref="C35:J35"/>
    <mergeCell ref="C36:J36"/>
    <mergeCell ref="C37:J37"/>
    <mergeCell ref="C38:J38"/>
    <mergeCell ref="C39:J39"/>
    <mergeCell ref="C40:J40"/>
    <mergeCell ref="C41:J41"/>
    <mergeCell ref="C42:J42"/>
    <mergeCell ref="C43:J43"/>
    <mergeCell ref="C44:J44"/>
    <mergeCell ref="A45:J45"/>
    <mergeCell ref="C46:J46"/>
    <mergeCell ref="C47:J47"/>
    <mergeCell ref="C48:J48"/>
    <mergeCell ref="C49:J49"/>
    <mergeCell ref="C50:J50"/>
    <mergeCell ref="C51:J51"/>
    <mergeCell ref="C52:J52"/>
    <mergeCell ref="C102:J102"/>
    <mergeCell ref="C103:J103"/>
    <mergeCell ref="C104:J104"/>
    <mergeCell ref="C105:J105"/>
    <mergeCell ref="C106:J106"/>
    <mergeCell ref="C107:J107"/>
    <mergeCell ref="C108:J108"/>
    <mergeCell ref="C116:J116"/>
    <mergeCell ref="C117:J117"/>
    <mergeCell ref="C118:J118"/>
    <mergeCell ref="C119:J119"/>
    <mergeCell ref="C120:J120"/>
    <mergeCell ref="C121:J121"/>
    <mergeCell ref="C122:J122"/>
    <mergeCell ref="C123:J123"/>
    <mergeCell ref="C109:J109"/>
    <mergeCell ref="C110:J110"/>
    <mergeCell ref="A111:J111"/>
    <mergeCell ref="C112:J112"/>
    <mergeCell ref="C113:J113"/>
    <mergeCell ref="C114:J114"/>
    <mergeCell ref="C115:J115"/>
    <mergeCell ref="C53:J53"/>
    <mergeCell ref="C54:J54"/>
    <mergeCell ref="C55:J55"/>
    <mergeCell ref="C56:J56"/>
    <mergeCell ref="C57:J57"/>
    <mergeCell ref="C58:J58"/>
    <mergeCell ref="C59:J59"/>
    <mergeCell ref="C60:J60"/>
    <mergeCell ref="C61:J61"/>
    <mergeCell ref="C62:J62"/>
    <mergeCell ref="C63:J63"/>
    <mergeCell ref="C64:J64"/>
    <mergeCell ref="C65:J65"/>
    <mergeCell ref="C66:J66"/>
    <mergeCell ref="C67:J67"/>
    <mergeCell ref="C68:J68"/>
    <mergeCell ref="C69:J69"/>
    <mergeCell ref="C70:J70"/>
    <mergeCell ref="C71:J71"/>
    <mergeCell ref="C72:J72"/>
    <mergeCell ref="C73:J73"/>
    <mergeCell ref="C74:J74"/>
    <mergeCell ref="A75:J75"/>
    <mergeCell ref="C76:J76"/>
    <mergeCell ref="C77:J77"/>
    <mergeCell ref="C78:J78"/>
    <mergeCell ref="C79:J79"/>
    <mergeCell ref="C80:J80"/>
    <mergeCell ref="C81:J81"/>
    <mergeCell ref="C82:J82"/>
    <mergeCell ref="C83:J83"/>
    <mergeCell ref="C84:J84"/>
    <mergeCell ref="C85:J85"/>
    <mergeCell ref="C86:J86"/>
    <mergeCell ref="C87:J87"/>
    <mergeCell ref="C88:J88"/>
    <mergeCell ref="C89:J89"/>
    <mergeCell ref="C90:J90"/>
    <mergeCell ref="C91:J91"/>
    <mergeCell ref="C92:J92"/>
    <mergeCell ref="C93:J93"/>
    <mergeCell ref="C94:J94"/>
    <mergeCell ref="C95:J95"/>
    <mergeCell ref="C96:J96"/>
    <mergeCell ref="C97:J97"/>
    <mergeCell ref="C98:J98"/>
    <mergeCell ref="C99:J99"/>
    <mergeCell ref="C100:J100"/>
    <mergeCell ref="C101:J101"/>
  </mergeCells>
  <conditionalFormatting sqref="B12:B44 B46:B74 B76:B110 B112:B123">
    <cfRule type="cellIs" dxfId="2" priority="1" operator="equal">
      <formula>"Pogreška"</formula>
    </cfRule>
  </conditionalFormatting>
  <conditionalFormatting sqref="B12:B44 B46:B74 B76:B110 B112:B123">
    <cfRule type="cellIs" dxfId="9" priority="2" operator="equal">
      <formula>"Provjera"</formula>
    </cfRule>
  </conditionalFormatting>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0" topLeftCell="A2" activePane="bottomLeft" state="frozen"/>
      <selection activeCell="B3" sqref="B3" pane="bottomLeft"/>
    </sheetView>
  </sheetViews>
  <sheetFormatPr customHeight="1" defaultColWidth="12.63" defaultRowHeight="15.0"/>
  <cols>
    <col customWidth="1" min="1" max="10" width="9.25"/>
    <col customWidth="1" min="11" max="26" width="8.0"/>
  </cols>
  <sheetData>
    <row r="1" ht="24.75" customHeight="1">
      <c r="A1" s="12" t="s">
        <v>115</v>
      </c>
      <c r="B1" s="13" t="s">
        <v>116</v>
      </c>
      <c r="C1" s="13" t="s">
        <v>117</v>
      </c>
      <c r="D1" s="13" t="s">
        <v>118</v>
      </c>
      <c r="E1" s="13" t="s">
        <v>110</v>
      </c>
      <c r="F1" s="13" t="s">
        <v>119</v>
      </c>
      <c r="G1" s="13" t="s">
        <v>120</v>
      </c>
      <c r="H1" s="13" t="s">
        <v>121</v>
      </c>
      <c r="I1" s="13" t="s">
        <v>114</v>
      </c>
      <c r="J1" s="14" t="s">
        <v>122</v>
      </c>
    </row>
    <row r="2" ht="63.0" customHeight="1">
      <c r="A2" s="15" t="s">
        <v>123</v>
      </c>
      <c r="B2" s="16"/>
      <c r="C2" s="16"/>
      <c r="D2" s="16"/>
      <c r="E2" s="16"/>
      <c r="F2" s="16"/>
      <c r="G2" s="16"/>
      <c r="H2" s="16"/>
      <c r="I2" s="16"/>
      <c r="J2" s="17"/>
    </row>
    <row r="3" ht="20.25" customHeight="1">
      <c r="A3" s="18" t="s">
        <v>124</v>
      </c>
      <c r="B3" s="16"/>
      <c r="C3" s="16"/>
      <c r="D3" s="19" t="s">
        <v>125</v>
      </c>
      <c r="E3" s="16"/>
      <c r="F3" s="16"/>
      <c r="G3" s="16"/>
      <c r="H3" s="16"/>
      <c r="I3" s="16"/>
      <c r="J3" s="17"/>
    </row>
    <row r="4" ht="33.0" customHeight="1">
      <c r="A4" s="20" t="s">
        <v>126</v>
      </c>
      <c r="B4" s="16"/>
      <c r="C4" s="16"/>
      <c r="D4" s="16"/>
      <c r="E4" s="16"/>
      <c r="F4" s="16"/>
      <c r="G4" s="16"/>
      <c r="H4" s="16"/>
      <c r="I4" s="16"/>
      <c r="J4" s="17"/>
    </row>
    <row r="5" ht="18.75" customHeight="1">
      <c r="A5" s="21" t="s">
        <v>127</v>
      </c>
      <c r="B5" s="22" t="s">
        <v>128</v>
      </c>
      <c r="C5" s="16"/>
      <c r="D5" s="16"/>
      <c r="E5" s="16"/>
      <c r="F5" s="16"/>
      <c r="G5" s="16"/>
      <c r="H5" s="16"/>
      <c r="I5" s="16"/>
      <c r="J5" s="17"/>
    </row>
    <row r="6" ht="18.75" hidden="1" customHeight="1">
      <c r="A6" s="23" t="s">
        <v>129</v>
      </c>
      <c r="B6" s="18" t="s">
        <v>130</v>
      </c>
      <c r="C6" s="16"/>
      <c r="D6" s="16"/>
      <c r="E6" s="16"/>
      <c r="F6" s="16"/>
      <c r="G6" s="16"/>
      <c r="H6" s="16"/>
      <c r="I6" s="16"/>
      <c r="J6" s="17"/>
    </row>
    <row r="7" ht="95.25" hidden="1" customHeight="1">
      <c r="A7" s="23" t="s">
        <v>131</v>
      </c>
      <c r="B7" s="15" t="s">
        <v>132</v>
      </c>
      <c r="C7" s="16"/>
      <c r="D7" s="16"/>
      <c r="E7" s="16"/>
      <c r="F7" s="16"/>
      <c r="G7" s="16"/>
      <c r="H7" s="16"/>
      <c r="I7" s="16"/>
      <c r="J7" s="17"/>
    </row>
    <row r="8" ht="36.75" hidden="1" customHeight="1">
      <c r="A8" s="23" t="s">
        <v>133</v>
      </c>
      <c r="B8" s="24" t="s">
        <v>134</v>
      </c>
      <c r="C8" s="16"/>
      <c r="D8" s="16"/>
      <c r="E8" s="16"/>
      <c r="F8" s="16"/>
      <c r="G8" s="16"/>
      <c r="H8" s="16"/>
      <c r="I8" s="16"/>
      <c r="J8" s="17"/>
    </row>
    <row r="9" ht="69.75" hidden="1" customHeight="1">
      <c r="A9" s="23" t="s">
        <v>135</v>
      </c>
      <c r="B9" s="24" t="s">
        <v>136</v>
      </c>
      <c r="C9" s="16"/>
      <c r="D9" s="16"/>
      <c r="E9" s="16"/>
      <c r="F9" s="16"/>
      <c r="G9" s="16"/>
      <c r="H9" s="16"/>
      <c r="I9" s="16"/>
      <c r="J9" s="17"/>
    </row>
    <row r="10" ht="76.5" hidden="1" customHeight="1">
      <c r="A10" s="23" t="s">
        <v>137</v>
      </c>
      <c r="B10" s="24" t="s">
        <v>138</v>
      </c>
      <c r="C10" s="16"/>
      <c r="D10" s="16"/>
      <c r="E10" s="16"/>
      <c r="F10" s="16"/>
      <c r="G10" s="16"/>
      <c r="H10" s="16"/>
      <c r="I10" s="16"/>
      <c r="J10" s="17"/>
    </row>
    <row r="11" ht="30.75" hidden="1" customHeight="1">
      <c r="A11" s="23" t="s">
        <v>139</v>
      </c>
      <c r="B11" s="24" t="s">
        <v>140</v>
      </c>
      <c r="C11" s="16"/>
      <c r="D11" s="16"/>
      <c r="E11" s="16"/>
      <c r="F11" s="16"/>
      <c r="G11" s="16"/>
      <c r="H11" s="16"/>
      <c r="I11" s="16"/>
      <c r="J11" s="17"/>
    </row>
    <row r="12" ht="30.75" hidden="1" customHeight="1">
      <c r="A12" s="23" t="s">
        <v>141</v>
      </c>
      <c r="B12" s="24" t="s">
        <v>142</v>
      </c>
      <c r="C12" s="16"/>
      <c r="D12" s="16"/>
      <c r="E12" s="16"/>
      <c r="F12" s="16"/>
      <c r="G12" s="16"/>
      <c r="H12" s="16"/>
      <c r="I12" s="16"/>
      <c r="J12" s="17"/>
    </row>
    <row r="13" ht="58.5" hidden="1" customHeight="1">
      <c r="A13" s="23" t="s">
        <v>143</v>
      </c>
      <c r="B13" s="24" t="s">
        <v>144</v>
      </c>
      <c r="C13" s="16"/>
      <c r="D13" s="16"/>
      <c r="E13" s="16"/>
      <c r="F13" s="16"/>
      <c r="G13" s="16"/>
      <c r="H13" s="16"/>
      <c r="I13" s="16"/>
      <c r="J13" s="17"/>
    </row>
    <row r="14" ht="58.5" hidden="1" customHeight="1">
      <c r="A14" s="23" t="s">
        <v>145</v>
      </c>
      <c r="B14" s="24" t="s">
        <v>146</v>
      </c>
      <c r="C14" s="16"/>
      <c r="D14" s="16"/>
      <c r="E14" s="16"/>
      <c r="F14" s="16"/>
      <c r="G14" s="16"/>
      <c r="H14" s="16"/>
      <c r="I14" s="16"/>
      <c r="J14" s="17"/>
    </row>
    <row r="15" ht="42.75" hidden="1" customHeight="1">
      <c r="A15" s="23" t="s">
        <v>147</v>
      </c>
      <c r="B15" s="24" t="s">
        <v>148</v>
      </c>
      <c r="C15" s="16"/>
      <c r="D15" s="16"/>
      <c r="E15" s="16"/>
      <c r="F15" s="16"/>
      <c r="G15" s="16"/>
      <c r="H15" s="16"/>
      <c r="I15" s="16"/>
      <c r="J15" s="17"/>
    </row>
    <row r="16" ht="84.75" hidden="1" customHeight="1">
      <c r="A16" s="23" t="s">
        <v>149</v>
      </c>
      <c r="B16" s="24" t="s">
        <v>150</v>
      </c>
      <c r="C16" s="16"/>
      <c r="D16" s="16"/>
      <c r="E16" s="16"/>
      <c r="F16" s="16"/>
      <c r="G16" s="16"/>
      <c r="H16" s="16"/>
      <c r="I16" s="16"/>
      <c r="J16" s="17"/>
    </row>
    <row r="17" ht="81.0" hidden="1" customHeight="1">
      <c r="A17" s="23" t="s">
        <v>151</v>
      </c>
      <c r="B17" s="24" t="s">
        <v>152</v>
      </c>
      <c r="C17" s="16"/>
      <c r="D17" s="16"/>
      <c r="E17" s="16"/>
      <c r="F17" s="16"/>
      <c r="G17" s="16"/>
      <c r="H17" s="16"/>
      <c r="I17" s="16"/>
      <c r="J17" s="17"/>
    </row>
    <row r="18" ht="30.75" customHeight="1">
      <c r="A18" s="23" t="s">
        <v>153</v>
      </c>
      <c r="B18" s="24" t="s">
        <v>154</v>
      </c>
      <c r="C18" s="16"/>
      <c r="D18" s="16"/>
      <c r="E18" s="16"/>
      <c r="F18" s="16"/>
      <c r="G18" s="16"/>
      <c r="H18" s="16"/>
      <c r="I18" s="16"/>
      <c r="J18" s="17"/>
    </row>
    <row r="19" ht="30.75" customHeight="1">
      <c r="A19" s="23" t="s">
        <v>155</v>
      </c>
      <c r="B19" s="24" t="s">
        <v>156</v>
      </c>
      <c r="C19" s="16"/>
      <c r="D19" s="16"/>
      <c r="E19" s="16"/>
      <c r="F19" s="16"/>
      <c r="G19" s="16"/>
      <c r="H19" s="16"/>
      <c r="I19" s="16"/>
      <c r="J19" s="17"/>
    </row>
    <row r="20" ht="30.75" hidden="1" customHeight="1"/>
    <row r="21" ht="58.5" hidden="1" customHeight="1"/>
    <row r="22" ht="58.5" hidden="1" customHeight="1"/>
    <row r="23" ht="42.75" hidden="1" customHeight="1"/>
    <row r="24" ht="84.75" hidden="1" customHeight="1"/>
    <row r="25" ht="81.0" hidden="1" customHeight="1"/>
    <row r="26" ht="29.25" hidden="1" customHeight="1"/>
    <row r="27" ht="42.0" customHeight="1">
      <c r="A27" s="23" t="s">
        <v>157</v>
      </c>
      <c r="B27" s="24" t="s">
        <v>158</v>
      </c>
      <c r="C27" s="16"/>
      <c r="D27" s="16"/>
      <c r="E27" s="16"/>
      <c r="F27" s="16"/>
      <c r="G27" s="16"/>
      <c r="H27" s="16"/>
      <c r="I27" s="16"/>
      <c r="J27" s="17"/>
    </row>
    <row r="28" ht="48.75" customHeight="1">
      <c r="A28" s="23" t="s">
        <v>159</v>
      </c>
      <c r="B28" s="24" t="s">
        <v>160</v>
      </c>
      <c r="C28" s="16"/>
      <c r="D28" s="16"/>
      <c r="E28" s="16"/>
      <c r="F28" s="16"/>
      <c r="G28" s="16"/>
      <c r="H28" s="16"/>
      <c r="I28" s="16"/>
      <c r="J28" s="17"/>
    </row>
    <row r="29" ht="35.25" customHeight="1">
      <c r="A29" s="23" t="s">
        <v>161</v>
      </c>
      <c r="B29" s="24" t="s">
        <v>162</v>
      </c>
      <c r="C29" s="16"/>
      <c r="D29" s="16"/>
      <c r="E29" s="16"/>
      <c r="F29" s="16"/>
      <c r="G29" s="16"/>
      <c r="H29" s="16"/>
      <c r="I29" s="16"/>
      <c r="J29" s="17"/>
    </row>
    <row r="30" ht="6.0"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2">
    <mergeCell ref="A2:J2"/>
    <mergeCell ref="A3:C3"/>
    <mergeCell ref="D3:J3"/>
    <mergeCell ref="A4:J4"/>
    <mergeCell ref="B5:J5"/>
    <mergeCell ref="B6:J6"/>
    <mergeCell ref="B7:J7"/>
    <mergeCell ref="B15:J15"/>
    <mergeCell ref="B16:J16"/>
    <mergeCell ref="B17:J17"/>
    <mergeCell ref="B18:J18"/>
    <mergeCell ref="B19:J19"/>
    <mergeCell ref="B27:J27"/>
    <mergeCell ref="B28:J28"/>
    <mergeCell ref="B29:J29"/>
    <mergeCell ref="B8:J8"/>
    <mergeCell ref="B9:J9"/>
    <mergeCell ref="B10:J10"/>
    <mergeCell ref="B11:J11"/>
    <mergeCell ref="B12:J12"/>
    <mergeCell ref="B13:J13"/>
    <mergeCell ref="B14:J14"/>
  </mergeCells>
  <hyperlinks>
    <hyperlink r:id="rId1" ref="D3"/>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3.0" topLeftCell="A4" activePane="bottomLeft" state="frozen"/>
      <selection activeCell="B5" sqref="B5" pane="bottomLeft"/>
    </sheetView>
  </sheetViews>
  <sheetFormatPr customHeight="1" defaultColWidth="12.63" defaultRowHeight="15.0"/>
  <cols>
    <col customWidth="1" min="1" max="1" width="10.75"/>
    <col customWidth="1" min="2" max="2" width="18.13"/>
    <col customWidth="1" min="3" max="14" width="6.75"/>
    <col customWidth="1" min="15" max="15" width="2.75"/>
    <col customWidth="1" hidden="1" min="16" max="17" width="9.13"/>
  </cols>
  <sheetData>
    <row r="1" ht="24.75" customHeight="1">
      <c r="A1" s="12" t="s">
        <v>115</v>
      </c>
      <c r="B1" s="13" t="s">
        <v>116</v>
      </c>
      <c r="C1" s="13" t="s">
        <v>117</v>
      </c>
      <c r="D1" s="13" t="s">
        <v>118</v>
      </c>
      <c r="E1" s="13" t="s">
        <v>110</v>
      </c>
      <c r="F1" s="13" t="s">
        <v>119</v>
      </c>
      <c r="G1" s="13" t="s">
        <v>120</v>
      </c>
      <c r="H1" s="13" t="s">
        <v>121</v>
      </c>
      <c r="I1" s="13" t="s">
        <v>114</v>
      </c>
      <c r="J1" s="14" t="s">
        <v>122</v>
      </c>
      <c r="K1" s="25"/>
      <c r="L1" s="25"/>
      <c r="M1" s="25"/>
      <c r="N1" s="25"/>
      <c r="O1" s="26"/>
      <c r="P1" s="27"/>
      <c r="Q1" s="28">
        <f>IF(C4&lt;&gt;"",IF(YEAR(C4)&lt;2021,2021,YEAR(C4)),"")</f>
        <v>2025</v>
      </c>
    </row>
    <row r="2" ht="54.0" customHeight="1">
      <c r="A2" s="29" t="s">
        <v>163</v>
      </c>
      <c r="B2" s="30"/>
      <c r="C2" s="30"/>
      <c r="D2" s="30"/>
      <c r="E2" s="30"/>
      <c r="F2" s="30"/>
      <c r="G2" s="30"/>
      <c r="H2" s="30"/>
      <c r="I2" s="30"/>
      <c r="J2" s="30"/>
      <c r="K2" s="30"/>
      <c r="L2" s="30"/>
      <c r="M2" s="30"/>
      <c r="N2" s="31"/>
      <c r="O2" s="26"/>
      <c r="P2" s="27"/>
      <c r="Q2" s="32">
        <f>IF(F4&lt;&gt;"",YEAR(F4),"")</f>
        <v>2025</v>
      </c>
    </row>
    <row r="3" ht="22.5" customHeight="1">
      <c r="A3" s="33" t="str">
        <f>IF(ISERROR(Kont!J4),"Postoje neke pogreške u Excel datoteci, takva neće moći biti učitana!!!",IF(Kont!J4&gt;0,"Obrazac nije popunjen ili sadrži neke pogreške! Ako ste završili s popunjavanjem, provjerite radni list Kont. Broj pogreški: "&amp;Kont!J4,"Sve kontrole su zadovoljene, obrazac je ispravan"))</f>
        <v>Sve kontrole su zadovoljene, obrazac je ispravan</v>
      </c>
      <c r="B3" s="34"/>
      <c r="C3" s="34"/>
      <c r="D3" s="34"/>
      <c r="E3" s="34"/>
      <c r="F3" s="34"/>
      <c r="G3" s="34"/>
      <c r="H3" s="34"/>
      <c r="I3" s="34"/>
      <c r="J3" s="34"/>
      <c r="K3" s="34"/>
      <c r="L3" s="34"/>
      <c r="M3" s="34"/>
      <c r="N3" s="35"/>
      <c r="O3" s="26"/>
      <c r="P3" s="27"/>
      <c r="Q3" s="27"/>
    </row>
    <row r="4" ht="15.0" customHeight="1">
      <c r="A4" s="36" t="s">
        <v>164</v>
      </c>
      <c r="B4" s="37"/>
      <c r="C4" s="38">
        <v>45658.0</v>
      </c>
      <c r="D4" s="39"/>
      <c r="E4" s="40" t="s">
        <v>165</v>
      </c>
      <c r="F4" s="38">
        <v>46022.0</v>
      </c>
      <c r="G4" s="39"/>
      <c r="H4" s="41" t="s">
        <v>166</v>
      </c>
      <c r="O4" s="26"/>
      <c r="P4" s="27"/>
      <c r="Q4" s="27"/>
    </row>
    <row r="5" ht="4.5" customHeight="1">
      <c r="A5" s="26"/>
      <c r="B5" s="26"/>
      <c r="C5" s="26"/>
      <c r="D5" s="26"/>
      <c r="E5" s="42"/>
      <c r="F5" s="42"/>
      <c r="G5" s="26"/>
      <c r="H5" s="26"/>
      <c r="I5" s="26"/>
      <c r="J5" s="43"/>
      <c r="K5" s="43"/>
      <c r="L5" s="43"/>
      <c r="M5" s="43"/>
      <c r="N5" s="43"/>
      <c r="O5" s="26"/>
      <c r="P5" s="27"/>
      <c r="Q5" s="27"/>
    </row>
    <row r="6" ht="14.25" customHeight="1">
      <c r="A6" s="44" t="s">
        <v>167</v>
      </c>
      <c r="F6" s="45"/>
      <c r="G6" s="46" t="s">
        <v>86</v>
      </c>
      <c r="H6" s="26"/>
      <c r="I6" s="26"/>
      <c r="J6" s="43"/>
      <c r="K6" s="43"/>
      <c r="L6" s="43"/>
      <c r="M6" s="47" t="s">
        <v>168</v>
      </c>
      <c r="N6" s="48" t="s">
        <v>169</v>
      </c>
      <c r="O6" s="26"/>
      <c r="P6" s="27"/>
      <c r="Q6" s="27"/>
    </row>
    <row r="7" ht="15.0" customHeight="1">
      <c r="A7" s="36" t="s">
        <v>170</v>
      </c>
      <c r="B7" s="37"/>
      <c r="C7" s="49">
        <v>5.0</v>
      </c>
      <c r="D7" s="50" t="str">
        <f>IF(C7="","Vrsta poslovnog subjekta nije upisana",IF(ISNA(LOOKUP(C7,A92:A108,A92:A108)),"Upisana je nepostojeća ili neprepoznatljiva vrsta poslovnog subjekta",IF(LOOKUP(C7,A92:A108,A92:A108)&lt;&gt;C7,"Upisana je nepostojeća ili neprepoznatljiva vrsta poslovnog subjekta",LOOKUP(C7,A92:A108,B92:B108))))</f>
        <v>Društvo s ograničenom odgovornošću</v>
      </c>
      <c r="E7" s="43"/>
      <c r="F7" s="43"/>
      <c r="G7" s="43"/>
      <c r="H7" s="43"/>
      <c r="I7" s="43"/>
      <c r="J7" s="43"/>
      <c r="K7" s="43"/>
      <c r="L7" s="43"/>
      <c r="M7" s="47" t="s">
        <v>171</v>
      </c>
      <c r="N7" s="46" t="s">
        <v>169</v>
      </c>
      <c r="O7" s="26"/>
      <c r="P7" s="27"/>
      <c r="Q7" s="27"/>
    </row>
    <row r="8" ht="4.5" customHeight="1">
      <c r="A8" s="51"/>
      <c r="B8" s="51"/>
      <c r="C8" s="51"/>
      <c r="D8" s="51"/>
      <c r="E8" s="52"/>
      <c r="F8" s="53"/>
      <c r="G8" s="54"/>
      <c r="H8" s="55"/>
      <c r="I8" s="55"/>
      <c r="J8" s="55"/>
      <c r="K8" s="55"/>
      <c r="L8" s="55"/>
      <c r="M8" s="55"/>
      <c r="N8" s="55"/>
      <c r="O8" s="27"/>
      <c r="P8" s="27"/>
      <c r="Q8" s="27"/>
    </row>
    <row r="9" ht="15.75" customHeight="1">
      <c r="A9" s="27"/>
      <c r="B9" s="27"/>
      <c r="C9" s="27"/>
      <c r="D9" s="27"/>
      <c r="E9" s="56"/>
      <c r="F9" s="57"/>
      <c r="G9" s="58"/>
      <c r="H9" s="27"/>
      <c r="I9" s="27"/>
      <c r="J9" s="27"/>
      <c r="K9" s="27"/>
      <c r="L9" s="27"/>
      <c r="M9" s="27"/>
      <c r="N9" s="59"/>
      <c r="O9" s="27"/>
      <c r="P9" s="27" t="s">
        <v>172</v>
      </c>
      <c r="Q9" s="60">
        <f>IF(C4&lt;&gt;"",YEAR(C4)/100+MONTH(C4)/2+DAY(C4),0)</f>
        <v>21.75</v>
      </c>
    </row>
    <row r="10" ht="23.25" customHeight="1">
      <c r="A10" s="61" t="s">
        <v>173</v>
      </c>
      <c r="B10" s="62"/>
      <c r="C10" s="63"/>
      <c r="D10" s="63"/>
      <c r="E10" s="56"/>
      <c r="F10" s="57"/>
      <c r="G10" s="58"/>
      <c r="H10" s="27"/>
      <c r="I10" s="27"/>
      <c r="J10" s="27"/>
      <c r="K10" s="64" t="s">
        <v>174</v>
      </c>
      <c r="L10" s="65"/>
      <c r="M10" s="65"/>
      <c r="N10" s="62"/>
      <c r="O10" s="27"/>
      <c r="P10" s="27" t="s">
        <v>175</v>
      </c>
      <c r="Q10" s="60">
        <f>IF(F4&lt;&gt;"",YEAR(F4)/100+MONTH(F4)/2+DAY(F4),0)</f>
        <v>57.25</v>
      </c>
    </row>
    <row r="11" ht="30.0" customHeight="1">
      <c r="A11" s="66" t="s">
        <v>176</v>
      </c>
      <c r="O11" s="27"/>
      <c r="P11" s="27" t="s">
        <v>177</v>
      </c>
      <c r="Q11" s="60">
        <f>INT(VALUE(C17))</f>
        <v>10</v>
      </c>
    </row>
    <row r="12" ht="19.5" customHeight="1">
      <c r="A12" s="27"/>
      <c r="B12" s="27"/>
      <c r="C12" s="27"/>
      <c r="D12" s="27"/>
      <c r="E12" s="67" t="s">
        <v>178</v>
      </c>
      <c r="F12" s="68">
        <v>2025.0</v>
      </c>
      <c r="G12" s="39"/>
      <c r="H12" s="69" t="s">
        <v>179</v>
      </c>
      <c r="K12" s="27"/>
      <c r="L12" s="27"/>
      <c r="M12" s="27"/>
      <c r="N12" s="27"/>
      <c r="O12" s="27"/>
      <c r="P12" s="27" t="s">
        <v>38</v>
      </c>
      <c r="Q12" s="60">
        <f>INT(VALUE(H27))/10</f>
        <v>192911.9</v>
      </c>
    </row>
    <row r="13" ht="9.75" customHeight="1">
      <c r="A13" s="27"/>
      <c r="B13" s="27"/>
      <c r="C13" s="27"/>
      <c r="D13" s="27"/>
      <c r="E13" s="67"/>
      <c r="F13" s="27"/>
      <c r="G13" s="27"/>
      <c r="H13" s="69"/>
      <c r="I13" s="70"/>
      <c r="J13" s="70"/>
      <c r="K13" s="27"/>
      <c r="L13" s="27"/>
      <c r="M13" s="27"/>
      <c r="N13" s="27"/>
      <c r="O13" s="27"/>
      <c r="P13" s="27" t="s">
        <v>38</v>
      </c>
      <c r="Q13" s="60">
        <f>INT(VALUE(M27))/50</f>
        <v>804234.86</v>
      </c>
    </row>
    <row r="14" ht="15.0" customHeight="1">
      <c r="A14" s="71" t="s">
        <v>180</v>
      </c>
      <c r="D14" s="27"/>
      <c r="E14" s="56"/>
      <c r="F14" s="57"/>
      <c r="I14" s="27"/>
      <c r="J14" s="72" t="s">
        <v>181</v>
      </c>
      <c r="O14" s="27"/>
      <c r="P14" s="27" t="s">
        <v>39</v>
      </c>
      <c r="Q14" s="60">
        <f>INT(VALUE(C27))/100</f>
        <v>796548533.1</v>
      </c>
    </row>
    <row r="15" ht="19.5" customHeight="1">
      <c r="A15" s="73">
        <f>Skriveni!B59</f>
        <v>870751685.1</v>
      </c>
      <c r="B15" s="74"/>
      <c r="C15" s="39"/>
      <c r="D15" s="27"/>
      <c r="E15" s="27"/>
      <c r="F15" s="27"/>
      <c r="G15" s="27"/>
      <c r="H15" s="27"/>
      <c r="I15" s="27"/>
      <c r="J15" s="27"/>
      <c r="K15" s="27"/>
      <c r="L15" s="27"/>
      <c r="M15" s="27"/>
      <c r="N15" s="27"/>
      <c r="O15" s="27"/>
      <c r="P15" s="27" t="s">
        <v>182</v>
      </c>
      <c r="Q15" s="60">
        <f>LEN(Skriveni!B9)</f>
        <v>11</v>
      </c>
    </row>
    <row r="16" ht="12.75" customHeight="1">
      <c r="A16" s="27"/>
      <c r="B16" s="27"/>
      <c r="C16" s="27"/>
      <c r="D16" s="27"/>
      <c r="E16" s="27"/>
      <c r="F16" s="27"/>
      <c r="G16" s="27"/>
      <c r="H16" s="27"/>
      <c r="I16" s="27"/>
      <c r="J16" s="27"/>
      <c r="K16" s="27"/>
      <c r="L16" s="27"/>
      <c r="M16" s="27"/>
      <c r="N16" s="27"/>
      <c r="O16" s="27"/>
      <c r="P16" s="27" t="s">
        <v>183</v>
      </c>
      <c r="Q16" s="60">
        <f>INT(VALUE(C31))/100</f>
        <v>522.03</v>
      </c>
    </row>
    <row r="17" ht="15.0" customHeight="1">
      <c r="A17" s="47" t="s">
        <v>184</v>
      </c>
      <c r="C17" s="75">
        <v>10.0</v>
      </c>
      <c r="D17" s="76" t="str">
        <f>IF(C17="","Upišite vrstu izvještaja",IF(ISNA(LOOKUP(C17,A144:A151,A144:A151)),"Upisana je nepostojeća ili neprepoznatljiva vrsta izvještaja",IF(LOOKUP(C17,A144:A151,A144:A151)&lt;&gt;C17,"Upisana je nepostojeća ili neprepoznatljiva vrsta izvještaja",LOOKUP(C17,A144:A151,B144:B151))))</f>
        <v>Izvještaj kojeg ispunjava obveznik kome je kalendarska godina jednaka poslovnoj godini i kod kojeg u godini za koju se izvještaj podnosi nije bilo statusnih promjena, stečaja ili likvidacije.</v>
      </c>
      <c r="O17" s="27"/>
      <c r="P17" s="27" t="s">
        <v>185</v>
      </c>
      <c r="Q17" s="60">
        <f>LEN(Skriveni!B11)</f>
        <v>7</v>
      </c>
    </row>
    <row r="18" ht="7.5" customHeight="1">
      <c r="A18" s="27"/>
      <c r="B18" s="27"/>
      <c r="C18" s="27"/>
      <c r="O18" s="27"/>
      <c r="P18" s="27"/>
      <c r="Q18" s="60"/>
    </row>
    <row r="19" ht="15.0" customHeight="1">
      <c r="A19" s="47" t="s">
        <v>186</v>
      </c>
      <c r="C19" s="48">
        <v>1.0</v>
      </c>
      <c r="D19" s="77" t="str">
        <f>IF(C19="","Upišite svrhu predaje",IF(ISNA(LOOKUP(C19,A120:A122,A120:A122)),"Nepostojeća ili neprepoznatljiva svrha predaje",IF(LOOKUP(C19,A120:A122,A120:A122)&lt;&gt;C19,"Nepostojeća ili neprepoznatljiva svrha predaje",LOOKUP(C19,A120:A122,B120:B122))))</f>
        <v>Predaja samo u statističke svrhe</v>
      </c>
      <c r="I19" s="47" t="s">
        <v>187</v>
      </c>
      <c r="N19" s="48" t="s">
        <v>188</v>
      </c>
      <c r="O19" s="27"/>
      <c r="P19" s="27" t="s">
        <v>189</v>
      </c>
      <c r="Q19" s="60">
        <f>LEN(Skriveni!B12)</f>
        <v>10</v>
      </c>
    </row>
    <row r="20" ht="7.5" customHeight="1">
      <c r="A20" s="47"/>
      <c r="B20" s="47"/>
      <c r="C20" s="78"/>
      <c r="I20" s="78"/>
      <c r="J20" s="27"/>
      <c r="K20" s="27"/>
      <c r="L20" s="27"/>
      <c r="M20" s="79"/>
      <c r="N20" s="79"/>
      <c r="O20" s="27"/>
      <c r="P20" s="27"/>
      <c r="Q20" s="60"/>
    </row>
    <row r="21" ht="15.0" customHeight="1">
      <c r="A21" s="80" t="s">
        <v>190</v>
      </c>
      <c r="C21" s="81" t="s">
        <v>86</v>
      </c>
      <c r="D21" s="82" t="s">
        <v>191</v>
      </c>
      <c r="E21" s="47" t="s">
        <v>192</v>
      </c>
      <c r="H21" s="45"/>
      <c r="I21" s="48" t="s">
        <v>86</v>
      </c>
      <c r="J21" s="83" t="s">
        <v>193</v>
      </c>
      <c r="L21" s="84"/>
      <c r="M21" s="85"/>
      <c r="N21" s="86"/>
      <c r="O21" s="27"/>
      <c r="P21" s="27" t="s">
        <v>194</v>
      </c>
      <c r="Q21" s="60">
        <f>INT(VALUE(C39))</f>
        <v>263</v>
      </c>
    </row>
    <row r="22" ht="4.5" customHeight="1">
      <c r="A22" s="80"/>
      <c r="B22" s="80"/>
      <c r="C22" s="80"/>
      <c r="D22" s="80"/>
      <c r="E22" s="80"/>
      <c r="F22" s="80"/>
      <c r="G22" s="80"/>
      <c r="H22" s="80"/>
      <c r="I22" s="80"/>
      <c r="J22" s="80"/>
      <c r="K22" s="80"/>
      <c r="L22" s="80"/>
      <c r="M22" s="80"/>
      <c r="N22" s="80"/>
      <c r="O22" s="27"/>
      <c r="P22" s="27"/>
      <c r="Q22" s="60"/>
    </row>
    <row r="23" ht="15.0" customHeight="1">
      <c r="A23" s="80" t="s">
        <v>195</v>
      </c>
      <c r="B23" s="87"/>
      <c r="C23" s="88">
        <v>1.0</v>
      </c>
      <c r="D23" s="76" t="str">
        <f>IF(C23="","Odaberite oznaku mišljenja revizora",IF(ISNA(LOOKUP(C23,A112:A116,A112:A116)),"Upisana je nepostojeća ili neprepoznatljiva oznaka mišljenja revizora",IF(LOOKUP(C23,A112:A116,A112:A116)&lt;&gt;C23,"Upisana je nepostojeća ili neprepoznatljiva oznaka mišljenja revizora",LOOKUP(C23,A112:A116,B112:B116))))</f>
        <v>Izvještaj nije revidiran</v>
      </c>
      <c r="O23" s="27"/>
      <c r="P23" s="27" t="s">
        <v>196</v>
      </c>
      <c r="Q23" s="60">
        <f>INT(VALUE(C42))</f>
        <v>1250</v>
      </c>
    </row>
    <row r="24" ht="9.75" customHeight="1">
      <c r="A24" s="79"/>
      <c r="B24" s="79"/>
      <c r="C24" s="27"/>
      <c r="O24" s="27"/>
      <c r="P24" s="27"/>
      <c r="Q24" s="60"/>
    </row>
    <row r="25" ht="6.0" customHeight="1">
      <c r="A25" s="89"/>
      <c r="B25" s="89"/>
      <c r="C25" s="90"/>
      <c r="D25" s="91"/>
      <c r="E25" s="91"/>
      <c r="F25" s="91"/>
      <c r="G25" s="91"/>
      <c r="H25" s="91"/>
      <c r="I25" s="91"/>
      <c r="J25" s="91"/>
      <c r="K25" s="89"/>
      <c r="L25" s="91"/>
      <c r="M25" s="91"/>
      <c r="N25" s="92"/>
      <c r="O25" s="27"/>
      <c r="P25" s="27"/>
      <c r="Q25" s="60"/>
    </row>
    <row r="26" ht="6.0" customHeight="1">
      <c r="A26" s="93"/>
      <c r="B26" s="93"/>
      <c r="C26" s="94"/>
      <c r="D26" s="95"/>
      <c r="E26" s="95"/>
      <c r="F26" s="95"/>
      <c r="G26" s="95"/>
      <c r="H26" s="95"/>
      <c r="I26" s="95"/>
      <c r="J26" s="95"/>
      <c r="K26" s="95"/>
      <c r="L26" s="95"/>
      <c r="M26" s="95"/>
      <c r="N26" s="95"/>
      <c r="O26" s="27"/>
      <c r="P26" s="27"/>
      <c r="Q26" s="60"/>
    </row>
    <row r="27" ht="15.0" customHeight="1">
      <c r="A27" s="80" t="s">
        <v>197</v>
      </c>
      <c r="C27" s="84" t="s">
        <v>198</v>
      </c>
      <c r="D27" s="85"/>
      <c r="E27" s="86"/>
      <c r="F27" s="80" t="s">
        <v>199</v>
      </c>
      <c r="H27" s="84" t="s">
        <v>200</v>
      </c>
      <c r="I27" s="86"/>
      <c r="J27" s="80" t="s">
        <v>201</v>
      </c>
      <c r="M27" s="84" t="s">
        <v>202</v>
      </c>
      <c r="N27" s="86"/>
      <c r="O27" s="27"/>
      <c r="P27" s="27" t="s">
        <v>203</v>
      </c>
      <c r="Q27" s="60">
        <f>IF(C21="DA",1,0)</f>
        <v>0</v>
      </c>
    </row>
    <row r="28" ht="9.75" customHeight="1">
      <c r="A28" s="27"/>
      <c r="B28" s="27"/>
      <c r="C28" s="27"/>
      <c r="D28" s="27"/>
      <c r="E28" s="27"/>
      <c r="F28" s="96" t="s">
        <v>204</v>
      </c>
      <c r="J28" s="96" t="s">
        <v>205</v>
      </c>
      <c r="O28" s="27"/>
      <c r="P28" s="27"/>
      <c r="Q28" s="60"/>
    </row>
    <row r="29" ht="15.0" customHeight="1">
      <c r="A29" s="47" t="s">
        <v>206</v>
      </c>
      <c r="C29" s="97" t="s">
        <v>207</v>
      </c>
      <c r="D29" s="85"/>
      <c r="E29" s="85"/>
      <c r="F29" s="85"/>
      <c r="G29" s="85"/>
      <c r="H29" s="85"/>
      <c r="I29" s="85"/>
      <c r="J29" s="85"/>
      <c r="K29" s="85"/>
      <c r="L29" s="86"/>
      <c r="M29" s="27"/>
      <c r="N29" s="27"/>
      <c r="O29" s="27"/>
      <c r="P29" s="27" t="s">
        <v>208</v>
      </c>
      <c r="Q29" s="60">
        <f>IF(I21="DA",1,0)</f>
        <v>0</v>
      </c>
    </row>
    <row r="30" ht="4.5" customHeight="1">
      <c r="A30" s="27"/>
      <c r="B30" s="27"/>
      <c r="C30" s="98"/>
      <c r="D30" s="27"/>
      <c r="E30" s="27"/>
      <c r="F30" s="27"/>
      <c r="G30" s="27"/>
      <c r="H30" s="27"/>
      <c r="I30" s="27"/>
      <c r="J30" s="27"/>
      <c r="K30" s="27"/>
      <c r="L30" s="27"/>
      <c r="M30" s="27"/>
      <c r="N30" s="27"/>
      <c r="O30" s="27"/>
      <c r="P30" s="27"/>
      <c r="Q30" s="60"/>
    </row>
    <row r="31" ht="15.0" customHeight="1">
      <c r="A31" s="47" t="s">
        <v>209</v>
      </c>
      <c r="C31" s="99">
        <v>52203.0</v>
      </c>
      <c r="D31" s="100" t="s">
        <v>210</v>
      </c>
      <c r="E31" s="87"/>
      <c r="F31" s="97" t="s">
        <v>211</v>
      </c>
      <c r="G31" s="85"/>
      <c r="H31" s="85"/>
      <c r="I31" s="85"/>
      <c r="J31" s="85"/>
      <c r="K31" s="85"/>
      <c r="L31" s="86"/>
      <c r="M31" s="27"/>
      <c r="N31" s="27"/>
      <c r="O31" s="27"/>
      <c r="P31" s="27" t="s">
        <v>212</v>
      </c>
      <c r="Q31" s="60">
        <f>INT(VALUE(C19))</f>
        <v>1</v>
      </c>
    </row>
    <row r="32" ht="4.5" customHeight="1">
      <c r="A32" s="27"/>
      <c r="B32" s="27"/>
      <c r="C32" s="27"/>
      <c r="D32" s="27"/>
      <c r="E32" s="27"/>
      <c r="F32" s="27"/>
      <c r="G32" s="27"/>
      <c r="H32" s="27"/>
      <c r="I32" s="27"/>
      <c r="J32" s="27"/>
      <c r="K32" s="27"/>
      <c r="L32" s="27"/>
      <c r="M32" s="27"/>
      <c r="N32" s="27"/>
      <c r="O32" s="27"/>
      <c r="P32" s="27"/>
      <c r="Q32" s="60"/>
    </row>
    <row r="33" ht="15.0" customHeight="1">
      <c r="A33" s="47" t="s">
        <v>213</v>
      </c>
      <c r="C33" s="97" t="s">
        <v>214</v>
      </c>
      <c r="D33" s="85"/>
      <c r="E33" s="85"/>
      <c r="F33" s="85"/>
      <c r="G33" s="85"/>
      <c r="H33" s="85"/>
      <c r="I33" s="85"/>
      <c r="J33" s="85"/>
      <c r="K33" s="85"/>
      <c r="L33" s="86"/>
      <c r="M33" s="27"/>
      <c r="N33" s="27"/>
      <c r="O33" s="27"/>
      <c r="P33" s="27" t="s">
        <v>215</v>
      </c>
      <c r="Q33" s="60">
        <f>INT(VALUE(Skriveni!B21))</f>
        <v>1</v>
      </c>
    </row>
    <row r="34" ht="4.5" customHeight="1">
      <c r="A34" s="27"/>
      <c r="B34" s="27"/>
      <c r="C34" s="27"/>
      <c r="D34" s="27"/>
      <c r="E34" s="27"/>
      <c r="F34" s="27"/>
      <c r="G34" s="27"/>
      <c r="H34" s="27"/>
      <c r="I34" s="27"/>
      <c r="J34" s="27"/>
      <c r="K34" s="27"/>
      <c r="L34" s="27"/>
      <c r="M34" s="27"/>
      <c r="N34" s="27"/>
      <c r="O34" s="27"/>
      <c r="P34" s="27"/>
      <c r="Q34" s="60"/>
    </row>
    <row r="35" ht="15.0" customHeight="1">
      <c r="A35" s="47" t="s">
        <v>216</v>
      </c>
      <c r="C35" s="101" t="s">
        <v>217</v>
      </c>
      <c r="D35" s="85"/>
      <c r="E35" s="85"/>
      <c r="F35" s="85"/>
      <c r="G35" s="85"/>
      <c r="H35" s="85"/>
      <c r="I35" s="86"/>
      <c r="J35" s="47" t="s">
        <v>218</v>
      </c>
      <c r="L35" s="84" t="s">
        <v>219</v>
      </c>
      <c r="M35" s="85"/>
      <c r="N35" s="86"/>
      <c r="O35" s="27"/>
      <c r="P35" s="27" t="s">
        <v>53</v>
      </c>
      <c r="Q35" s="60">
        <f>INT(VALUE(C52))</f>
        <v>11</v>
      </c>
    </row>
    <row r="36" ht="4.5" customHeight="1">
      <c r="A36" s="27"/>
      <c r="B36" s="27"/>
      <c r="C36" s="98"/>
      <c r="D36" s="27"/>
      <c r="E36" s="27"/>
      <c r="F36" s="27"/>
      <c r="G36" s="27"/>
      <c r="H36" s="27"/>
      <c r="I36" s="27"/>
      <c r="J36" s="27"/>
      <c r="K36" s="27"/>
      <c r="L36" s="27"/>
      <c r="M36" s="27"/>
      <c r="N36" s="27"/>
      <c r="O36" s="27"/>
      <c r="P36" s="27"/>
      <c r="Q36" s="60"/>
    </row>
    <row r="37" ht="15.0" customHeight="1">
      <c r="A37" s="47" t="s">
        <v>220</v>
      </c>
      <c r="C37" s="102" t="s">
        <v>221</v>
      </c>
      <c r="D37" s="85"/>
      <c r="E37" s="85"/>
      <c r="F37" s="85"/>
      <c r="G37" s="85"/>
      <c r="H37" s="85"/>
      <c r="I37" s="86"/>
      <c r="J37" s="27"/>
      <c r="K37" s="27"/>
      <c r="L37" s="27"/>
      <c r="M37" s="27"/>
      <c r="N37" s="27"/>
      <c r="O37" s="27"/>
      <c r="P37" s="27" t="s">
        <v>222</v>
      </c>
      <c r="Q37" s="60">
        <f>C54*2+F54</f>
        <v>200</v>
      </c>
    </row>
    <row r="38" ht="4.5" customHeight="1">
      <c r="A38" s="27"/>
      <c r="B38" s="27"/>
      <c r="C38" s="98"/>
      <c r="D38" s="27"/>
      <c r="E38" s="27"/>
      <c r="F38" s="27"/>
      <c r="G38" s="27"/>
      <c r="H38" s="27"/>
      <c r="I38" s="27"/>
      <c r="J38" s="27"/>
      <c r="K38" s="27"/>
      <c r="L38" s="27"/>
      <c r="M38" s="27"/>
      <c r="N38" s="27"/>
      <c r="O38" s="27"/>
      <c r="P38" s="27"/>
      <c r="Q38" s="60"/>
    </row>
    <row r="39" ht="15.0" customHeight="1">
      <c r="A39" s="47" t="s">
        <v>223</v>
      </c>
      <c r="C39" s="103">
        <v>263.0</v>
      </c>
      <c r="D39" s="104" t="str">
        <f>IF(C39="","Upišite šifru grada/općine",IF(ISNA(LOOKUP(C39,A179:A734,A179:A734)),"Šifra grada/općine ne postoji",IF(LOOKUP(C39,A179:A734,A179:A734)&lt;&gt;C39,"Šifra grada/općine ne postoji",LOOKUP(C39,A179:A734,B179:B734))))</f>
        <v>Medulin</v>
      </c>
      <c r="H39" s="80" t="s">
        <v>224</v>
      </c>
      <c r="J39" s="105">
        <f>IF(C39&gt;0,LOOKUP(C39,A179:A734,C179:C734),"")</f>
        <v>18</v>
      </c>
      <c r="K39" s="106" t="str">
        <f>IF(J39="","Upišite šifru grada/općine",LOOKUP(J39,A155:A175,B155:B175))</f>
        <v>ISTARSKA</v>
      </c>
      <c r="O39" s="27"/>
      <c r="P39" s="27" t="s">
        <v>225</v>
      </c>
      <c r="Q39" s="60">
        <f>C56+2*F56+3*C58+4*F58</f>
        <v>140</v>
      </c>
    </row>
    <row r="40" ht="6.0" customHeight="1">
      <c r="A40" s="107"/>
      <c r="B40" s="107"/>
      <c r="C40" s="91"/>
      <c r="D40" s="108"/>
      <c r="E40" s="107"/>
      <c r="F40" s="107"/>
      <c r="G40" s="107"/>
      <c r="H40" s="109"/>
      <c r="I40" s="92"/>
      <c r="J40" s="92"/>
      <c r="K40" s="92"/>
      <c r="L40" s="92"/>
      <c r="M40" s="92"/>
      <c r="N40" s="92"/>
      <c r="O40" s="27"/>
      <c r="P40" s="27"/>
      <c r="Q40" s="60"/>
    </row>
    <row r="41" ht="6.0" customHeight="1">
      <c r="A41" s="110"/>
      <c r="B41" s="110"/>
      <c r="C41" s="93"/>
      <c r="D41" s="111"/>
      <c r="E41" s="110"/>
      <c r="F41" s="110"/>
      <c r="G41" s="110"/>
      <c r="H41" s="112"/>
      <c r="I41" s="95"/>
      <c r="J41" s="95"/>
      <c r="K41" s="95"/>
      <c r="L41" s="95"/>
      <c r="M41" s="95"/>
      <c r="N41" s="95"/>
      <c r="O41" s="27"/>
      <c r="P41" s="27"/>
      <c r="Q41" s="60"/>
    </row>
    <row r="42" ht="15.0" customHeight="1">
      <c r="A42" s="47" t="s">
        <v>226</v>
      </c>
      <c r="C42" s="113" t="s">
        <v>227</v>
      </c>
      <c r="D42" s="114" t="str">
        <f>IF(C42="","Upišite šifru razreda glavne djelatnosti",IF(ISNA(LOOKUP(C42,A738:A1353,A738:A1425)),"Šifra NKD-a ne postoji",IF(LOOKUP(C42,A738:A1425,A738:A1425)&lt;&gt;C42,"Šifra NKD-a ne postoji",LOOKUP(C42,A738:A1425,B738:B1425))))</f>
        <v>Uzgoj bobičastog, orašastog i ostalog voća</v>
      </c>
      <c r="O42" s="27"/>
      <c r="P42" s="27" t="s">
        <v>228</v>
      </c>
      <c r="Q42" s="60">
        <f>C60*2+F60</f>
        <v>36</v>
      </c>
    </row>
    <row r="43" ht="4.5" customHeight="1">
      <c r="A43" s="27"/>
      <c r="B43" s="27"/>
      <c r="C43" s="27"/>
      <c r="D43" s="27"/>
      <c r="E43" s="27"/>
      <c r="F43" s="27"/>
      <c r="G43" s="27"/>
      <c r="H43" s="27"/>
      <c r="I43" s="27"/>
      <c r="J43" s="27"/>
      <c r="K43" s="27"/>
      <c r="L43" s="27"/>
      <c r="M43" s="27"/>
      <c r="N43" s="27"/>
      <c r="O43" s="27"/>
      <c r="P43" s="27"/>
      <c r="Q43" s="60"/>
    </row>
    <row r="44" ht="15.0" customHeight="1">
      <c r="A44" s="47" t="s">
        <v>229</v>
      </c>
      <c r="C44" s="115">
        <v>1.0</v>
      </c>
      <c r="D44" s="104" t="str">
        <f>IF(C44="","Upišite šifru statusa autonomnosti",IF(ISNA(LOOKUP(C44,A133:A140,A133:A140)),"Upisana je nepostojeća ili neprepoznatljiva šifra statusa autonomnosti",IF(LOOKUP(C44,A133:A140,A133:A140)&lt;&gt;C44,"Upisana je nepostojeća ili neprepoznatljiva šifra statusa autonomnosti",LOOKUP(C44,A133:A140,B133:B140))))</f>
        <v>Autonomno društvo, nije bilo član grupe u izvještajnom razdoblju </v>
      </c>
      <c r="O44" s="27"/>
      <c r="P44" s="27" t="s">
        <v>76</v>
      </c>
      <c r="Q44" s="60">
        <f>LEN(Skriveni!B43)</f>
        <v>16</v>
      </c>
    </row>
    <row r="45" ht="4.5" customHeight="1">
      <c r="A45" s="47"/>
      <c r="B45" s="47"/>
      <c r="C45" s="27"/>
      <c r="D45" s="116"/>
      <c r="E45" s="79"/>
      <c r="F45" s="79"/>
      <c r="G45" s="79"/>
      <c r="H45" s="117"/>
      <c r="I45" s="78"/>
      <c r="J45" s="78"/>
      <c r="K45" s="78"/>
      <c r="L45" s="78"/>
      <c r="M45" s="78"/>
      <c r="N45" s="78"/>
      <c r="O45" s="27"/>
      <c r="P45" s="27"/>
      <c r="Q45" s="60"/>
    </row>
    <row r="46" ht="15.0" customHeight="1">
      <c r="A46" s="80" t="s">
        <v>230</v>
      </c>
      <c r="C46" s="88"/>
      <c r="D46" s="118" t="str">
        <f>IF(C46="","",IF(ISNA(LOOKUP(C46,A1428:A1676,A1428:A1676)),"Šifra države nepostojeća",IF(LOOKUP(C46,A1428:A1676,A1428:A1676)&lt;&gt;C46,"Šifra države nepostojeća",LOOKUP(C46,A1428:A1676,B1428:B1676))))</f>
        <v/>
      </c>
      <c r="J46" s="80" t="s">
        <v>231</v>
      </c>
      <c r="M46" s="84"/>
      <c r="N46" s="86"/>
      <c r="O46" s="27"/>
      <c r="P46" s="27" t="s">
        <v>232</v>
      </c>
      <c r="Q46" s="119">
        <f>INT(VALUE(L21))/100</f>
        <v>0</v>
      </c>
    </row>
    <row r="47" ht="9.75" customHeight="1">
      <c r="C47" s="27"/>
      <c r="D47" s="116"/>
      <c r="E47" s="79"/>
      <c r="F47" s="79"/>
      <c r="G47" s="79"/>
      <c r="H47" s="117"/>
      <c r="I47" s="78"/>
      <c r="M47" s="78"/>
      <c r="N47" s="78"/>
      <c r="O47" s="27"/>
      <c r="P47" s="27"/>
      <c r="Q47" s="27"/>
    </row>
    <row r="48" ht="6.0" customHeight="1">
      <c r="A48" s="107"/>
      <c r="B48" s="107"/>
      <c r="C48" s="91"/>
      <c r="D48" s="108"/>
      <c r="E48" s="107"/>
      <c r="F48" s="107"/>
      <c r="G48" s="107"/>
      <c r="H48" s="109"/>
      <c r="I48" s="92"/>
      <c r="J48" s="92"/>
      <c r="K48" s="92"/>
      <c r="L48" s="92"/>
      <c r="M48" s="92"/>
      <c r="N48" s="92"/>
      <c r="O48" s="27"/>
      <c r="P48" s="27"/>
      <c r="Q48" s="27"/>
    </row>
    <row r="49" ht="6.0" customHeight="1">
      <c r="A49" s="110"/>
      <c r="B49" s="110"/>
      <c r="C49" s="93"/>
      <c r="D49" s="111"/>
      <c r="E49" s="110"/>
      <c r="F49" s="110"/>
      <c r="G49" s="110"/>
      <c r="H49" s="112"/>
      <c r="I49" s="95"/>
      <c r="J49" s="95"/>
      <c r="K49" s="95"/>
      <c r="L49" s="95"/>
      <c r="M49" s="95"/>
      <c r="N49" s="95"/>
      <c r="O49" s="27"/>
      <c r="P49" s="27"/>
      <c r="Q49" s="27"/>
    </row>
    <row r="50" ht="15.0" customHeight="1">
      <c r="A50" s="47" t="s">
        <v>233</v>
      </c>
      <c r="C50" s="88">
        <v>2.0</v>
      </c>
      <c r="D50" s="120" t="str">
        <f>IF(C50="","Upišite oznaku veličine",IF(ISNA(LOOKUP(C50,A126:A129,A126:A129)),"Nepostojeća oznaka veličine",IF(LOOKUP(C50,A126:A129,A126:A129)&lt;&gt;C50,"Nepostojeća oznaka veličine",LOOKUP(C50,A126:A129,B126:B129))))</f>
        <v>Mali poduzetnik</v>
      </c>
      <c r="I50" s="121" t="s">
        <v>234</v>
      </c>
      <c r="L50" s="27"/>
      <c r="M50" s="27"/>
      <c r="N50" s="27"/>
      <c r="O50" s="78"/>
      <c r="P50" s="27" t="s">
        <v>235</v>
      </c>
      <c r="Q50" s="27">
        <f>IF(N6="DA",1/10,IF(N6="NE",2/10,0))</f>
        <v>0.1</v>
      </c>
    </row>
    <row r="51" ht="4.5" customHeight="1">
      <c r="A51" s="27"/>
      <c r="B51" s="27"/>
      <c r="C51" s="27"/>
      <c r="D51" s="122"/>
      <c r="E51" s="122"/>
      <c r="F51" s="122"/>
      <c r="G51" s="122"/>
      <c r="H51" s="123"/>
      <c r="I51" s="27"/>
      <c r="J51" s="78"/>
      <c r="K51" s="78"/>
      <c r="L51" s="78"/>
      <c r="M51" s="78"/>
      <c r="N51" s="78"/>
      <c r="O51" s="78"/>
      <c r="P51" s="27"/>
      <c r="Q51" s="27"/>
    </row>
    <row r="52" ht="15.0" customHeight="1">
      <c r="A52" s="47" t="s">
        <v>236</v>
      </c>
      <c r="C52" s="88">
        <v>11.0</v>
      </c>
      <c r="D52" s="120" t="str">
        <f>IF(C52="","Upišite oznaku vlasništva",IF(ISNA(LOOKUP(C52,A80:A88,A80:A88)),"Nepostojeća oznaka vlasništva",IF(LOOKUP(C52,A80:A88,A80:A88)&lt;&gt;C52,"Nepostojeća oznaka vlasništva",LOOKUP(C52,A80:A88,B80:B88))))</f>
        <v>Državno vlasništvo (javno, komunalno i slično)</v>
      </c>
      <c r="H52" s="124"/>
      <c r="I52" s="125" t="str">
        <f>IF(OR(Bilanca!Q1=1,RDG!Q1=1,N6="NE"),"DA","NE")</f>
        <v>DA</v>
      </c>
      <c r="J52" s="126" t="s">
        <v>237</v>
      </c>
      <c r="O52" s="78"/>
      <c r="P52" s="27" t="s">
        <v>238</v>
      </c>
      <c r="Q52" s="27">
        <f>IF(N19="HSFI",1+1/10,IF(N19="MSFI",1+2/10,0))</f>
        <v>1.1</v>
      </c>
    </row>
    <row r="53" ht="4.5" customHeight="1">
      <c r="A53" s="27"/>
      <c r="B53" s="27"/>
      <c r="C53" s="27"/>
      <c r="D53" s="122"/>
      <c r="E53" s="122"/>
      <c r="F53" s="122"/>
      <c r="G53" s="122"/>
      <c r="H53" s="123"/>
      <c r="I53" s="27"/>
      <c r="J53" s="127"/>
      <c r="K53" s="127"/>
      <c r="L53" s="127"/>
      <c r="M53" s="127"/>
      <c r="N53" s="127"/>
      <c r="O53" s="78"/>
      <c r="P53" s="27"/>
      <c r="Q53" s="27"/>
    </row>
    <row r="54" ht="15.0" customHeight="1">
      <c r="A54" s="47" t="s">
        <v>239</v>
      </c>
      <c r="C54" s="103">
        <v>100.0</v>
      </c>
      <c r="D54" s="128" t="s">
        <v>240</v>
      </c>
      <c r="E54" s="27"/>
      <c r="F54" s="103">
        <v>0.0</v>
      </c>
      <c r="G54" s="128" t="s">
        <v>241</v>
      </c>
      <c r="H54" s="27"/>
      <c r="I54" s="125" t="str">
        <f>IF(OR(Dodatni!Q1=1,AND(N6="NE",C19&lt;&gt;2)),"DA","NE")</f>
        <v>DA</v>
      </c>
      <c r="J54" s="126" t="s">
        <v>242</v>
      </c>
      <c r="O54" s="78"/>
      <c r="P54" s="27" t="s">
        <v>243</v>
      </c>
      <c r="Q54" s="27">
        <f>C44/10</f>
        <v>0.1</v>
      </c>
    </row>
    <row r="55" ht="4.5" customHeight="1">
      <c r="A55" s="80" t="s">
        <v>244</v>
      </c>
      <c r="C55" s="27"/>
      <c r="D55" s="129"/>
      <c r="E55" s="27"/>
      <c r="F55" s="98"/>
      <c r="G55" s="98"/>
      <c r="H55" s="98"/>
      <c r="I55" s="98"/>
      <c r="J55" s="127"/>
      <c r="K55" s="127"/>
      <c r="L55" s="127"/>
      <c r="M55" s="127"/>
      <c r="N55" s="127"/>
      <c r="O55" s="78"/>
      <c r="P55" s="27"/>
      <c r="Q55" s="27"/>
    </row>
    <row r="56" ht="15.0" customHeight="1">
      <c r="C56" s="130">
        <v>17.0</v>
      </c>
      <c r="D56" s="131" t="s">
        <v>245</v>
      </c>
      <c r="E56" s="87"/>
      <c r="F56" s="130">
        <v>12.0</v>
      </c>
      <c r="G56" s="131" t="s">
        <v>246</v>
      </c>
      <c r="I56" s="132" t="s">
        <v>86</v>
      </c>
      <c r="J56" s="133" t="s">
        <v>247</v>
      </c>
      <c r="O56" s="78"/>
      <c r="P56" s="27" t="s">
        <v>248</v>
      </c>
      <c r="Q56" s="27">
        <f>C46/20</f>
        <v>0</v>
      </c>
    </row>
    <row r="57" ht="4.5" customHeight="1">
      <c r="C57" s="27"/>
      <c r="D57" s="27"/>
      <c r="E57" s="27"/>
      <c r="F57" s="27"/>
      <c r="G57" s="98"/>
      <c r="H57" s="98"/>
      <c r="I57" s="98"/>
      <c r="J57" s="127"/>
      <c r="K57" s="127"/>
      <c r="L57" s="127"/>
      <c r="M57" s="127"/>
      <c r="N57" s="127"/>
      <c r="O57" s="78"/>
      <c r="P57" s="27"/>
      <c r="Q57" s="27"/>
    </row>
    <row r="58" ht="15.0" customHeight="1">
      <c r="A58" s="80" t="s">
        <v>249</v>
      </c>
      <c r="C58" s="130">
        <v>17.0</v>
      </c>
      <c r="D58" s="128" t="s">
        <v>245</v>
      </c>
      <c r="F58" s="130">
        <v>12.0</v>
      </c>
      <c r="G58" s="128" t="s">
        <v>246</v>
      </c>
      <c r="I58" s="125" t="str">
        <f>IF(OR(NT_I!Q1&lt;&gt;0,NT_D!Q1&lt;&gt;0),"DA","NE")</f>
        <v>NE</v>
      </c>
      <c r="J58" s="126" t="s">
        <v>250</v>
      </c>
      <c r="O58" s="78"/>
      <c r="P58" s="27" t="s">
        <v>251</v>
      </c>
      <c r="Q58" s="27">
        <f>IF(ISERROR(INT(M46)),LEN(TRIM(M46)),INT(M46)/100)</f>
        <v>0</v>
      </c>
    </row>
    <row r="59" ht="4.5" customHeight="1">
      <c r="C59" s="27"/>
      <c r="D59" s="27"/>
      <c r="E59" s="27"/>
      <c r="F59" s="27"/>
      <c r="G59" s="98"/>
      <c r="H59" s="98"/>
      <c r="I59" s="98"/>
      <c r="J59" s="127"/>
      <c r="K59" s="127"/>
      <c r="L59" s="127"/>
      <c r="M59" s="127"/>
      <c r="N59" s="127"/>
      <c r="O59" s="78"/>
      <c r="P59" s="27"/>
      <c r="Q59" s="27"/>
    </row>
    <row r="60" ht="15.0" customHeight="1">
      <c r="A60" s="80" t="s">
        <v>252</v>
      </c>
      <c r="C60" s="130">
        <v>12.0</v>
      </c>
      <c r="D60" s="128" t="s">
        <v>245</v>
      </c>
      <c r="F60" s="130">
        <v>12.0</v>
      </c>
      <c r="G60" s="128" t="s">
        <v>246</v>
      </c>
      <c r="I60" s="132" t="str">
        <f>IF(PK!AD1=1,"DA","NE")</f>
        <v>NE</v>
      </c>
      <c r="J60" s="127" t="s">
        <v>253</v>
      </c>
      <c r="O60" s="78"/>
      <c r="P60" s="27" t="s">
        <v>254</v>
      </c>
      <c r="Q60" s="119">
        <f>Skriveni!B66/50</f>
        <v>0.02</v>
      </c>
    </row>
    <row r="61" ht="9.75" customHeight="1">
      <c r="A61" s="27"/>
      <c r="B61" s="27"/>
      <c r="C61" s="27"/>
      <c r="D61" s="27"/>
      <c r="E61" s="27"/>
      <c r="F61" s="27"/>
      <c r="G61" s="27"/>
      <c r="H61" s="27"/>
      <c r="I61" s="27"/>
      <c r="J61" s="127"/>
      <c r="K61" s="127"/>
      <c r="L61" s="127"/>
      <c r="M61" s="127"/>
      <c r="N61" s="127"/>
      <c r="O61" s="78"/>
      <c r="P61" s="27"/>
      <c r="Q61" s="27"/>
    </row>
    <row r="62" ht="15.0" customHeight="1">
      <c r="A62" s="134" t="s">
        <v>255</v>
      </c>
      <c r="B62" s="135"/>
      <c r="C62" s="135"/>
      <c r="D62" s="93"/>
      <c r="E62" s="27"/>
      <c r="F62" s="27"/>
      <c r="G62" s="27"/>
      <c r="H62" s="27"/>
      <c r="I62" s="132" t="s">
        <v>86</v>
      </c>
      <c r="J62" s="133" t="s">
        <v>256</v>
      </c>
      <c r="O62" s="78"/>
      <c r="P62" s="27"/>
      <c r="Q62" s="27"/>
    </row>
    <row r="63" ht="4.5" customHeight="1">
      <c r="A63" s="27"/>
      <c r="B63" s="27"/>
      <c r="C63" s="98"/>
      <c r="D63" s="27"/>
      <c r="E63" s="98"/>
      <c r="F63" s="27"/>
      <c r="G63" s="27"/>
      <c r="H63" s="27"/>
      <c r="I63" s="27"/>
      <c r="J63" s="127"/>
      <c r="K63" s="127"/>
      <c r="L63" s="127"/>
      <c r="M63" s="127"/>
      <c r="N63" s="127"/>
      <c r="O63" s="78"/>
      <c r="P63" s="27"/>
      <c r="Q63" s="27"/>
    </row>
    <row r="64" ht="15.0" customHeight="1">
      <c r="A64" s="136" t="s">
        <v>257</v>
      </c>
      <c r="B64" s="113" t="s">
        <v>258</v>
      </c>
      <c r="C64" s="137" t="s">
        <v>259</v>
      </c>
      <c r="G64" s="27"/>
      <c r="H64" s="27"/>
      <c r="I64" s="132" t="s">
        <v>86</v>
      </c>
      <c r="J64" s="133" t="s">
        <v>260</v>
      </c>
      <c r="O64" s="78"/>
      <c r="P64" s="27"/>
      <c r="Q64" s="27"/>
    </row>
    <row r="65" ht="4.5" customHeight="1">
      <c r="A65" s="79"/>
      <c r="B65" s="79"/>
      <c r="C65" s="27"/>
      <c r="D65" s="27"/>
      <c r="E65" s="27"/>
      <c r="F65" s="27"/>
      <c r="G65" s="27"/>
      <c r="H65" s="27"/>
      <c r="I65" s="27"/>
      <c r="J65" s="127"/>
      <c r="K65" s="127"/>
      <c r="L65" s="127"/>
      <c r="M65" s="127"/>
      <c r="N65" s="127"/>
      <c r="O65" s="78"/>
      <c r="P65" s="27"/>
      <c r="Q65" s="27"/>
    </row>
    <row r="66" ht="15.0" customHeight="1">
      <c r="A66" s="136" t="s">
        <v>261</v>
      </c>
      <c r="B66" s="138" t="s">
        <v>262</v>
      </c>
      <c r="C66" s="85"/>
      <c r="D66" s="85"/>
      <c r="E66" s="85"/>
      <c r="F66" s="85"/>
      <c r="G66" s="86"/>
      <c r="H66" s="139"/>
      <c r="I66" s="132" t="s">
        <v>86</v>
      </c>
      <c r="J66" s="127" t="s">
        <v>263</v>
      </c>
      <c r="O66" s="78"/>
      <c r="P66" s="27"/>
      <c r="Q66" s="27"/>
    </row>
    <row r="67" ht="10.5" customHeight="1">
      <c r="A67" s="27"/>
      <c r="B67" s="27"/>
      <c r="C67" s="140"/>
      <c r="D67" s="141"/>
      <c r="E67" s="141"/>
      <c r="F67" s="141"/>
      <c r="G67" s="141"/>
      <c r="H67" s="141"/>
      <c r="I67" s="27"/>
      <c r="O67" s="78"/>
      <c r="P67" s="27"/>
      <c r="Q67" s="27"/>
    </row>
    <row r="68" ht="15.0" customHeight="1">
      <c r="A68" s="80" t="s">
        <v>264</v>
      </c>
      <c r="B68" s="87"/>
      <c r="C68" s="97" t="s">
        <v>265</v>
      </c>
      <c r="D68" s="85"/>
      <c r="E68" s="85"/>
      <c r="F68" s="85"/>
      <c r="G68" s="86"/>
      <c r="H68" s="139"/>
      <c r="I68" s="132" t="s">
        <v>86</v>
      </c>
      <c r="J68" s="127" t="s">
        <v>266</v>
      </c>
      <c r="O68" s="78"/>
      <c r="P68" s="27"/>
      <c r="Q68" s="27"/>
    </row>
    <row r="69" ht="9.75" customHeight="1">
      <c r="A69" s="27"/>
      <c r="B69" s="27"/>
      <c r="C69" s="140" t="s">
        <v>267</v>
      </c>
      <c r="D69" s="141"/>
      <c r="E69" s="141"/>
      <c r="F69" s="141"/>
      <c r="G69" s="141"/>
      <c r="H69" s="141"/>
      <c r="I69" s="27"/>
      <c r="O69" s="78"/>
      <c r="P69" s="27"/>
      <c r="Q69" s="27"/>
    </row>
    <row r="70" ht="15.0" customHeight="1">
      <c r="A70" s="80" t="s">
        <v>268</v>
      </c>
      <c r="B70" s="87"/>
      <c r="C70" s="142" t="s">
        <v>219</v>
      </c>
      <c r="D70" s="85"/>
      <c r="E70" s="86"/>
      <c r="F70" s="27"/>
      <c r="G70" s="27"/>
      <c r="H70" s="27"/>
      <c r="I70" s="27"/>
      <c r="J70" s="27"/>
      <c r="K70" s="27"/>
      <c r="L70" s="27"/>
      <c r="M70" s="27"/>
      <c r="N70" s="27"/>
      <c r="O70" s="78"/>
      <c r="P70" s="27"/>
      <c r="Q70" s="27"/>
    </row>
    <row r="71" ht="9.75" customHeight="1">
      <c r="A71" s="27"/>
      <c r="B71" s="27"/>
      <c r="C71" s="98" t="s">
        <v>269</v>
      </c>
      <c r="I71" s="27"/>
      <c r="J71" s="27"/>
      <c r="K71" s="27"/>
      <c r="L71" s="27"/>
      <c r="M71" s="27"/>
      <c r="N71" s="27"/>
      <c r="O71" s="27"/>
      <c r="P71" s="27"/>
      <c r="Q71" s="27"/>
    </row>
    <row r="72" ht="15.0" customHeight="1">
      <c r="A72" s="80" t="s">
        <v>270</v>
      </c>
      <c r="B72" s="87"/>
      <c r="C72" s="143" t="s">
        <v>271</v>
      </c>
      <c r="D72" s="85"/>
      <c r="E72" s="85"/>
      <c r="F72" s="85"/>
      <c r="G72" s="85"/>
      <c r="H72" s="86"/>
      <c r="I72" s="27"/>
      <c r="J72" s="27"/>
      <c r="K72" s="27"/>
      <c r="L72" s="27"/>
      <c r="M72" s="27"/>
      <c r="N72" s="144" t="str">
        <f>"Verzija Excel datoteke: "&amp;MID(Skriveni!B4,1,1)&amp;"."&amp;MID(Skriveni!B4,2,1)&amp;"."&amp;MID(Skriveni!B4,3,1)&amp;"."</f>
        <v>Verzija Excel datoteke: 6.0.2.</v>
      </c>
      <c r="O72" s="27"/>
      <c r="P72" s="27"/>
      <c r="Q72" s="27"/>
    </row>
    <row r="73" ht="9.75" customHeight="1">
      <c r="A73" s="80"/>
      <c r="B73" s="80"/>
      <c r="C73" s="140" t="s">
        <v>272</v>
      </c>
      <c r="D73" s="141"/>
      <c r="E73" s="141"/>
      <c r="F73" s="141"/>
      <c r="G73" s="141"/>
      <c r="H73" s="141"/>
      <c r="I73" s="80"/>
      <c r="J73" s="80"/>
      <c r="K73" s="80"/>
      <c r="L73" s="80"/>
      <c r="M73" s="80"/>
      <c r="N73" s="80"/>
      <c r="O73" s="27"/>
      <c r="P73" s="27"/>
      <c r="Q73" s="27"/>
    </row>
    <row r="74" ht="30.0" customHeight="1">
      <c r="A74" s="27"/>
      <c r="B74" s="27"/>
      <c r="C74" s="27"/>
      <c r="D74" s="27"/>
      <c r="E74" s="27"/>
      <c r="F74" s="27"/>
      <c r="G74" s="27"/>
      <c r="H74" s="27"/>
      <c r="I74" s="27"/>
      <c r="J74" s="27"/>
      <c r="K74" s="27"/>
      <c r="L74" s="27"/>
      <c r="M74" s="27"/>
      <c r="N74" s="27"/>
      <c r="O74" s="27"/>
      <c r="P74" s="27"/>
      <c r="Q74" s="27"/>
    </row>
    <row r="75" ht="15.0" customHeight="1">
      <c r="A75" s="142" t="s">
        <v>273</v>
      </c>
      <c r="B75" s="85"/>
      <c r="C75" s="85"/>
      <c r="D75" s="85"/>
      <c r="E75" s="86"/>
      <c r="F75" s="27"/>
      <c r="G75" s="27"/>
      <c r="H75" s="27"/>
      <c r="I75" s="27"/>
      <c r="J75" s="27"/>
      <c r="K75" s="27"/>
      <c r="L75" s="27"/>
      <c r="M75" s="27"/>
      <c r="N75" s="27"/>
      <c r="O75" s="27"/>
      <c r="P75" s="27"/>
      <c r="Q75" s="27"/>
    </row>
    <row r="76" ht="9.75" customHeight="1">
      <c r="A76" s="145" t="s">
        <v>274</v>
      </c>
      <c r="B76" s="141"/>
      <c r="C76" s="141"/>
      <c r="D76" s="141"/>
      <c r="E76" s="141"/>
      <c r="F76" s="27"/>
      <c r="G76" s="27"/>
      <c r="H76" s="27"/>
      <c r="I76" s="27"/>
      <c r="J76" s="146" t="s">
        <v>275</v>
      </c>
      <c r="K76" s="147"/>
      <c r="L76" s="147"/>
      <c r="M76" s="147"/>
      <c r="N76" s="147"/>
      <c r="O76" s="27"/>
      <c r="P76" s="27"/>
      <c r="Q76" s="27"/>
    </row>
    <row r="77" ht="12.75" customHeight="1">
      <c r="A77" s="27"/>
      <c r="B77" s="27"/>
      <c r="C77" s="27"/>
      <c r="D77" s="27"/>
      <c r="E77" s="27"/>
      <c r="F77" s="27"/>
      <c r="G77" s="27"/>
      <c r="H77" s="27"/>
      <c r="I77" s="27"/>
      <c r="J77" s="27"/>
      <c r="K77" s="27"/>
      <c r="L77" s="27"/>
      <c r="M77" s="27"/>
      <c r="N77" s="27"/>
      <c r="O77" s="27"/>
      <c r="P77" s="27"/>
      <c r="Q77" s="27"/>
    </row>
    <row r="78" ht="12.75" customHeight="1">
      <c r="A78" s="148" t="str">
        <f>IF(ISERROR(Kont!J4),"Postoje neke pogreške u Excel datoteci, takva neće moći biti učitana!!!",IF(Kont!J4&gt;0,"Obrazac nije popunjen ili sadrži neke pogreške! Broj pogreški: "&amp;Kont!J4,""))</f>
        <v/>
      </c>
      <c r="B78" s="27"/>
      <c r="C78" s="27"/>
      <c r="D78" s="27"/>
      <c r="E78" s="27"/>
      <c r="F78" s="27"/>
      <c r="G78" s="27"/>
      <c r="H78" s="27"/>
      <c r="I78" s="27"/>
      <c r="J78" s="27"/>
      <c r="K78" s="27"/>
      <c r="L78" s="27"/>
      <c r="M78" s="27"/>
      <c r="N78" s="27"/>
      <c r="O78" s="27"/>
      <c r="P78" s="27"/>
      <c r="Q78" s="27"/>
    </row>
    <row r="79" ht="12.75" customHeight="1">
      <c r="A79" s="27"/>
      <c r="B79" s="27"/>
      <c r="C79" s="27"/>
      <c r="D79" s="27"/>
      <c r="E79" s="27"/>
      <c r="F79" s="27"/>
      <c r="G79" s="27"/>
      <c r="H79" s="27"/>
      <c r="I79" s="27"/>
      <c r="J79" s="27"/>
      <c r="K79" s="27"/>
      <c r="L79" s="27"/>
      <c r="M79" s="27"/>
      <c r="N79" s="27"/>
      <c r="O79" s="27"/>
      <c r="P79" s="27"/>
      <c r="Q79" s="27"/>
    </row>
    <row r="80" ht="12.75" hidden="1" customHeight="1">
      <c r="A80" s="27">
        <v>11.0</v>
      </c>
      <c r="B80" s="27" t="s">
        <v>276</v>
      </c>
      <c r="C80" s="27"/>
      <c r="D80" s="27"/>
      <c r="E80" s="27"/>
      <c r="F80" s="27"/>
      <c r="G80" s="27"/>
      <c r="H80" s="27"/>
      <c r="I80" s="27"/>
      <c r="J80" s="27"/>
      <c r="K80" s="27"/>
      <c r="L80" s="27"/>
      <c r="M80" s="27"/>
      <c r="N80" s="27"/>
      <c r="O80" s="27"/>
      <c r="P80" s="27"/>
      <c r="Q80" s="27"/>
    </row>
    <row r="81" ht="12.75" hidden="1" customHeight="1">
      <c r="A81" s="27">
        <v>12.0</v>
      </c>
      <c r="B81" s="27" t="s">
        <v>277</v>
      </c>
      <c r="C81" s="27"/>
      <c r="D81" s="27"/>
      <c r="E81" s="27"/>
      <c r="F81" s="27"/>
      <c r="G81" s="27"/>
      <c r="H81" s="27"/>
      <c r="I81" s="27"/>
      <c r="J81" s="27"/>
      <c r="K81" s="27"/>
      <c r="L81" s="27"/>
      <c r="M81" s="27"/>
      <c r="N81" s="27"/>
      <c r="O81" s="27"/>
      <c r="P81" s="27"/>
      <c r="Q81" s="27"/>
    </row>
    <row r="82" ht="12.75" hidden="1" customHeight="1">
      <c r="A82" s="27">
        <v>13.0</v>
      </c>
      <c r="B82" s="27" t="s">
        <v>278</v>
      </c>
      <c r="C82" s="27"/>
      <c r="D82" s="27"/>
      <c r="E82" s="27"/>
      <c r="F82" s="27"/>
      <c r="G82" s="27"/>
      <c r="H82" s="27"/>
      <c r="I82" s="27"/>
      <c r="J82" s="27"/>
      <c r="K82" s="27"/>
      <c r="L82" s="27"/>
      <c r="M82" s="27"/>
      <c r="N82" s="27"/>
      <c r="O82" s="27"/>
      <c r="P82" s="27"/>
      <c r="Q82" s="27"/>
    </row>
    <row r="83" ht="12.75" hidden="1" customHeight="1">
      <c r="A83" s="27">
        <v>14.0</v>
      </c>
      <c r="B83" s="27" t="s">
        <v>279</v>
      </c>
      <c r="C83" s="27"/>
      <c r="D83" s="27"/>
      <c r="E83" s="27"/>
      <c r="F83" s="27"/>
      <c r="G83" s="27"/>
      <c r="H83" s="27"/>
      <c r="I83" s="27"/>
      <c r="J83" s="27"/>
      <c r="K83" s="27"/>
      <c r="L83" s="27"/>
      <c r="M83" s="27"/>
      <c r="N83" s="27"/>
      <c r="O83" s="27"/>
      <c r="P83" s="27"/>
      <c r="Q83" s="27"/>
    </row>
    <row r="84" ht="12.75" hidden="1" customHeight="1">
      <c r="A84" s="27">
        <v>21.0</v>
      </c>
      <c r="B84" s="27" t="s">
        <v>280</v>
      </c>
      <c r="C84" s="27"/>
      <c r="D84" s="27"/>
      <c r="E84" s="27"/>
      <c r="F84" s="27"/>
      <c r="G84" s="27"/>
      <c r="H84" s="27"/>
      <c r="I84" s="27"/>
      <c r="J84" s="27"/>
      <c r="K84" s="27"/>
      <c r="L84" s="27"/>
      <c r="M84" s="27"/>
      <c r="N84" s="27"/>
      <c r="O84" s="27"/>
      <c r="P84" s="27"/>
      <c r="Q84" s="27"/>
    </row>
    <row r="85" ht="12.75" hidden="1" customHeight="1">
      <c r="A85" s="27">
        <v>22.0</v>
      </c>
      <c r="B85" s="27" t="s">
        <v>281</v>
      </c>
      <c r="C85" s="27"/>
      <c r="D85" s="27"/>
      <c r="E85" s="27"/>
      <c r="F85" s="27"/>
      <c r="G85" s="27"/>
      <c r="H85" s="27"/>
      <c r="I85" s="27"/>
      <c r="J85" s="27"/>
      <c r="K85" s="27"/>
      <c r="L85" s="27"/>
      <c r="M85" s="27"/>
      <c r="N85" s="27"/>
      <c r="O85" s="27"/>
      <c r="P85" s="27"/>
      <c r="Q85" s="27"/>
    </row>
    <row r="86" ht="12.75" hidden="1" customHeight="1">
      <c r="A86" s="27">
        <v>31.0</v>
      </c>
      <c r="B86" s="27" t="s">
        <v>282</v>
      </c>
      <c r="C86" s="27"/>
      <c r="D86" s="27"/>
      <c r="E86" s="27"/>
      <c r="F86" s="27"/>
      <c r="G86" s="27"/>
      <c r="H86" s="27"/>
      <c r="I86" s="27"/>
      <c r="J86" s="27"/>
      <c r="K86" s="27"/>
      <c r="L86" s="27"/>
      <c r="M86" s="27"/>
      <c r="N86" s="27"/>
      <c r="O86" s="27"/>
      <c r="P86" s="27"/>
      <c r="Q86" s="27"/>
    </row>
    <row r="87" ht="12.75" hidden="1" customHeight="1">
      <c r="A87" s="27">
        <v>41.0</v>
      </c>
      <c r="B87" s="27" t="s">
        <v>283</v>
      </c>
      <c r="C87" s="27"/>
      <c r="D87" s="27"/>
      <c r="E87" s="27"/>
      <c r="F87" s="27"/>
      <c r="G87" s="27"/>
      <c r="H87" s="27"/>
      <c r="I87" s="27"/>
      <c r="J87" s="27"/>
      <c r="K87" s="27"/>
      <c r="L87" s="27"/>
      <c r="M87" s="27"/>
      <c r="N87" s="27"/>
      <c r="O87" s="27"/>
      <c r="P87" s="27"/>
      <c r="Q87" s="27"/>
    </row>
    <row r="88" ht="12.75" hidden="1" customHeight="1">
      <c r="A88" s="27">
        <v>42.0</v>
      </c>
      <c r="B88" s="27" t="s">
        <v>284</v>
      </c>
      <c r="C88" s="27"/>
      <c r="D88" s="27"/>
      <c r="E88" s="27"/>
      <c r="F88" s="27"/>
      <c r="G88" s="27"/>
      <c r="H88" s="27"/>
      <c r="I88" s="27"/>
      <c r="J88" s="27"/>
      <c r="K88" s="27"/>
      <c r="L88" s="27"/>
      <c r="M88" s="27"/>
      <c r="N88" s="27"/>
      <c r="O88" s="27"/>
      <c r="P88" s="27"/>
      <c r="Q88" s="27"/>
    </row>
    <row r="89" ht="12.0" hidden="1" customHeight="1">
      <c r="A89" s="27"/>
      <c r="B89" s="27"/>
      <c r="C89" s="27"/>
      <c r="D89" s="27"/>
      <c r="E89" s="27"/>
      <c r="F89" s="27"/>
      <c r="G89" s="27"/>
      <c r="H89" s="27"/>
      <c r="I89" s="27"/>
      <c r="J89" s="27"/>
      <c r="K89" s="27"/>
      <c r="L89" s="27"/>
      <c r="M89" s="27"/>
      <c r="N89" s="27"/>
      <c r="O89" s="27"/>
      <c r="P89" s="27"/>
      <c r="Q89" s="27"/>
    </row>
    <row r="90" ht="12.0" hidden="1" customHeight="1">
      <c r="A90" s="27"/>
      <c r="B90" s="27"/>
      <c r="C90" s="27"/>
      <c r="D90" s="27"/>
      <c r="E90" s="27"/>
      <c r="F90" s="27"/>
      <c r="G90" s="27"/>
      <c r="H90" s="27"/>
      <c r="I90" s="27"/>
      <c r="J90" s="27"/>
      <c r="K90" s="27"/>
      <c r="L90" s="27"/>
      <c r="M90" s="27"/>
      <c r="N90" s="27"/>
      <c r="O90" s="27"/>
      <c r="P90" s="27"/>
      <c r="Q90" s="27"/>
    </row>
    <row r="91" ht="12.0" hidden="1" customHeight="1">
      <c r="A91" s="27"/>
      <c r="B91" s="27"/>
      <c r="C91" s="27"/>
      <c r="D91" s="27"/>
      <c r="E91" s="27"/>
      <c r="F91" s="27"/>
      <c r="G91" s="27"/>
      <c r="H91" s="27"/>
      <c r="I91" s="27"/>
      <c r="J91" s="27"/>
      <c r="K91" s="27"/>
      <c r="L91" s="27"/>
      <c r="M91" s="27"/>
      <c r="N91" s="27"/>
      <c r="O91" s="27"/>
      <c r="P91" s="27"/>
      <c r="Q91" s="27"/>
    </row>
    <row r="92" ht="12.0" hidden="1" customHeight="1">
      <c r="A92" s="27">
        <v>1.0</v>
      </c>
      <c r="B92" s="27" t="s">
        <v>285</v>
      </c>
      <c r="C92" s="27"/>
      <c r="D92" s="27"/>
      <c r="E92" s="27"/>
      <c r="F92" s="27"/>
      <c r="G92" s="27"/>
      <c r="H92" s="27"/>
      <c r="I92" s="27"/>
      <c r="J92" s="27"/>
      <c r="K92" s="27"/>
      <c r="L92" s="27"/>
      <c r="M92" s="27"/>
      <c r="N92" s="27"/>
      <c r="O92" s="27"/>
      <c r="P92" s="27"/>
      <c r="Q92" s="27"/>
    </row>
    <row r="93" ht="12.0" hidden="1" customHeight="1">
      <c r="A93" s="27">
        <v>2.0</v>
      </c>
      <c r="B93" s="27" t="s">
        <v>286</v>
      </c>
      <c r="C93" s="27"/>
      <c r="D93" s="27"/>
      <c r="E93" s="27"/>
      <c r="F93" s="27"/>
      <c r="G93" s="27"/>
      <c r="H93" s="27"/>
      <c r="I93" s="27"/>
      <c r="J93" s="27"/>
      <c r="K93" s="27"/>
      <c r="L93" s="27"/>
      <c r="M93" s="27"/>
      <c r="N93" s="27"/>
      <c r="O93" s="27"/>
      <c r="P93" s="27"/>
      <c r="Q93" s="27"/>
    </row>
    <row r="94" ht="12.0" hidden="1" customHeight="1">
      <c r="A94" s="27">
        <v>3.0</v>
      </c>
      <c r="B94" s="27" t="s">
        <v>287</v>
      </c>
      <c r="C94" s="27"/>
      <c r="D94" s="27"/>
      <c r="E94" s="27"/>
      <c r="F94" s="27"/>
      <c r="G94" s="27"/>
      <c r="H94" s="27"/>
      <c r="I94" s="27"/>
      <c r="J94" s="27"/>
      <c r="K94" s="27"/>
      <c r="L94" s="27"/>
      <c r="M94" s="27"/>
      <c r="N94" s="27"/>
      <c r="O94" s="27"/>
      <c r="P94" s="27"/>
      <c r="Q94" s="27"/>
    </row>
    <row r="95" ht="12.0" hidden="1" customHeight="1">
      <c r="A95" s="27">
        <v>4.0</v>
      </c>
      <c r="B95" s="27" t="s">
        <v>288</v>
      </c>
      <c r="C95" s="27"/>
      <c r="D95" s="27"/>
      <c r="E95" s="27"/>
      <c r="F95" s="27"/>
      <c r="G95" s="27"/>
      <c r="H95" s="27"/>
      <c r="I95" s="27"/>
      <c r="J95" s="27"/>
      <c r="K95" s="27"/>
      <c r="L95" s="27"/>
      <c r="M95" s="27"/>
      <c r="N95" s="27"/>
      <c r="O95" s="27"/>
      <c r="P95" s="27"/>
      <c r="Q95" s="27"/>
    </row>
    <row r="96" ht="12.0" hidden="1" customHeight="1">
      <c r="A96" s="27">
        <v>5.0</v>
      </c>
      <c r="B96" s="27" t="s">
        <v>289</v>
      </c>
      <c r="C96" s="27"/>
      <c r="D96" s="27"/>
      <c r="E96" s="27"/>
      <c r="F96" s="27"/>
      <c r="G96" s="27"/>
      <c r="H96" s="27"/>
      <c r="I96" s="27"/>
      <c r="J96" s="27"/>
      <c r="K96" s="27"/>
      <c r="L96" s="27"/>
      <c r="M96" s="27"/>
      <c r="N96" s="27"/>
      <c r="O96" s="27"/>
      <c r="P96" s="27"/>
      <c r="Q96" s="27"/>
    </row>
    <row r="97" ht="12.0" hidden="1" customHeight="1">
      <c r="A97" s="27">
        <v>6.0</v>
      </c>
      <c r="B97" s="27" t="s">
        <v>290</v>
      </c>
      <c r="C97" s="27"/>
      <c r="D97" s="27"/>
      <c r="E97" s="27"/>
      <c r="F97" s="27"/>
      <c r="G97" s="27"/>
      <c r="H97" s="27"/>
      <c r="I97" s="27"/>
      <c r="J97" s="27"/>
      <c r="K97" s="27"/>
      <c r="L97" s="27"/>
      <c r="M97" s="27"/>
      <c r="N97" s="27"/>
      <c r="O97" s="27"/>
      <c r="P97" s="27"/>
      <c r="Q97" s="27"/>
    </row>
    <row r="98" ht="12.0" hidden="1" customHeight="1">
      <c r="A98" s="27">
        <v>7.0</v>
      </c>
      <c r="B98" s="27" t="s">
        <v>291</v>
      </c>
      <c r="C98" s="27"/>
      <c r="D98" s="27"/>
      <c r="E98" s="27"/>
      <c r="F98" s="27"/>
      <c r="G98" s="27"/>
      <c r="H98" s="27"/>
      <c r="I98" s="27"/>
      <c r="J98" s="27"/>
      <c r="K98" s="27"/>
      <c r="L98" s="27"/>
      <c r="M98" s="27"/>
      <c r="N98" s="27"/>
      <c r="O98" s="27"/>
      <c r="P98" s="27"/>
      <c r="Q98" s="27"/>
    </row>
    <row r="99" ht="12.0" hidden="1" customHeight="1">
      <c r="A99" s="27">
        <v>8.0</v>
      </c>
      <c r="B99" s="27" t="s">
        <v>292</v>
      </c>
      <c r="C99" s="27"/>
      <c r="D99" s="27"/>
      <c r="E99" s="27"/>
      <c r="F99" s="27"/>
      <c r="G99" s="27"/>
      <c r="H99" s="27"/>
      <c r="I99" s="27"/>
      <c r="J99" s="27"/>
      <c r="K99" s="27"/>
      <c r="L99" s="27"/>
      <c r="M99" s="27"/>
      <c r="N99" s="27"/>
      <c r="O99" s="27"/>
      <c r="P99" s="27"/>
      <c r="Q99" s="27"/>
    </row>
    <row r="100" ht="12.0" hidden="1" customHeight="1">
      <c r="A100" s="27">
        <v>9.0</v>
      </c>
      <c r="B100" s="27" t="s">
        <v>293</v>
      </c>
      <c r="C100" s="27"/>
      <c r="D100" s="27"/>
      <c r="E100" s="27"/>
      <c r="F100" s="27"/>
      <c r="G100" s="27"/>
      <c r="H100" s="27"/>
      <c r="I100" s="27"/>
      <c r="J100" s="27"/>
      <c r="K100" s="27"/>
      <c r="L100" s="27"/>
      <c r="M100" s="27"/>
      <c r="N100" s="27"/>
      <c r="O100" s="27"/>
      <c r="P100" s="27"/>
      <c r="Q100" s="27"/>
    </row>
    <row r="101" ht="12.0" hidden="1" customHeight="1">
      <c r="A101" s="27">
        <v>10.0</v>
      </c>
      <c r="B101" s="27" t="s">
        <v>294</v>
      </c>
      <c r="C101" s="27"/>
      <c r="D101" s="27"/>
      <c r="E101" s="27"/>
      <c r="F101" s="27"/>
      <c r="G101" s="27"/>
      <c r="H101" s="27"/>
      <c r="I101" s="27"/>
      <c r="J101" s="27"/>
      <c r="K101" s="27"/>
      <c r="L101" s="27"/>
      <c r="M101" s="27"/>
      <c r="N101" s="27"/>
      <c r="O101" s="27"/>
      <c r="P101" s="27"/>
      <c r="Q101" s="27"/>
    </row>
    <row r="102" ht="12.0" hidden="1" customHeight="1">
      <c r="A102" s="27">
        <v>11.0</v>
      </c>
      <c r="B102" s="27" t="s">
        <v>295</v>
      </c>
      <c r="C102" s="27"/>
      <c r="D102" s="27"/>
      <c r="E102" s="27"/>
      <c r="F102" s="27"/>
      <c r="G102" s="27"/>
      <c r="H102" s="27"/>
      <c r="I102" s="27"/>
      <c r="J102" s="27"/>
      <c r="K102" s="27"/>
      <c r="L102" s="27"/>
      <c r="M102" s="27"/>
      <c r="N102" s="27"/>
      <c r="O102" s="27"/>
      <c r="P102" s="27"/>
      <c r="Q102" s="27"/>
    </row>
    <row r="103" ht="12.0" hidden="1" customHeight="1">
      <c r="A103" s="27">
        <v>12.0</v>
      </c>
      <c r="B103" s="27" t="s">
        <v>296</v>
      </c>
      <c r="C103" s="27"/>
      <c r="D103" s="27"/>
      <c r="E103" s="27"/>
      <c r="F103" s="27"/>
      <c r="G103" s="27"/>
      <c r="H103" s="27"/>
      <c r="I103" s="27"/>
      <c r="J103" s="27"/>
      <c r="K103" s="27"/>
      <c r="L103" s="27"/>
      <c r="M103" s="27"/>
      <c r="N103" s="27"/>
      <c r="O103" s="27"/>
      <c r="P103" s="27"/>
      <c r="Q103" s="27"/>
    </row>
    <row r="104" ht="12.0" hidden="1" customHeight="1">
      <c r="A104" s="27">
        <v>13.0</v>
      </c>
      <c r="B104" s="27" t="s">
        <v>297</v>
      </c>
      <c r="C104" s="27"/>
      <c r="D104" s="27"/>
      <c r="E104" s="27"/>
      <c r="F104" s="27"/>
      <c r="G104" s="27"/>
      <c r="H104" s="27"/>
      <c r="I104" s="27"/>
      <c r="J104" s="27"/>
      <c r="K104" s="27"/>
      <c r="L104" s="27"/>
      <c r="M104" s="27"/>
      <c r="N104" s="27"/>
      <c r="O104" s="27"/>
      <c r="P104" s="27"/>
      <c r="Q104" s="27"/>
    </row>
    <row r="105" ht="12.0" hidden="1" customHeight="1">
      <c r="A105" s="27">
        <v>14.0</v>
      </c>
      <c r="B105" s="27" t="s">
        <v>298</v>
      </c>
      <c r="C105" s="27"/>
      <c r="D105" s="27"/>
      <c r="E105" s="27"/>
      <c r="F105" s="27"/>
      <c r="G105" s="27"/>
      <c r="H105" s="27"/>
      <c r="I105" s="27"/>
      <c r="J105" s="27"/>
      <c r="K105" s="27"/>
      <c r="L105" s="27"/>
      <c r="M105" s="27"/>
      <c r="N105" s="27"/>
      <c r="O105" s="27"/>
      <c r="P105" s="27"/>
      <c r="Q105" s="27"/>
    </row>
    <row r="106" ht="12.0" hidden="1" customHeight="1">
      <c r="A106" s="27">
        <v>15.0</v>
      </c>
      <c r="B106" s="27" t="s">
        <v>299</v>
      </c>
      <c r="C106" s="27"/>
      <c r="D106" s="27"/>
      <c r="E106" s="27"/>
      <c r="F106" s="27"/>
      <c r="G106" s="27"/>
      <c r="H106" s="27"/>
      <c r="I106" s="27"/>
      <c r="J106" s="27"/>
      <c r="K106" s="27"/>
      <c r="L106" s="27"/>
      <c r="M106" s="27"/>
      <c r="N106" s="27"/>
      <c r="O106" s="27"/>
      <c r="P106" s="27"/>
      <c r="Q106" s="27"/>
    </row>
    <row r="107" ht="12.0" hidden="1" customHeight="1">
      <c r="A107" s="27">
        <v>16.0</v>
      </c>
      <c r="B107" s="27" t="s">
        <v>300</v>
      </c>
      <c r="C107" s="27"/>
      <c r="D107" s="27"/>
      <c r="E107" s="27"/>
      <c r="F107" s="27"/>
      <c r="G107" s="27"/>
      <c r="H107" s="27"/>
      <c r="I107" s="27"/>
      <c r="J107" s="27"/>
      <c r="K107" s="27"/>
      <c r="L107" s="27"/>
      <c r="M107" s="27"/>
      <c r="N107" s="27"/>
      <c r="O107" s="27"/>
      <c r="P107" s="27"/>
      <c r="Q107" s="27"/>
    </row>
    <row r="108" ht="12.0" hidden="1" customHeight="1">
      <c r="A108" s="27">
        <v>99.0</v>
      </c>
      <c r="B108" s="27" t="s">
        <v>301</v>
      </c>
      <c r="C108" s="27"/>
      <c r="D108" s="27"/>
      <c r="E108" s="27"/>
      <c r="F108" s="27"/>
      <c r="G108" s="27"/>
      <c r="H108" s="27"/>
      <c r="I108" s="27"/>
      <c r="J108" s="27"/>
      <c r="K108" s="27"/>
      <c r="L108" s="27"/>
      <c r="M108" s="27"/>
      <c r="N108" s="27"/>
      <c r="O108" s="27"/>
      <c r="P108" s="27"/>
      <c r="Q108" s="27"/>
    </row>
    <row r="109" ht="12.0" hidden="1" customHeight="1">
      <c r="A109" s="27"/>
      <c r="B109" s="27"/>
      <c r="C109" s="27"/>
      <c r="D109" s="27"/>
      <c r="E109" s="27"/>
      <c r="F109" s="27"/>
      <c r="G109" s="27"/>
      <c r="H109" s="27"/>
      <c r="I109" s="27"/>
      <c r="J109" s="27"/>
      <c r="K109" s="27"/>
      <c r="L109" s="27"/>
      <c r="M109" s="27"/>
      <c r="N109" s="27"/>
      <c r="O109" s="27"/>
      <c r="P109" s="27"/>
      <c r="Q109" s="27"/>
    </row>
    <row r="110" ht="12.0" hidden="1" customHeight="1">
      <c r="A110" s="27"/>
      <c r="B110" s="27"/>
      <c r="C110" s="27"/>
      <c r="D110" s="27"/>
      <c r="E110" s="27"/>
      <c r="F110" s="27"/>
      <c r="G110" s="27"/>
      <c r="H110" s="27"/>
      <c r="I110" s="27"/>
      <c r="J110" s="27"/>
      <c r="K110" s="27"/>
      <c r="L110" s="27"/>
      <c r="M110" s="27"/>
      <c r="N110" s="27"/>
      <c r="O110" s="27"/>
      <c r="P110" s="27"/>
      <c r="Q110" s="27"/>
    </row>
    <row r="111" ht="12.0" hidden="1" customHeight="1">
      <c r="A111" s="27"/>
      <c r="B111" s="27"/>
      <c r="C111" s="27"/>
      <c r="D111" s="27"/>
      <c r="E111" s="27"/>
      <c r="F111" s="27"/>
      <c r="G111" s="27"/>
      <c r="H111" s="27"/>
      <c r="I111" s="27"/>
      <c r="J111" s="27"/>
      <c r="K111" s="27"/>
      <c r="L111" s="27"/>
      <c r="M111" s="27"/>
      <c r="N111" s="27"/>
      <c r="O111" s="27"/>
      <c r="P111" s="27"/>
      <c r="Q111" s="27"/>
    </row>
    <row r="112" ht="12.75" hidden="1" customHeight="1">
      <c r="A112" s="27">
        <v>1.0</v>
      </c>
      <c r="B112" s="27" t="s">
        <v>302</v>
      </c>
      <c r="C112" s="27"/>
      <c r="D112" s="27"/>
      <c r="E112" s="27"/>
      <c r="F112" s="27"/>
      <c r="G112" s="27"/>
      <c r="H112" s="27"/>
      <c r="I112" s="27"/>
      <c r="J112" s="27"/>
      <c r="K112" s="27"/>
      <c r="L112" s="27"/>
      <c r="M112" s="27"/>
      <c r="N112" s="27"/>
      <c r="O112" s="27"/>
      <c r="P112" s="27"/>
      <c r="Q112" s="27"/>
    </row>
    <row r="113" ht="12.75" hidden="1" customHeight="1">
      <c r="A113" s="27">
        <v>2.0</v>
      </c>
      <c r="B113" s="27" t="s">
        <v>303</v>
      </c>
      <c r="C113" s="27"/>
      <c r="D113" s="27"/>
      <c r="E113" s="27"/>
      <c r="F113" s="27"/>
      <c r="G113" s="27"/>
      <c r="H113" s="27"/>
      <c r="I113" s="27"/>
      <c r="J113" s="27"/>
      <c r="K113" s="27"/>
      <c r="L113" s="27"/>
      <c r="M113" s="27"/>
      <c r="N113" s="27"/>
      <c r="O113" s="27"/>
      <c r="P113" s="27"/>
      <c r="Q113" s="27"/>
    </row>
    <row r="114" ht="12.75" hidden="1" customHeight="1">
      <c r="A114" s="27">
        <v>3.0</v>
      </c>
      <c r="B114" s="27" t="s">
        <v>304</v>
      </c>
      <c r="C114" s="27"/>
      <c r="D114" s="27"/>
      <c r="E114" s="27"/>
      <c r="F114" s="27"/>
      <c r="G114" s="27"/>
      <c r="H114" s="27"/>
      <c r="I114" s="27"/>
      <c r="J114" s="27"/>
      <c r="K114" s="27"/>
      <c r="L114" s="27"/>
      <c r="M114" s="27"/>
      <c r="N114" s="27"/>
      <c r="O114" s="27"/>
      <c r="P114" s="27"/>
      <c r="Q114" s="27"/>
    </row>
    <row r="115" ht="12.75" hidden="1" customHeight="1">
      <c r="A115" s="27">
        <v>4.0</v>
      </c>
      <c r="B115" s="149" t="s">
        <v>305</v>
      </c>
      <c r="C115" s="27"/>
      <c r="D115" s="27"/>
      <c r="E115" s="27"/>
      <c r="F115" s="27"/>
      <c r="G115" s="27"/>
      <c r="H115" s="27"/>
      <c r="I115" s="27"/>
      <c r="J115" s="27"/>
      <c r="K115" s="27"/>
      <c r="L115" s="27"/>
      <c r="M115" s="27"/>
      <c r="N115" s="27"/>
      <c r="O115" s="27"/>
      <c r="P115" s="27"/>
      <c r="Q115" s="27"/>
    </row>
    <row r="116" ht="12.75" hidden="1" customHeight="1">
      <c r="A116" s="27">
        <v>5.0</v>
      </c>
      <c r="B116" s="27" t="s">
        <v>306</v>
      </c>
      <c r="C116" s="27"/>
      <c r="D116" s="27"/>
      <c r="E116" s="27"/>
      <c r="F116" s="27"/>
      <c r="G116" s="27"/>
      <c r="H116" s="27"/>
      <c r="I116" s="27"/>
      <c r="J116" s="27"/>
      <c r="K116" s="27"/>
      <c r="L116" s="27"/>
      <c r="M116" s="27"/>
      <c r="N116" s="27"/>
      <c r="O116" s="27"/>
      <c r="P116" s="27"/>
      <c r="Q116" s="27"/>
    </row>
    <row r="117" ht="12.75" customHeight="1">
      <c r="A117" s="27"/>
      <c r="B117" s="27"/>
      <c r="C117" s="27"/>
      <c r="D117" s="27"/>
      <c r="E117" s="27"/>
      <c r="F117" s="27"/>
      <c r="G117" s="27"/>
      <c r="H117" s="27"/>
      <c r="I117" s="27"/>
      <c r="J117" s="27"/>
      <c r="K117" s="27"/>
      <c r="L117" s="27"/>
      <c r="M117" s="27"/>
      <c r="N117" s="27"/>
      <c r="O117" s="27"/>
      <c r="P117" s="27"/>
      <c r="Q117" s="27"/>
    </row>
    <row r="118" ht="12.75" customHeight="1">
      <c r="A118" s="27"/>
      <c r="B118" s="27"/>
      <c r="C118" s="27"/>
      <c r="D118" s="27"/>
      <c r="E118" s="27"/>
      <c r="F118" s="27"/>
      <c r="G118" s="27"/>
      <c r="H118" s="27"/>
      <c r="I118" s="27"/>
      <c r="J118" s="27"/>
      <c r="K118" s="27"/>
      <c r="L118" s="27"/>
      <c r="M118" s="27"/>
      <c r="N118" s="27"/>
      <c r="O118" s="27"/>
      <c r="P118" s="27"/>
      <c r="Q118" s="27"/>
    </row>
    <row r="119" ht="12.75" customHeight="1">
      <c r="A119" s="27"/>
      <c r="B119" s="27"/>
      <c r="C119" s="27"/>
      <c r="D119" s="27"/>
      <c r="E119" s="27"/>
      <c r="F119" s="27"/>
      <c r="G119" s="27"/>
      <c r="H119" s="27"/>
      <c r="I119" s="27"/>
      <c r="J119" s="27"/>
      <c r="K119" s="27"/>
      <c r="L119" s="27"/>
      <c r="M119" s="27"/>
      <c r="N119" s="27"/>
      <c r="O119" s="27"/>
      <c r="P119" s="27"/>
      <c r="Q119" s="27"/>
    </row>
    <row r="120" ht="12.75" hidden="1" customHeight="1">
      <c r="A120" s="27">
        <v>1.0</v>
      </c>
      <c r="B120" s="27" t="s">
        <v>307</v>
      </c>
      <c r="C120" s="27"/>
      <c r="D120" s="27"/>
      <c r="E120" s="27"/>
      <c r="F120" s="27"/>
      <c r="G120" s="27"/>
      <c r="H120" s="27"/>
      <c r="I120" s="27"/>
      <c r="J120" s="27"/>
      <c r="K120" s="27"/>
      <c r="L120" s="27"/>
      <c r="M120" s="27"/>
      <c r="N120" s="27"/>
      <c r="O120" s="27"/>
      <c r="P120" s="27"/>
      <c r="Q120" s="27"/>
    </row>
    <row r="121" ht="12.75" hidden="1" customHeight="1">
      <c r="A121" s="27">
        <v>2.0</v>
      </c>
      <c r="B121" s="27" t="s">
        <v>308</v>
      </c>
      <c r="C121" s="27"/>
      <c r="D121" s="27"/>
      <c r="E121" s="27"/>
      <c r="F121" s="27"/>
      <c r="G121" s="27"/>
      <c r="H121" s="27"/>
      <c r="I121" s="27"/>
      <c r="J121" s="27"/>
      <c r="K121" s="27"/>
      <c r="L121" s="27"/>
      <c r="M121" s="27"/>
      <c r="N121" s="27"/>
      <c r="O121" s="27"/>
      <c r="P121" s="27"/>
      <c r="Q121" s="27"/>
    </row>
    <row r="122" ht="12.75" hidden="1" customHeight="1">
      <c r="A122" s="27">
        <v>3.0</v>
      </c>
      <c r="B122" s="27" t="s">
        <v>309</v>
      </c>
      <c r="C122" s="27"/>
      <c r="D122" s="27"/>
      <c r="E122" s="27"/>
      <c r="F122" s="27"/>
      <c r="G122" s="27"/>
      <c r="H122" s="27"/>
      <c r="I122" s="27"/>
      <c r="J122" s="27"/>
      <c r="K122" s="27"/>
      <c r="L122" s="27"/>
      <c r="M122" s="27"/>
      <c r="N122" s="27"/>
      <c r="O122" s="27"/>
      <c r="P122" s="27"/>
      <c r="Q122" s="27"/>
    </row>
    <row r="123" ht="12.75" customHeight="1">
      <c r="A123" s="27"/>
      <c r="B123" s="27"/>
      <c r="C123" s="27"/>
      <c r="D123" s="27"/>
      <c r="E123" s="27"/>
      <c r="F123" s="27"/>
      <c r="G123" s="27"/>
      <c r="H123" s="27"/>
      <c r="I123" s="27"/>
      <c r="J123" s="27"/>
      <c r="K123" s="27"/>
      <c r="L123" s="27"/>
      <c r="M123" s="27"/>
      <c r="N123" s="27"/>
      <c r="O123" s="27"/>
      <c r="P123" s="27"/>
      <c r="Q123" s="27"/>
    </row>
    <row r="124" ht="12.75" customHeight="1">
      <c r="A124" s="27"/>
      <c r="B124" s="27"/>
      <c r="C124" s="27"/>
      <c r="D124" s="27"/>
      <c r="E124" s="27"/>
      <c r="F124" s="27"/>
      <c r="G124" s="27"/>
      <c r="H124" s="27"/>
      <c r="I124" s="27"/>
      <c r="J124" s="27"/>
      <c r="K124" s="27"/>
      <c r="L124" s="27"/>
      <c r="M124" s="27"/>
      <c r="N124" s="27"/>
      <c r="O124" s="27"/>
      <c r="P124" s="27"/>
      <c r="Q124" s="27"/>
    </row>
    <row r="125" ht="12.75" customHeight="1">
      <c r="A125" s="27"/>
      <c r="B125" s="27"/>
      <c r="C125" s="27"/>
      <c r="D125" s="27"/>
      <c r="E125" s="27"/>
      <c r="F125" s="27"/>
      <c r="G125" s="27"/>
      <c r="H125" s="27"/>
      <c r="I125" s="27"/>
      <c r="J125" s="27"/>
      <c r="K125" s="27"/>
      <c r="L125" s="27"/>
      <c r="M125" s="27"/>
      <c r="N125" s="27"/>
      <c r="O125" s="27"/>
      <c r="P125" s="27"/>
      <c r="Q125" s="27"/>
    </row>
    <row r="126" ht="12.75" hidden="1" customHeight="1">
      <c r="A126" s="27">
        <v>1.0</v>
      </c>
      <c r="B126" s="27" t="s">
        <v>310</v>
      </c>
      <c r="C126" s="27"/>
      <c r="D126" s="27"/>
      <c r="E126" s="27"/>
      <c r="F126" s="27"/>
      <c r="G126" s="27"/>
      <c r="H126" s="27"/>
      <c r="I126" s="27"/>
      <c r="J126" s="27"/>
      <c r="K126" s="27"/>
      <c r="L126" s="27"/>
      <c r="M126" s="27"/>
      <c r="N126" s="27"/>
      <c r="O126" s="27"/>
      <c r="P126" s="27"/>
      <c r="Q126" s="27"/>
    </row>
    <row r="127" ht="12.75" hidden="1" customHeight="1">
      <c r="A127" s="27">
        <v>2.0</v>
      </c>
      <c r="B127" s="27" t="s">
        <v>311</v>
      </c>
      <c r="C127" s="27"/>
      <c r="D127" s="27"/>
      <c r="E127" s="27"/>
      <c r="F127" s="27"/>
      <c r="G127" s="27"/>
      <c r="H127" s="27"/>
      <c r="I127" s="27"/>
      <c r="J127" s="27"/>
      <c r="K127" s="27"/>
      <c r="L127" s="27"/>
      <c r="M127" s="27"/>
      <c r="N127" s="27"/>
      <c r="O127" s="27"/>
      <c r="P127" s="27"/>
      <c r="Q127" s="27"/>
    </row>
    <row r="128" ht="12.75" hidden="1" customHeight="1">
      <c r="A128" s="27">
        <v>3.0</v>
      </c>
      <c r="B128" s="27" t="s">
        <v>312</v>
      </c>
      <c r="C128" s="27"/>
      <c r="D128" s="27"/>
      <c r="E128" s="27"/>
      <c r="F128" s="27"/>
      <c r="G128" s="27"/>
      <c r="H128" s="27"/>
      <c r="I128" s="27"/>
      <c r="J128" s="27"/>
      <c r="K128" s="27"/>
      <c r="L128" s="27"/>
      <c r="M128" s="27"/>
      <c r="N128" s="27"/>
      <c r="O128" s="27"/>
      <c r="P128" s="27"/>
      <c r="Q128" s="27"/>
    </row>
    <row r="129" ht="12.75" hidden="1" customHeight="1">
      <c r="A129" s="27">
        <v>4.0</v>
      </c>
      <c r="B129" s="27" t="s">
        <v>313</v>
      </c>
      <c r="C129" s="27"/>
      <c r="D129" s="27"/>
      <c r="E129" s="27"/>
      <c r="F129" s="27"/>
      <c r="G129" s="27"/>
      <c r="H129" s="27"/>
      <c r="I129" s="27"/>
      <c r="J129" s="27"/>
      <c r="K129" s="27"/>
      <c r="L129" s="27"/>
      <c r="M129" s="27"/>
      <c r="N129" s="27"/>
      <c r="O129" s="27"/>
      <c r="P129" s="27"/>
      <c r="Q129" s="27"/>
    </row>
    <row r="130" ht="12.75" customHeight="1">
      <c r="A130" s="27"/>
      <c r="B130" s="27"/>
      <c r="C130" s="27"/>
      <c r="D130" s="27"/>
      <c r="E130" s="27"/>
      <c r="F130" s="27"/>
      <c r="G130" s="27"/>
      <c r="H130" s="27"/>
      <c r="I130" s="27"/>
      <c r="J130" s="27"/>
      <c r="K130" s="27"/>
      <c r="L130" s="27"/>
      <c r="M130" s="27"/>
      <c r="N130" s="27"/>
      <c r="O130" s="27"/>
      <c r="P130" s="27"/>
      <c r="Q130" s="27"/>
    </row>
    <row r="131" ht="12.75" customHeight="1">
      <c r="A131" s="27"/>
      <c r="B131" s="27"/>
      <c r="C131" s="27"/>
      <c r="D131" s="27"/>
      <c r="E131" s="27"/>
      <c r="F131" s="27"/>
      <c r="G131" s="27"/>
      <c r="H131" s="27"/>
      <c r="I131" s="27"/>
      <c r="J131" s="27"/>
      <c r="K131" s="27"/>
      <c r="L131" s="27"/>
      <c r="M131" s="27"/>
      <c r="N131" s="27"/>
      <c r="O131" s="27"/>
      <c r="P131" s="27"/>
      <c r="Q131" s="27"/>
    </row>
    <row r="132" ht="12.75" customHeight="1">
      <c r="A132" s="27"/>
      <c r="B132" s="27"/>
      <c r="C132" s="27"/>
      <c r="D132" s="27"/>
      <c r="E132" s="27"/>
      <c r="F132" s="27"/>
      <c r="G132" s="27"/>
      <c r="H132" s="27"/>
      <c r="I132" s="27"/>
      <c r="J132" s="27"/>
      <c r="K132" s="27"/>
      <c r="L132" s="27"/>
      <c r="M132" s="27"/>
      <c r="N132" s="27"/>
      <c r="O132" s="27"/>
      <c r="P132" s="27"/>
      <c r="Q132" s="27"/>
    </row>
    <row r="133" ht="12.75" hidden="1" customHeight="1">
      <c r="A133" s="27">
        <v>1.0</v>
      </c>
      <c r="B133" s="27" t="s">
        <v>314</v>
      </c>
      <c r="C133" s="27"/>
      <c r="D133" s="27"/>
      <c r="E133" s="27"/>
      <c r="F133" s="27"/>
      <c r="G133" s="27"/>
      <c r="H133" s="27"/>
      <c r="I133" s="27"/>
      <c r="J133" s="27"/>
      <c r="K133" s="27"/>
      <c r="L133" s="27"/>
      <c r="M133" s="27"/>
      <c r="N133" s="27"/>
      <c r="O133" s="27"/>
      <c r="P133" s="27"/>
      <c r="Q133" s="27"/>
    </row>
    <row r="134" ht="12.75" hidden="1" customHeight="1">
      <c r="A134" s="27">
        <v>2.0</v>
      </c>
      <c r="B134" s="27" t="s">
        <v>315</v>
      </c>
      <c r="C134" s="27"/>
      <c r="D134" s="27"/>
      <c r="E134" s="27"/>
      <c r="F134" s="27"/>
      <c r="G134" s="27"/>
      <c r="H134" s="27"/>
      <c r="I134" s="27"/>
      <c r="J134" s="27"/>
      <c r="K134" s="27"/>
      <c r="L134" s="27"/>
      <c r="M134" s="27"/>
      <c r="N134" s="27"/>
      <c r="O134" s="27"/>
      <c r="P134" s="27"/>
      <c r="Q134" s="27"/>
    </row>
    <row r="135" ht="12.75" hidden="1" customHeight="1">
      <c r="A135" s="27">
        <v>3.0</v>
      </c>
      <c r="B135" s="27" t="s">
        <v>316</v>
      </c>
      <c r="C135" s="27"/>
      <c r="D135" s="27"/>
      <c r="E135" s="27"/>
      <c r="F135" s="27"/>
      <c r="G135" s="27"/>
      <c r="H135" s="27"/>
      <c r="I135" s="27"/>
      <c r="J135" s="27"/>
      <c r="K135" s="27"/>
      <c r="L135" s="27"/>
      <c r="M135" s="27"/>
      <c r="N135" s="27"/>
      <c r="O135" s="27"/>
      <c r="P135" s="27"/>
      <c r="Q135" s="27"/>
    </row>
    <row r="136" ht="12.75" hidden="1" customHeight="1">
      <c r="A136" s="27">
        <v>5.0</v>
      </c>
      <c r="B136" s="27" t="s">
        <v>317</v>
      </c>
      <c r="C136" s="27"/>
      <c r="D136" s="27"/>
      <c r="E136" s="27"/>
      <c r="F136" s="27"/>
      <c r="G136" s="27"/>
      <c r="H136" s="27"/>
      <c r="I136" s="27"/>
      <c r="J136" s="27"/>
      <c r="K136" s="27"/>
      <c r="L136" s="27"/>
      <c r="M136" s="27"/>
      <c r="N136" s="27"/>
      <c r="O136" s="27"/>
      <c r="P136" s="27"/>
      <c r="Q136" s="27"/>
    </row>
    <row r="137" ht="12.75" hidden="1" customHeight="1">
      <c r="A137" s="27">
        <v>6.0</v>
      </c>
      <c r="B137" s="27" t="s">
        <v>318</v>
      </c>
      <c r="C137" s="27"/>
      <c r="D137" s="27"/>
      <c r="E137" s="27"/>
      <c r="F137" s="27"/>
      <c r="G137" s="27"/>
      <c r="H137" s="27"/>
      <c r="I137" s="27"/>
      <c r="J137" s="27"/>
      <c r="K137" s="27"/>
      <c r="L137" s="27"/>
      <c r="M137" s="27"/>
      <c r="N137" s="27"/>
      <c r="O137" s="27"/>
      <c r="P137" s="27"/>
      <c r="Q137" s="27"/>
    </row>
    <row r="138" ht="12.75" hidden="1" customHeight="1">
      <c r="A138" s="27">
        <v>7.0</v>
      </c>
      <c r="B138" s="27" t="s">
        <v>319</v>
      </c>
      <c r="C138" s="27"/>
      <c r="D138" s="27"/>
      <c r="E138" s="27"/>
      <c r="F138" s="27"/>
      <c r="G138" s="27"/>
      <c r="H138" s="27"/>
      <c r="I138" s="27"/>
      <c r="J138" s="27"/>
      <c r="K138" s="27"/>
      <c r="L138" s="27"/>
      <c r="M138" s="27"/>
      <c r="N138" s="27"/>
      <c r="O138" s="27"/>
      <c r="P138" s="27"/>
      <c r="Q138" s="27"/>
    </row>
    <row r="139" ht="12.75" hidden="1" customHeight="1">
      <c r="A139" s="27">
        <v>9.0</v>
      </c>
      <c r="B139" s="27" t="s">
        <v>320</v>
      </c>
      <c r="C139" s="27"/>
      <c r="D139" s="27"/>
      <c r="E139" s="27"/>
      <c r="F139" s="27"/>
      <c r="G139" s="27"/>
      <c r="H139" s="27"/>
      <c r="I139" s="27"/>
      <c r="J139" s="27"/>
      <c r="K139" s="27"/>
      <c r="L139" s="27"/>
      <c r="M139" s="27"/>
      <c r="N139" s="27"/>
      <c r="O139" s="27"/>
      <c r="P139" s="27"/>
      <c r="Q139" s="27"/>
    </row>
    <row r="140" ht="12.75" hidden="1" customHeight="1">
      <c r="A140" s="27">
        <v>10.0</v>
      </c>
      <c r="B140" s="27" t="s">
        <v>321</v>
      </c>
      <c r="C140" s="27"/>
      <c r="D140" s="27"/>
      <c r="E140" s="27"/>
      <c r="F140" s="27"/>
      <c r="G140" s="27"/>
      <c r="H140" s="27"/>
      <c r="I140" s="27"/>
      <c r="J140" s="27"/>
      <c r="K140" s="27"/>
      <c r="L140" s="27"/>
      <c r="M140" s="27"/>
      <c r="N140" s="27"/>
      <c r="O140" s="27"/>
      <c r="P140" s="27"/>
      <c r="Q140" s="27"/>
    </row>
    <row r="141" ht="12.75" customHeight="1">
      <c r="A141" s="27"/>
      <c r="B141" s="27"/>
      <c r="C141" s="27"/>
      <c r="D141" s="27"/>
      <c r="E141" s="27"/>
      <c r="F141" s="27"/>
      <c r="G141" s="27"/>
      <c r="H141" s="27"/>
      <c r="I141" s="27"/>
      <c r="J141" s="27"/>
      <c r="K141" s="27"/>
      <c r="L141" s="27"/>
      <c r="M141" s="27"/>
      <c r="N141" s="27"/>
      <c r="O141" s="27"/>
      <c r="P141" s="27"/>
      <c r="Q141" s="27"/>
    </row>
    <row r="142" ht="12.75" customHeight="1">
      <c r="A142" s="27"/>
      <c r="B142" s="27"/>
      <c r="C142" s="27"/>
      <c r="D142" s="27"/>
      <c r="E142" s="27"/>
      <c r="F142" s="27"/>
      <c r="G142" s="27"/>
      <c r="H142" s="27"/>
      <c r="I142" s="27"/>
      <c r="J142" s="27"/>
      <c r="K142" s="27"/>
      <c r="L142" s="27"/>
      <c r="M142" s="27"/>
      <c r="N142" s="27"/>
      <c r="O142" s="27"/>
      <c r="P142" s="27"/>
      <c r="Q142" s="27"/>
    </row>
    <row r="143" ht="12.75" customHeight="1">
      <c r="A143" s="27"/>
      <c r="B143" s="27"/>
      <c r="C143" s="27"/>
      <c r="D143" s="27"/>
      <c r="E143" s="27"/>
      <c r="F143" s="27"/>
      <c r="G143" s="27"/>
      <c r="H143" s="27"/>
      <c r="I143" s="27"/>
      <c r="J143" s="27"/>
      <c r="K143" s="27"/>
      <c r="L143" s="27"/>
      <c r="M143" s="27"/>
      <c r="N143" s="27"/>
      <c r="O143" s="27"/>
      <c r="P143" s="27"/>
      <c r="Q143" s="27"/>
    </row>
    <row r="144" ht="12.75" hidden="1" customHeight="1">
      <c r="A144" s="27">
        <v>10.0</v>
      </c>
      <c r="B144" s="27" t="s">
        <v>322</v>
      </c>
      <c r="C144" s="27"/>
      <c r="D144" s="27"/>
      <c r="E144" s="27"/>
      <c r="F144" s="27"/>
      <c r="G144" s="27"/>
      <c r="H144" s="27"/>
      <c r="I144" s="27"/>
      <c r="J144" s="27"/>
      <c r="K144" s="27"/>
      <c r="L144" s="27"/>
      <c r="M144" s="27"/>
      <c r="N144" s="27"/>
      <c r="O144" s="27"/>
      <c r="P144" s="27"/>
      <c r="Q144" s="27"/>
    </row>
    <row r="145" ht="12.75" hidden="1" customHeight="1">
      <c r="A145" s="27">
        <v>11.0</v>
      </c>
      <c r="B145" s="27" t="s">
        <v>323</v>
      </c>
      <c r="C145" s="27"/>
      <c r="D145" s="27"/>
      <c r="E145" s="27"/>
      <c r="F145" s="27"/>
      <c r="G145" s="27"/>
      <c r="H145" s="27"/>
      <c r="I145" s="27"/>
      <c r="J145" s="27"/>
      <c r="K145" s="27"/>
      <c r="L145" s="27"/>
      <c r="M145" s="27"/>
      <c r="N145" s="27"/>
      <c r="O145" s="27"/>
      <c r="P145" s="27"/>
      <c r="Q145" s="27"/>
    </row>
    <row r="146" ht="12.75" hidden="1" customHeight="1">
      <c r="A146" s="27">
        <v>20.0</v>
      </c>
      <c r="B146" s="27" t="s">
        <v>324</v>
      </c>
      <c r="C146" s="27"/>
      <c r="D146" s="27"/>
      <c r="E146" s="27"/>
      <c r="F146" s="27"/>
      <c r="G146" s="27"/>
      <c r="H146" s="27"/>
      <c r="I146" s="27"/>
      <c r="J146" s="27"/>
      <c r="K146" s="27"/>
      <c r="L146" s="27"/>
      <c r="M146" s="27"/>
      <c r="N146" s="27"/>
      <c r="O146" s="27"/>
      <c r="P146" s="27"/>
      <c r="Q146" s="27"/>
    </row>
    <row r="147" ht="12.75" hidden="1" customHeight="1">
      <c r="A147" s="27">
        <v>21.0</v>
      </c>
      <c r="B147" s="27" t="s">
        <v>325</v>
      </c>
      <c r="C147" s="27"/>
      <c r="D147" s="27"/>
      <c r="E147" s="27"/>
      <c r="F147" s="27"/>
      <c r="G147" s="27"/>
      <c r="H147" s="27"/>
      <c r="I147" s="27"/>
      <c r="J147" s="27"/>
      <c r="K147" s="27"/>
      <c r="L147" s="27"/>
      <c r="M147" s="27"/>
      <c r="N147" s="27"/>
      <c r="O147" s="27"/>
      <c r="P147" s="27"/>
      <c r="Q147" s="27"/>
    </row>
    <row r="148" ht="12.75" hidden="1" customHeight="1">
      <c r="A148" s="27">
        <v>30.0</v>
      </c>
      <c r="B148" s="27" t="s">
        <v>326</v>
      </c>
      <c r="C148" s="27"/>
      <c r="D148" s="27"/>
      <c r="E148" s="27"/>
      <c r="F148" s="27"/>
      <c r="G148" s="27"/>
      <c r="H148" s="27"/>
      <c r="I148" s="27"/>
      <c r="J148" s="27"/>
      <c r="K148" s="27"/>
      <c r="L148" s="27"/>
      <c r="M148" s="27"/>
      <c r="N148" s="27"/>
      <c r="O148" s="27"/>
      <c r="P148" s="27"/>
      <c r="Q148" s="27"/>
    </row>
    <row r="149" ht="12.75" hidden="1" customHeight="1">
      <c r="A149" s="27">
        <v>31.0</v>
      </c>
      <c r="B149" s="27" t="s">
        <v>327</v>
      </c>
      <c r="C149" s="27"/>
      <c r="D149" s="27"/>
      <c r="E149" s="27"/>
      <c r="F149" s="27"/>
      <c r="G149" s="27"/>
      <c r="H149" s="27"/>
      <c r="I149" s="27"/>
      <c r="J149" s="27"/>
      <c r="K149" s="27"/>
      <c r="L149" s="27"/>
      <c r="M149" s="27"/>
      <c r="N149" s="27"/>
      <c r="O149" s="27"/>
      <c r="P149" s="27"/>
      <c r="Q149" s="27"/>
    </row>
    <row r="150" ht="12.75" hidden="1" customHeight="1">
      <c r="A150" s="27">
        <v>40.0</v>
      </c>
      <c r="B150" s="27" t="s">
        <v>328</v>
      </c>
      <c r="C150" s="27"/>
      <c r="D150" s="27"/>
      <c r="E150" s="27"/>
      <c r="F150" s="27"/>
      <c r="G150" s="27"/>
      <c r="H150" s="27"/>
      <c r="I150" s="27"/>
      <c r="J150" s="27"/>
      <c r="K150" s="27"/>
      <c r="L150" s="27"/>
      <c r="M150" s="27"/>
      <c r="N150" s="27"/>
      <c r="O150" s="27"/>
      <c r="P150" s="27"/>
      <c r="Q150" s="27"/>
    </row>
    <row r="151" ht="12.75" hidden="1" customHeight="1">
      <c r="A151" s="27">
        <v>50.0</v>
      </c>
      <c r="B151" s="27" t="s">
        <v>329</v>
      </c>
      <c r="C151" s="27"/>
      <c r="D151" s="27"/>
      <c r="E151" s="27"/>
      <c r="F151" s="27"/>
      <c r="G151" s="27"/>
      <c r="H151" s="27"/>
      <c r="I151" s="27"/>
      <c r="J151" s="27"/>
      <c r="K151" s="27"/>
      <c r="L151" s="27"/>
      <c r="M151" s="27"/>
      <c r="N151" s="27"/>
      <c r="O151" s="27"/>
      <c r="P151" s="27"/>
      <c r="Q151" s="27"/>
    </row>
    <row r="152" ht="12.75" customHeight="1">
      <c r="A152" s="27"/>
      <c r="B152" s="27"/>
      <c r="C152" s="27"/>
      <c r="D152" s="27"/>
      <c r="E152" s="27"/>
      <c r="F152" s="27"/>
      <c r="G152" s="27"/>
      <c r="H152" s="27"/>
      <c r="I152" s="27"/>
      <c r="J152" s="27"/>
      <c r="K152" s="27"/>
      <c r="L152" s="27"/>
      <c r="M152" s="27"/>
      <c r="N152" s="27"/>
      <c r="O152" s="27"/>
      <c r="P152" s="27"/>
      <c r="Q152" s="27"/>
    </row>
    <row r="153" ht="12.75" customHeight="1">
      <c r="A153" s="27"/>
      <c r="B153" s="27"/>
      <c r="C153" s="27"/>
      <c r="D153" s="27"/>
      <c r="E153" s="27"/>
      <c r="F153" s="27"/>
      <c r="G153" s="27"/>
      <c r="H153" s="27"/>
      <c r="I153" s="27"/>
      <c r="J153" s="27"/>
      <c r="K153" s="27"/>
      <c r="L153" s="27"/>
      <c r="M153" s="27"/>
      <c r="N153" s="27"/>
      <c r="O153" s="27"/>
      <c r="P153" s="27"/>
      <c r="Q153" s="27"/>
    </row>
    <row r="154" ht="12.75" customHeight="1">
      <c r="A154" s="27"/>
      <c r="B154" s="27"/>
      <c r="C154" s="27"/>
      <c r="D154" s="27"/>
      <c r="E154" s="27"/>
      <c r="F154" s="27"/>
      <c r="G154" s="27"/>
      <c r="H154" s="27"/>
      <c r="I154" s="27"/>
      <c r="J154" s="27"/>
      <c r="K154" s="27"/>
      <c r="L154" s="27"/>
      <c r="M154" s="27"/>
      <c r="N154" s="27"/>
      <c r="O154" s="27"/>
      <c r="P154" s="27"/>
      <c r="Q154" s="27"/>
    </row>
    <row r="155" ht="12.75" hidden="1" customHeight="1">
      <c r="A155" s="27">
        <v>1.0</v>
      </c>
      <c r="B155" s="27" t="s">
        <v>330</v>
      </c>
      <c r="C155" s="27"/>
      <c r="D155" s="27"/>
      <c r="E155" s="27"/>
      <c r="F155" s="27"/>
      <c r="G155" s="27"/>
      <c r="H155" s="27"/>
      <c r="I155" s="27"/>
      <c r="J155" s="27"/>
      <c r="K155" s="27"/>
      <c r="L155" s="27"/>
      <c r="M155" s="27"/>
      <c r="N155" s="27"/>
      <c r="O155" s="27"/>
      <c r="P155" s="27"/>
      <c r="Q155" s="27"/>
    </row>
    <row r="156" ht="12.75" hidden="1" customHeight="1">
      <c r="A156" s="27">
        <v>2.0</v>
      </c>
      <c r="B156" s="27" t="s">
        <v>331</v>
      </c>
      <c r="C156" s="27"/>
      <c r="D156" s="27"/>
      <c r="E156" s="27"/>
      <c r="F156" s="27"/>
      <c r="G156" s="27"/>
      <c r="H156" s="27"/>
      <c r="I156" s="27"/>
      <c r="J156" s="27"/>
      <c r="K156" s="27"/>
      <c r="L156" s="27"/>
      <c r="M156" s="27"/>
      <c r="N156" s="27"/>
      <c r="O156" s="27"/>
      <c r="P156" s="27"/>
      <c r="Q156" s="27"/>
    </row>
    <row r="157" ht="12.75" hidden="1" customHeight="1">
      <c r="A157" s="27">
        <v>3.0</v>
      </c>
      <c r="B157" s="27" t="s">
        <v>332</v>
      </c>
      <c r="C157" s="27"/>
      <c r="D157" s="27"/>
      <c r="E157" s="27"/>
      <c r="F157" s="27"/>
      <c r="G157" s="27"/>
      <c r="H157" s="27"/>
      <c r="I157" s="27"/>
      <c r="J157" s="27"/>
      <c r="K157" s="27"/>
      <c r="L157" s="27"/>
      <c r="M157" s="27"/>
      <c r="N157" s="27"/>
      <c r="O157" s="27"/>
      <c r="P157" s="27"/>
      <c r="Q157" s="27"/>
    </row>
    <row r="158" ht="12.75" hidden="1" customHeight="1">
      <c r="A158" s="27">
        <v>4.0</v>
      </c>
      <c r="B158" s="27" t="s">
        <v>333</v>
      </c>
      <c r="C158" s="27"/>
      <c r="D158" s="27"/>
      <c r="E158" s="27"/>
      <c r="F158" s="27"/>
      <c r="G158" s="27"/>
      <c r="H158" s="27"/>
      <c r="I158" s="27"/>
      <c r="J158" s="27"/>
      <c r="K158" s="27"/>
      <c r="L158" s="27"/>
      <c r="M158" s="27"/>
      <c r="N158" s="27"/>
      <c r="O158" s="27"/>
      <c r="P158" s="27"/>
      <c r="Q158" s="27"/>
    </row>
    <row r="159" ht="12.75" hidden="1" customHeight="1">
      <c r="A159" s="27">
        <v>5.0</v>
      </c>
      <c r="B159" s="27" t="s">
        <v>334</v>
      </c>
      <c r="C159" s="27"/>
      <c r="D159" s="27"/>
      <c r="E159" s="27"/>
      <c r="F159" s="27"/>
      <c r="G159" s="27"/>
      <c r="H159" s="27"/>
      <c r="I159" s="27"/>
      <c r="J159" s="27"/>
      <c r="K159" s="27"/>
      <c r="L159" s="27"/>
      <c r="M159" s="27"/>
      <c r="N159" s="27"/>
      <c r="O159" s="27"/>
      <c r="P159" s="27"/>
      <c r="Q159" s="27"/>
    </row>
    <row r="160" ht="12.75" hidden="1" customHeight="1">
      <c r="A160" s="27">
        <v>6.0</v>
      </c>
      <c r="B160" s="27" t="s">
        <v>335</v>
      </c>
      <c r="C160" s="27"/>
      <c r="D160" s="27"/>
      <c r="E160" s="27"/>
      <c r="F160" s="27"/>
      <c r="G160" s="27"/>
      <c r="H160" s="27"/>
      <c r="I160" s="27"/>
      <c r="J160" s="27"/>
      <c r="K160" s="27"/>
      <c r="L160" s="27"/>
      <c r="M160" s="27"/>
      <c r="N160" s="27"/>
      <c r="O160" s="27"/>
      <c r="P160" s="27"/>
      <c r="Q160" s="27"/>
    </row>
    <row r="161" ht="12.75" hidden="1" customHeight="1">
      <c r="A161" s="27">
        <v>7.0</v>
      </c>
      <c r="B161" s="27" t="s">
        <v>336</v>
      </c>
      <c r="C161" s="27"/>
      <c r="D161" s="27"/>
      <c r="E161" s="27"/>
      <c r="F161" s="27"/>
      <c r="G161" s="27"/>
      <c r="H161" s="27"/>
      <c r="I161" s="27"/>
      <c r="J161" s="27"/>
      <c r="K161" s="27"/>
      <c r="L161" s="27"/>
      <c r="M161" s="27"/>
      <c r="N161" s="27"/>
      <c r="O161" s="27"/>
      <c r="P161" s="27"/>
      <c r="Q161" s="27"/>
    </row>
    <row r="162" ht="12.75" hidden="1" customHeight="1">
      <c r="A162" s="27">
        <v>8.0</v>
      </c>
      <c r="B162" s="27" t="s">
        <v>337</v>
      </c>
      <c r="C162" s="27"/>
      <c r="D162" s="27"/>
      <c r="E162" s="27"/>
      <c r="F162" s="27"/>
      <c r="G162" s="27"/>
      <c r="H162" s="27"/>
      <c r="I162" s="27"/>
      <c r="J162" s="27"/>
      <c r="K162" s="27"/>
      <c r="L162" s="27"/>
      <c r="M162" s="27"/>
      <c r="N162" s="27"/>
      <c r="O162" s="27"/>
      <c r="P162" s="27"/>
      <c r="Q162" s="27"/>
    </row>
    <row r="163" ht="12.75" hidden="1" customHeight="1">
      <c r="A163" s="27">
        <v>9.0</v>
      </c>
      <c r="B163" s="27" t="s">
        <v>338</v>
      </c>
      <c r="C163" s="27"/>
      <c r="D163" s="27"/>
      <c r="E163" s="27"/>
      <c r="F163" s="27"/>
      <c r="G163" s="27"/>
      <c r="H163" s="27"/>
      <c r="I163" s="27"/>
      <c r="J163" s="27"/>
      <c r="K163" s="27"/>
      <c r="L163" s="27"/>
      <c r="M163" s="27"/>
      <c r="N163" s="27"/>
      <c r="O163" s="27"/>
      <c r="P163" s="27"/>
      <c r="Q163" s="27"/>
    </row>
    <row r="164" ht="12.75" hidden="1" customHeight="1">
      <c r="A164" s="27">
        <v>10.0</v>
      </c>
      <c r="B164" s="27" t="s">
        <v>339</v>
      </c>
      <c r="C164" s="27"/>
      <c r="D164" s="27"/>
      <c r="E164" s="27"/>
      <c r="F164" s="27"/>
      <c r="G164" s="27"/>
      <c r="H164" s="27"/>
      <c r="I164" s="27"/>
      <c r="J164" s="27"/>
      <c r="K164" s="27"/>
      <c r="L164" s="27"/>
      <c r="M164" s="27"/>
      <c r="N164" s="27"/>
      <c r="O164" s="27"/>
      <c r="P164" s="27"/>
      <c r="Q164" s="27"/>
    </row>
    <row r="165" ht="12.75" hidden="1" customHeight="1">
      <c r="A165" s="27">
        <v>11.0</v>
      </c>
      <c r="B165" s="27" t="s">
        <v>340</v>
      </c>
      <c r="C165" s="27"/>
      <c r="D165" s="27"/>
      <c r="E165" s="27"/>
      <c r="F165" s="27"/>
      <c r="G165" s="27"/>
      <c r="H165" s="27"/>
      <c r="I165" s="27"/>
      <c r="J165" s="27"/>
      <c r="K165" s="27"/>
      <c r="L165" s="27"/>
      <c r="M165" s="27"/>
      <c r="N165" s="27"/>
      <c r="O165" s="27"/>
      <c r="P165" s="27"/>
      <c r="Q165" s="27"/>
    </row>
    <row r="166" ht="12.75" hidden="1" customHeight="1">
      <c r="A166" s="27">
        <v>12.0</v>
      </c>
      <c r="B166" s="27" t="s">
        <v>341</v>
      </c>
      <c r="C166" s="27"/>
      <c r="D166" s="27"/>
      <c r="E166" s="27"/>
      <c r="F166" s="27"/>
      <c r="G166" s="27"/>
      <c r="H166" s="27"/>
      <c r="I166" s="27"/>
      <c r="J166" s="27"/>
      <c r="K166" s="27"/>
      <c r="L166" s="27"/>
      <c r="M166" s="27"/>
      <c r="N166" s="27"/>
      <c r="O166" s="27"/>
      <c r="P166" s="27"/>
      <c r="Q166" s="27"/>
    </row>
    <row r="167" ht="12.75" hidden="1" customHeight="1">
      <c r="A167" s="27">
        <v>13.0</v>
      </c>
      <c r="B167" s="27" t="s">
        <v>342</v>
      </c>
      <c r="C167" s="27"/>
      <c r="D167" s="27"/>
      <c r="E167" s="27"/>
      <c r="F167" s="27"/>
      <c r="G167" s="27"/>
      <c r="H167" s="27"/>
      <c r="I167" s="27"/>
      <c r="J167" s="27"/>
      <c r="K167" s="27"/>
      <c r="L167" s="27"/>
      <c r="M167" s="27"/>
      <c r="N167" s="27"/>
      <c r="O167" s="27"/>
      <c r="P167" s="27"/>
      <c r="Q167" s="27"/>
    </row>
    <row r="168" ht="12.75" hidden="1" customHeight="1">
      <c r="A168" s="27">
        <v>14.0</v>
      </c>
      <c r="B168" s="27" t="s">
        <v>343</v>
      </c>
      <c r="C168" s="27"/>
      <c r="D168" s="27"/>
      <c r="E168" s="27"/>
      <c r="F168" s="27"/>
      <c r="G168" s="27"/>
      <c r="H168" s="27"/>
      <c r="I168" s="27"/>
      <c r="J168" s="27"/>
      <c r="K168" s="27"/>
      <c r="L168" s="27"/>
      <c r="M168" s="27"/>
      <c r="N168" s="27"/>
      <c r="O168" s="27"/>
      <c r="P168" s="27"/>
      <c r="Q168" s="27"/>
    </row>
    <row r="169" ht="12.75" hidden="1" customHeight="1">
      <c r="A169" s="27">
        <v>15.0</v>
      </c>
      <c r="B169" s="27" t="s">
        <v>344</v>
      </c>
      <c r="C169" s="27"/>
      <c r="D169" s="27"/>
      <c r="E169" s="27"/>
      <c r="F169" s="27"/>
      <c r="G169" s="27"/>
      <c r="H169" s="27"/>
      <c r="I169" s="27"/>
      <c r="J169" s="27"/>
      <c r="K169" s="27"/>
      <c r="L169" s="27"/>
      <c r="M169" s="27"/>
      <c r="N169" s="27"/>
      <c r="O169" s="27"/>
      <c r="P169" s="27"/>
      <c r="Q169" s="27"/>
    </row>
    <row r="170" ht="12.75" hidden="1" customHeight="1">
      <c r="A170" s="27">
        <v>16.0</v>
      </c>
      <c r="B170" s="27" t="s">
        <v>345</v>
      </c>
      <c r="C170" s="27"/>
      <c r="D170" s="27"/>
      <c r="E170" s="27"/>
      <c r="F170" s="27"/>
      <c r="G170" s="27"/>
      <c r="H170" s="27"/>
      <c r="I170" s="27"/>
      <c r="J170" s="27"/>
      <c r="K170" s="27"/>
      <c r="L170" s="27"/>
      <c r="M170" s="27"/>
      <c r="N170" s="27"/>
      <c r="O170" s="27"/>
      <c r="P170" s="27"/>
      <c r="Q170" s="27"/>
    </row>
    <row r="171" ht="12.75" hidden="1" customHeight="1">
      <c r="A171" s="27">
        <v>17.0</v>
      </c>
      <c r="B171" s="27" t="s">
        <v>346</v>
      </c>
      <c r="C171" s="27"/>
      <c r="D171" s="27"/>
      <c r="E171" s="27"/>
      <c r="F171" s="27"/>
      <c r="G171" s="27"/>
      <c r="H171" s="27"/>
      <c r="I171" s="27"/>
      <c r="J171" s="27"/>
      <c r="K171" s="27"/>
      <c r="L171" s="27"/>
      <c r="M171" s="27"/>
      <c r="N171" s="27"/>
      <c r="O171" s="27"/>
      <c r="P171" s="27"/>
      <c r="Q171" s="27"/>
    </row>
    <row r="172" ht="12.75" hidden="1" customHeight="1">
      <c r="A172" s="27">
        <v>18.0</v>
      </c>
      <c r="B172" s="27" t="s">
        <v>347</v>
      </c>
      <c r="C172" s="27"/>
      <c r="D172" s="27"/>
      <c r="E172" s="27"/>
      <c r="F172" s="27"/>
      <c r="G172" s="27"/>
      <c r="H172" s="27"/>
      <c r="I172" s="27"/>
      <c r="J172" s="27"/>
      <c r="K172" s="27"/>
      <c r="L172" s="27"/>
      <c r="M172" s="27"/>
      <c r="N172" s="27"/>
      <c r="O172" s="27"/>
      <c r="P172" s="27"/>
      <c r="Q172" s="27"/>
    </row>
    <row r="173" ht="12.75" hidden="1" customHeight="1">
      <c r="A173" s="27">
        <v>19.0</v>
      </c>
      <c r="B173" s="27" t="s">
        <v>348</v>
      </c>
      <c r="C173" s="27"/>
      <c r="D173" s="27"/>
      <c r="E173" s="27"/>
      <c r="F173" s="27"/>
      <c r="G173" s="27"/>
      <c r="H173" s="27"/>
      <c r="I173" s="27"/>
      <c r="J173" s="27"/>
      <c r="K173" s="27"/>
      <c r="L173" s="27"/>
      <c r="M173" s="27"/>
      <c r="N173" s="27"/>
      <c r="O173" s="27"/>
      <c r="P173" s="27"/>
      <c r="Q173" s="27"/>
    </row>
    <row r="174" ht="12.75" hidden="1" customHeight="1">
      <c r="A174" s="27">
        <v>20.0</v>
      </c>
      <c r="B174" s="27" t="s">
        <v>349</v>
      </c>
      <c r="C174" s="27"/>
      <c r="D174" s="27"/>
      <c r="E174" s="27"/>
      <c r="F174" s="27"/>
      <c r="G174" s="27"/>
      <c r="H174" s="27"/>
      <c r="I174" s="27"/>
      <c r="J174" s="27"/>
      <c r="K174" s="27"/>
      <c r="L174" s="27"/>
      <c r="M174" s="27"/>
      <c r="N174" s="27"/>
      <c r="O174" s="27"/>
      <c r="P174" s="27"/>
      <c r="Q174" s="27"/>
    </row>
    <row r="175" ht="12.75" hidden="1" customHeight="1">
      <c r="A175" s="27">
        <v>21.0</v>
      </c>
      <c r="B175" s="27" t="s">
        <v>350</v>
      </c>
      <c r="C175" s="27"/>
      <c r="D175" s="27"/>
      <c r="E175" s="27"/>
      <c r="F175" s="27"/>
      <c r="G175" s="27"/>
      <c r="H175" s="27"/>
      <c r="I175" s="27"/>
      <c r="J175" s="27"/>
      <c r="K175" s="27"/>
      <c r="L175" s="27"/>
      <c r="M175" s="27"/>
      <c r="N175" s="27"/>
      <c r="O175" s="27"/>
      <c r="P175" s="27"/>
      <c r="Q175" s="27"/>
    </row>
    <row r="176" ht="12.75" customHeight="1">
      <c r="A176" s="27"/>
      <c r="B176" s="27"/>
      <c r="C176" s="27"/>
      <c r="D176" s="27"/>
      <c r="E176" s="27"/>
      <c r="F176" s="27"/>
      <c r="G176" s="27"/>
      <c r="H176" s="27"/>
      <c r="I176" s="27"/>
      <c r="J176" s="27"/>
      <c r="K176" s="27"/>
      <c r="L176" s="27"/>
      <c r="M176" s="27"/>
      <c r="N176" s="27"/>
      <c r="O176" s="27"/>
      <c r="P176" s="27"/>
      <c r="Q176" s="27"/>
    </row>
    <row r="177" ht="12.75" customHeight="1">
      <c r="A177" s="27"/>
      <c r="B177" s="27"/>
      <c r="C177" s="27"/>
      <c r="D177" s="27"/>
      <c r="E177" s="27"/>
      <c r="F177" s="27"/>
      <c r="G177" s="27"/>
      <c r="H177" s="27"/>
      <c r="I177" s="27"/>
      <c r="J177" s="27"/>
      <c r="K177" s="27"/>
      <c r="L177" s="27"/>
      <c r="M177" s="27"/>
      <c r="N177" s="27"/>
      <c r="O177" s="27"/>
      <c r="P177" s="27"/>
      <c r="Q177" s="27"/>
    </row>
    <row r="178" ht="12.75" customHeight="1">
      <c r="A178" s="27"/>
      <c r="B178" s="27"/>
      <c r="C178" s="27"/>
      <c r="D178" s="27"/>
      <c r="E178" s="27"/>
      <c r="F178" s="27"/>
      <c r="G178" s="27"/>
      <c r="H178" s="27"/>
      <c r="I178" s="27"/>
      <c r="J178" s="27"/>
      <c r="K178" s="27"/>
      <c r="L178" s="27"/>
      <c r="M178" s="27"/>
      <c r="N178" s="27"/>
      <c r="O178" s="27"/>
      <c r="P178" s="27"/>
      <c r="Q178" s="27"/>
    </row>
    <row r="179" ht="12.75" hidden="1" customHeight="1">
      <c r="A179" s="27">
        <v>1.0</v>
      </c>
      <c r="B179" s="27" t="s">
        <v>351</v>
      </c>
      <c r="C179" s="27">
        <v>16.0</v>
      </c>
      <c r="D179" s="27"/>
      <c r="E179" s="27"/>
      <c r="F179" s="27"/>
      <c r="G179" s="27"/>
      <c r="H179" s="27"/>
      <c r="I179" s="27"/>
      <c r="J179" s="27"/>
      <c r="K179" s="27"/>
      <c r="L179" s="27"/>
      <c r="M179" s="27"/>
      <c r="N179" s="27"/>
      <c r="O179" s="27"/>
      <c r="P179" s="27"/>
      <c r="Q179" s="27"/>
    </row>
    <row r="180" ht="12.75" hidden="1" customHeight="1">
      <c r="A180" s="27">
        <v>2.0</v>
      </c>
      <c r="B180" s="27" t="s">
        <v>352</v>
      </c>
      <c r="C180" s="27">
        <v>14.0</v>
      </c>
      <c r="D180" s="27"/>
      <c r="E180" s="27"/>
      <c r="F180" s="27"/>
      <c r="G180" s="27"/>
      <c r="H180" s="27"/>
      <c r="I180" s="27"/>
      <c r="J180" s="27"/>
      <c r="K180" s="27"/>
      <c r="L180" s="27"/>
      <c r="M180" s="27"/>
      <c r="N180" s="27"/>
      <c r="O180" s="27"/>
      <c r="P180" s="27"/>
      <c r="Q180" s="27"/>
    </row>
    <row r="181" ht="12.75" hidden="1" customHeight="1">
      <c r="A181" s="27">
        <v>3.0</v>
      </c>
      <c r="B181" s="27" t="s">
        <v>353</v>
      </c>
      <c r="C181" s="27">
        <v>16.0</v>
      </c>
      <c r="D181" s="27"/>
      <c r="E181" s="27"/>
      <c r="F181" s="27"/>
      <c r="G181" s="27"/>
      <c r="H181" s="27"/>
      <c r="I181" s="27"/>
      <c r="J181" s="27"/>
      <c r="K181" s="27"/>
      <c r="L181" s="27"/>
      <c r="M181" s="27"/>
      <c r="N181" s="27"/>
      <c r="O181" s="27"/>
      <c r="P181" s="27"/>
      <c r="Q181" s="27"/>
    </row>
    <row r="182" ht="12.75" hidden="1" customHeight="1">
      <c r="A182" s="27">
        <v>4.0</v>
      </c>
      <c r="B182" s="27" t="s">
        <v>354</v>
      </c>
      <c r="C182" s="27">
        <v>8.0</v>
      </c>
      <c r="D182" s="27"/>
      <c r="E182" s="27"/>
      <c r="F182" s="27"/>
      <c r="G182" s="27"/>
      <c r="H182" s="27"/>
      <c r="I182" s="27"/>
      <c r="J182" s="27"/>
      <c r="K182" s="27"/>
      <c r="L182" s="27"/>
      <c r="M182" s="27"/>
      <c r="N182" s="27"/>
      <c r="O182" s="27"/>
      <c r="P182" s="27"/>
      <c r="Q182" s="27"/>
    </row>
    <row r="183" ht="12.75" hidden="1" customHeight="1">
      <c r="A183" s="27">
        <v>5.0</v>
      </c>
      <c r="B183" s="27" t="s">
        <v>355</v>
      </c>
      <c r="C183" s="27">
        <v>18.0</v>
      </c>
      <c r="D183" s="27"/>
      <c r="E183" s="27"/>
      <c r="F183" s="27"/>
      <c r="G183" s="27"/>
      <c r="H183" s="27"/>
      <c r="I183" s="27"/>
      <c r="J183" s="27"/>
      <c r="K183" s="27"/>
      <c r="L183" s="27"/>
      <c r="M183" s="27"/>
      <c r="N183" s="27"/>
      <c r="O183" s="27"/>
      <c r="P183" s="27"/>
      <c r="Q183" s="27"/>
    </row>
    <row r="184" ht="12.75" hidden="1" customHeight="1">
      <c r="A184" s="27">
        <v>6.0</v>
      </c>
      <c r="B184" s="27" t="s">
        <v>356</v>
      </c>
      <c r="C184" s="27">
        <v>18.0</v>
      </c>
      <c r="D184" s="27"/>
      <c r="E184" s="27"/>
      <c r="F184" s="27"/>
      <c r="G184" s="27"/>
      <c r="H184" s="27"/>
      <c r="I184" s="27"/>
      <c r="J184" s="27"/>
      <c r="K184" s="27"/>
      <c r="L184" s="27"/>
      <c r="M184" s="27"/>
      <c r="N184" s="27"/>
      <c r="O184" s="27"/>
      <c r="P184" s="27"/>
      <c r="Q184" s="27"/>
    </row>
    <row r="185" ht="12.75" hidden="1" customHeight="1">
      <c r="A185" s="27">
        <v>7.0</v>
      </c>
      <c r="B185" s="27" t="s">
        <v>357</v>
      </c>
      <c r="C185" s="27">
        <v>4.0</v>
      </c>
      <c r="D185" s="27"/>
      <c r="E185" s="27"/>
      <c r="F185" s="27"/>
      <c r="G185" s="27"/>
      <c r="H185" s="27"/>
      <c r="I185" s="27"/>
      <c r="J185" s="27"/>
      <c r="K185" s="27"/>
      <c r="L185" s="27"/>
      <c r="M185" s="27"/>
      <c r="N185" s="27"/>
      <c r="O185" s="27"/>
      <c r="P185" s="27"/>
      <c r="Q185" s="27"/>
    </row>
    <row r="186" ht="12.75" hidden="1" customHeight="1">
      <c r="A186" s="27">
        <v>8.0</v>
      </c>
      <c r="B186" s="27" t="s">
        <v>358</v>
      </c>
      <c r="C186" s="27">
        <v>8.0</v>
      </c>
      <c r="D186" s="27"/>
      <c r="E186" s="27"/>
      <c r="F186" s="27"/>
      <c r="G186" s="27"/>
      <c r="H186" s="27"/>
      <c r="I186" s="27"/>
      <c r="J186" s="27"/>
      <c r="K186" s="27"/>
      <c r="L186" s="27"/>
      <c r="M186" s="27"/>
      <c r="N186" s="27"/>
      <c r="O186" s="27"/>
      <c r="P186" s="27"/>
      <c r="Q186" s="27"/>
    </row>
    <row r="187" ht="12.75" hidden="1" customHeight="1">
      <c r="A187" s="27">
        <v>9.0</v>
      </c>
      <c r="B187" s="27" t="s">
        <v>359</v>
      </c>
      <c r="C187" s="27">
        <v>17.0</v>
      </c>
      <c r="D187" s="27"/>
      <c r="E187" s="27"/>
      <c r="F187" s="27"/>
      <c r="G187" s="27"/>
      <c r="H187" s="27"/>
      <c r="I187" s="27"/>
      <c r="J187" s="27"/>
      <c r="K187" s="27"/>
      <c r="L187" s="27"/>
      <c r="M187" s="27"/>
      <c r="N187" s="27"/>
      <c r="O187" s="27"/>
      <c r="P187" s="27"/>
      <c r="Q187" s="27"/>
    </row>
    <row r="188" ht="12.75" hidden="1" customHeight="1">
      <c r="A188" s="27">
        <v>10.0</v>
      </c>
      <c r="B188" s="27" t="s">
        <v>360</v>
      </c>
      <c r="C188" s="27">
        <v>12.0</v>
      </c>
      <c r="D188" s="27"/>
      <c r="E188" s="27"/>
      <c r="F188" s="27"/>
      <c r="G188" s="27"/>
      <c r="H188" s="27"/>
      <c r="I188" s="27"/>
      <c r="J188" s="27"/>
      <c r="K188" s="27"/>
      <c r="L188" s="27"/>
      <c r="M188" s="27"/>
      <c r="N188" s="27"/>
      <c r="O188" s="27"/>
      <c r="P188" s="27"/>
      <c r="Q188" s="27"/>
    </row>
    <row r="189" ht="12.75" hidden="1" customHeight="1">
      <c r="A189" s="27">
        <v>11.0</v>
      </c>
      <c r="B189" s="27" t="s">
        <v>361</v>
      </c>
      <c r="C189" s="27">
        <v>2.0</v>
      </c>
      <c r="D189" s="27"/>
      <c r="E189" s="27"/>
      <c r="F189" s="27"/>
      <c r="G189" s="27"/>
      <c r="H189" s="27"/>
      <c r="I189" s="27"/>
      <c r="J189" s="27"/>
      <c r="K189" s="27"/>
      <c r="L189" s="27"/>
      <c r="M189" s="27"/>
      <c r="N189" s="27"/>
      <c r="O189" s="27"/>
      <c r="P189" s="27"/>
      <c r="Q189" s="27"/>
    </row>
    <row r="190" ht="12.75" hidden="1" customHeight="1">
      <c r="A190" s="27">
        <v>12.0</v>
      </c>
      <c r="B190" s="27" t="s">
        <v>362</v>
      </c>
      <c r="C190" s="27">
        <v>5.0</v>
      </c>
      <c r="D190" s="27"/>
      <c r="E190" s="27"/>
      <c r="F190" s="27"/>
      <c r="G190" s="27"/>
      <c r="H190" s="27"/>
      <c r="I190" s="27"/>
      <c r="J190" s="27"/>
      <c r="K190" s="27"/>
      <c r="L190" s="27"/>
      <c r="M190" s="27"/>
      <c r="N190" s="27"/>
      <c r="O190" s="27"/>
      <c r="P190" s="27"/>
      <c r="Q190" s="27"/>
    </row>
    <row r="191" ht="12.75" hidden="1" customHeight="1">
      <c r="A191" s="27">
        <v>13.0</v>
      </c>
      <c r="B191" s="27" t="s">
        <v>363</v>
      </c>
      <c r="C191" s="27">
        <v>14.0</v>
      </c>
      <c r="D191" s="27"/>
      <c r="E191" s="27"/>
      <c r="F191" s="27"/>
      <c r="G191" s="27"/>
      <c r="H191" s="27"/>
      <c r="I191" s="27"/>
      <c r="J191" s="27"/>
      <c r="K191" s="27"/>
      <c r="L191" s="27"/>
      <c r="M191" s="27"/>
      <c r="N191" s="27"/>
      <c r="O191" s="27"/>
      <c r="P191" s="27"/>
      <c r="Q191" s="27"/>
    </row>
    <row r="192" ht="12.75" hidden="1" customHeight="1">
      <c r="A192" s="27">
        <v>15.0</v>
      </c>
      <c r="B192" s="27" t="s">
        <v>364</v>
      </c>
      <c r="C192" s="27">
        <v>20.0</v>
      </c>
      <c r="D192" s="27"/>
      <c r="E192" s="27"/>
      <c r="F192" s="27"/>
      <c r="G192" s="27"/>
      <c r="H192" s="27"/>
      <c r="I192" s="27"/>
      <c r="J192" s="27"/>
      <c r="K192" s="27"/>
      <c r="L192" s="27"/>
      <c r="M192" s="27"/>
      <c r="N192" s="27"/>
      <c r="O192" s="27"/>
      <c r="P192" s="27"/>
      <c r="Q192" s="27"/>
    </row>
    <row r="193" ht="12.75" hidden="1" customHeight="1">
      <c r="A193" s="27">
        <v>16.0</v>
      </c>
      <c r="B193" s="27" t="s">
        <v>365</v>
      </c>
      <c r="C193" s="27">
        <v>14.0</v>
      </c>
      <c r="D193" s="27"/>
      <c r="E193" s="27"/>
      <c r="F193" s="27"/>
      <c r="G193" s="27"/>
      <c r="H193" s="27"/>
      <c r="I193" s="27"/>
      <c r="J193" s="27"/>
      <c r="K193" s="27"/>
      <c r="L193" s="27"/>
      <c r="M193" s="27"/>
      <c r="N193" s="27"/>
      <c r="O193" s="27"/>
      <c r="P193" s="27"/>
      <c r="Q193" s="27"/>
    </row>
    <row r="194" ht="12.75" hidden="1" customHeight="1">
      <c r="A194" s="27">
        <v>17.0</v>
      </c>
      <c r="B194" s="27" t="s">
        <v>366</v>
      </c>
      <c r="C194" s="27">
        <v>13.0</v>
      </c>
      <c r="D194" s="27"/>
      <c r="E194" s="27"/>
      <c r="F194" s="27"/>
      <c r="G194" s="27"/>
      <c r="H194" s="27"/>
      <c r="I194" s="27"/>
      <c r="J194" s="27"/>
      <c r="K194" s="27"/>
      <c r="L194" s="27"/>
      <c r="M194" s="27"/>
      <c r="N194" s="27"/>
      <c r="O194" s="27"/>
      <c r="P194" s="27"/>
      <c r="Q194" s="27"/>
    </row>
    <row r="195" ht="12.75" hidden="1" customHeight="1">
      <c r="A195" s="27">
        <v>18.0</v>
      </c>
      <c r="B195" s="27" t="s">
        <v>367</v>
      </c>
      <c r="C195" s="27">
        <v>7.0</v>
      </c>
      <c r="D195" s="27"/>
      <c r="E195" s="27"/>
      <c r="F195" s="27"/>
      <c r="G195" s="27"/>
      <c r="H195" s="27"/>
      <c r="I195" s="27"/>
      <c r="J195" s="27"/>
      <c r="K195" s="27"/>
      <c r="L195" s="27"/>
      <c r="M195" s="27"/>
      <c r="N195" s="27"/>
      <c r="O195" s="27"/>
      <c r="P195" s="27"/>
      <c r="Q195" s="27"/>
    </row>
    <row r="196" ht="12.75" hidden="1" customHeight="1">
      <c r="A196" s="27">
        <v>19.0</v>
      </c>
      <c r="B196" s="27" t="s">
        <v>368</v>
      </c>
      <c r="C196" s="27">
        <v>5.0</v>
      </c>
      <c r="D196" s="27"/>
      <c r="E196" s="27"/>
      <c r="F196" s="27"/>
      <c r="G196" s="27"/>
      <c r="H196" s="27"/>
      <c r="I196" s="27"/>
      <c r="J196" s="27"/>
      <c r="K196" s="27"/>
      <c r="L196" s="27"/>
      <c r="M196" s="27"/>
      <c r="N196" s="27"/>
      <c r="O196" s="27"/>
      <c r="P196" s="27"/>
      <c r="Q196" s="27"/>
    </row>
    <row r="197" ht="12.75" hidden="1" customHeight="1">
      <c r="A197" s="27">
        <v>20.0</v>
      </c>
      <c r="B197" s="27" t="s">
        <v>369</v>
      </c>
      <c r="C197" s="27">
        <v>13.0</v>
      </c>
      <c r="D197" s="27"/>
      <c r="E197" s="27"/>
      <c r="F197" s="27"/>
      <c r="G197" s="27"/>
      <c r="H197" s="27"/>
      <c r="I197" s="27"/>
      <c r="J197" s="27"/>
      <c r="K197" s="27"/>
      <c r="L197" s="27"/>
      <c r="M197" s="27"/>
      <c r="N197" s="27"/>
      <c r="O197" s="27"/>
      <c r="P197" s="27"/>
      <c r="Q197" s="27"/>
    </row>
    <row r="198" ht="12.75" hidden="1" customHeight="1">
      <c r="A198" s="27">
        <v>21.0</v>
      </c>
      <c r="B198" s="27" t="s">
        <v>370</v>
      </c>
      <c r="C198" s="27">
        <v>14.0</v>
      </c>
      <c r="D198" s="27"/>
      <c r="E198" s="27"/>
      <c r="F198" s="27"/>
      <c r="G198" s="27"/>
      <c r="H198" s="27"/>
      <c r="I198" s="27"/>
      <c r="J198" s="27"/>
      <c r="K198" s="27"/>
      <c r="L198" s="27"/>
      <c r="M198" s="27"/>
      <c r="N198" s="27"/>
      <c r="O198" s="27"/>
      <c r="P198" s="27"/>
      <c r="Q198" s="27"/>
    </row>
    <row r="199" ht="12.75" hidden="1" customHeight="1">
      <c r="A199" s="27">
        <v>22.0</v>
      </c>
      <c r="B199" s="27" t="s">
        <v>371</v>
      </c>
      <c r="C199" s="27">
        <v>13.0</v>
      </c>
      <c r="D199" s="27"/>
      <c r="E199" s="27"/>
      <c r="F199" s="27"/>
      <c r="G199" s="27"/>
      <c r="H199" s="27"/>
      <c r="I199" s="27"/>
      <c r="J199" s="27"/>
      <c r="K199" s="27"/>
      <c r="L199" s="27"/>
      <c r="M199" s="27"/>
      <c r="N199" s="27"/>
      <c r="O199" s="27"/>
      <c r="P199" s="27"/>
      <c r="Q199" s="27"/>
    </row>
    <row r="200" ht="12.75" hidden="1" customHeight="1">
      <c r="A200" s="27">
        <v>23.0</v>
      </c>
      <c r="B200" s="27" t="s">
        <v>372</v>
      </c>
      <c r="C200" s="27">
        <v>14.0</v>
      </c>
      <c r="D200" s="27"/>
      <c r="E200" s="27"/>
      <c r="F200" s="27"/>
      <c r="G200" s="27"/>
      <c r="H200" s="27"/>
      <c r="I200" s="27"/>
      <c r="J200" s="27"/>
      <c r="K200" s="27"/>
      <c r="L200" s="27"/>
      <c r="M200" s="27"/>
      <c r="N200" s="27"/>
      <c r="O200" s="27"/>
      <c r="P200" s="27"/>
      <c r="Q200" s="27"/>
    </row>
    <row r="201" ht="12.75" hidden="1" customHeight="1">
      <c r="A201" s="27">
        <v>24.0</v>
      </c>
      <c r="B201" s="27" t="s">
        <v>373</v>
      </c>
      <c r="C201" s="27">
        <v>7.0</v>
      </c>
      <c r="D201" s="27"/>
      <c r="E201" s="27"/>
      <c r="F201" s="27"/>
      <c r="G201" s="27"/>
      <c r="H201" s="27"/>
      <c r="I201" s="27"/>
      <c r="J201" s="27"/>
      <c r="K201" s="27"/>
      <c r="L201" s="27"/>
      <c r="M201" s="27"/>
      <c r="N201" s="27"/>
      <c r="O201" s="27"/>
      <c r="P201" s="27"/>
      <c r="Q201" s="27"/>
    </row>
    <row r="202" ht="12.75" hidden="1" customHeight="1">
      <c r="A202" s="27">
        <v>25.0</v>
      </c>
      <c r="B202" s="27" t="s">
        <v>374</v>
      </c>
      <c r="C202" s="27">
        <v>19.0</v>
      </c>
      <c r="D202" s="27"/>
      <c r="E202" s="27"/>
      <c r="F202" s="27"/>
      <c r="G202" s="27"/>
      <c r="H202" s="27"/>
      <c r="I202" s="27"/>
      <c r="J202" s="27"/>
      <c r="K202" s="27"/>
      <c r="L202" s="27"/>
      <c r="M202" s="27"/>
      <c r="N202" s="27"/>
      <c r="O202" s="27"/>
      <c r="P202" s="27"/>
      <c r="Q202" s="27"/>
    </row>
    <row r="203" ht="12.75" hidden="1" customHeight="1">
      <c r="A203" s="27">
        <v>26.0</v>
      </c>
      <c r="B203" s="27" t="s">
        <v>375</v>
      </c>
      <c r="C203" s="27">
        <v>16.0</v>
      </c>
      <c r="D203" s="27"/>
      <c r="E203" s="27"/>
      <c r="F203" s="27"/>
      <c r="G203" s="27"/>
      <c r="H203" s="27"/>
      <c r="I203" s="27"/>
      <c r="J203" s="27"/>
      <c r="K203" s="27"/>
      <c r="L203" s="27"/>
      <c r="M203" s="27"/>
      <c r="N203" s="27"/>
      <c r="O203" s="27"/>
      <c r="P203" s="27"/>
      <c r="Q203" s="27"/>
    </row>
    <row r="204" ht="12.75" hidden="1" customHeight="1">
      <c r="A204" s="27">
        <v>27.0</v>
      </c>
      <c r="B204" s="27" t="s">
        <v>376</v>
      </c>
      <c r="C204" s="27">
        <v>17.0</v>
      </c>
      <c r="D204" s="27"/>
      <c r="E204" s="27"/>
      <c r="F204" s="27"/>
      <c r="G204" s="27"/>
      <c r="H204" s="27"/>
      <c r="I204" s="27"/>
      <c r="J204" s="27"/>
      <c r="K204" s="27"/>
      <c r="L204" s="27"/>
      <c r="M204" s="27"/>
      <c r="N204" s="27"/>
      <c r="O204" s="27"/>
      <c r="P204" s="27"/>
      <c r="Q204" s="27"/>
    </row>
    <row r="205" ht="12.75" hidden="1" customHeight="1">
      <c r="A205" s="27">
        <v>29.0</v>
      </c>
      <c r="B205" s="27" t="s">
        <v>377</v>
      </c>
      <c r="C205" s="27">
        <v>16.0</v>
      </c>
      <c r="D205" s="27"/>
      <c r="E205" s="27"/>
      <c r="F205" s="27"/>
      <c r="G205" s="27"/>
      <c r="H205" s="27"/>
      <c r="I205" s="27"/>
      <c r="J205" s="27"/>
      <c r="K205" s="27"/>
      <c r="L205" s="27"/>
      <c r="M205" s="27"/>
      <c r="N205" s="27"/>
      <c r="O205" s="27"/>
      <c r="P205" s="27"/>
      <c r="Q205" s="27"/>
    </row>
    <row r="206" ht="12.75" hidden="1" customHeight="1">
      <c r="A206" s="27">
        <v>30.0</v>
      </c>
      <c r="B206" s="27" t="s">
        <v>378</v>
      </c>
      <c r="C206" s="27">
        <v>4.0</v>
      </c>
      <c r="D206" s="27"/>
      <c r="E206" s="27"/>
      <c r="F206" s="27"/>
      <c r="G206" s="27"/>
      <c r="H206" s="27"/>
      <c r="I206" s="27"/>
      <c r="J206" s="27"/>
      <c r="K206" s="27"/>
      <c r="L206" s="27"/>
      <c r="M206" s="27"/>
      <c r="N206" s="27"/>
      <c r="O206" s="27"/>
      <c r="P206" s="27"/>
      <c r="Q206" s="27"/>
    </row>
    <row r="207" ht="12.75" hidden="1" customHeight="1">
      <c r="A207" s="27">
        <v>32.0</v>
      </c>
      <c r="B207" s="27" t="s">
        <v>379</v>
      </c>
      <c r="C207" s="27">
        <v>16.0</v>
      </c>
      <c r="D207" s="27"/>
      <c r="E207" s="27"/>
      <c r="F207" s="27"/>
      <c r="G207" s="27"/>
      <c r="H207" s="27"/>
      <c r="I207" s="27"/>
      <c r="J207" s="27"/>
      <c r="K207" s="27"/>
      <c r="L207" s="27"/>
      <c r="M207" s="27"/>
      <c r="N207" s="27"/>
      <c r="O207" s="27"/>
      <c r="P207" s="27"/>
      <c r="Q207" s="27"/>
    </row>
    <row r="208" ht="12.75" hidden="1" customHeight="1">
      <c r="A208" s="27">
        <v>33.0</v>
      </c>
      <c r="B208" s="27" t="s">
        <v>380</v>
      </c>
      <c r="C208" s="27">
        <v>1.0</v>
      </c>
      <c r="D208" s="27"/>
      <c r="E208" s="27"/>
      <c r="F208" s="27"/>
      <c r="G208" s="27"/>
      <c r="H208" s="27"/>
      <c r="I208" s="27"/>
      <c r="J208" s="27"/>
      <c r="K208" s="27"/>
      <c r="L208" s="27"/>
      <c r="M208" s="27"/>
      <c r="N208" s="27"/>
      <c r="O208" s="27"/>
      <c r="P208" s="27"/>
      <c r="Q208" s="27"/>
    </row>
    <row r="209" ht="12.75" hidden="1" customHeight="1">
      <c r="A209" s="27">
        <v>34.0</v>
      </c>
      <c r="B209" s="27" t="s">
        <v>381</v>
      </c>
      <c r="C209" s="27">
        <v>1.0</v>
      </c>
      <c r="D209" s="27"/>
      <c r="E209" s="27"/>
      <c r="F209" s="27"/>
      <c r="G209" s="27"/>
      <c r="H209" s="27"/>
      <c r="I209" s="27"/>
      <c r="J209" s="27"/>
      <c r="K209" s="27"/>
      <c r="L209" s="27"/>
      <c r="M209" s="27"/>
      <c r="N209" s="27"/>
      <c r="O209" s="27"/>
      <c r="P209" s="27"/>
      <c r="Q209" s="27"/>
    </row>
    <row r="210" ht="12.75" hidden="1" customHeight="1">
      <c r="A210" s="27">
        <v>35.0</v>
      </c>
      <c r="B210" s="27" t="s">
        <v>382</v>
      </c>
      <c r="C210" s="27">
        <v>11.0</v>
      </c>
      <c r="D210" s="27"/>
      <c r="E210" s="27"/>
      <c r="F210" s="27"/>
      <c r="G210" s="27"/>
      <c r="H210" s="27"/>
      <c r="I210" s="27"/>
      <c r="J210" s="27"/>
      <c r="K210" s="27"/>
      <c r="L210" s="27"/>
      <c r="M210" s="27"/>
      <c r="N210" s="27"/>
      <c r="O210" s="27"/>
      <c r="P210" s="27"/>
      <c r="Q210" s="27"/>
    </row>
    <row r="211" ht="12.75" hidden="1" customHeight="1">
      <c r="A211" s="27">
        <v>36.0</v>
      </c>
      <c r="B211" s="27" t="s">
        <v>383</v>
      </c>
      <c r="C211" s="27">
        <v>5.0</v>
      </c>
      <c r="D211" s="27"/>
      <c r="E211" s="27"/>
      <c r="F211" s="27"/>
      <c r="G211" s="27"/>
      <c r="H211" s="27"/>
      <c r="I211" s="27"/>
      <c r="J211" s="27"/>
      <c r="K211" s="27"/>
      <c r="L211" s="27"/>
      <c r="M211" s="27"/>
      <c r="N211" s="27"/>
      <c r="O211" s="27"/>
      <c r="P211" s="27"/>
      <c r="Q211" s="27"/>
    </row>
    <row r="212" ht="12.75" hidden="1" customHeight="1">
      <c r="A212" s="27">
        <v>37.0</v>
      </c>
      <c r="B212" s="27" t="s">
        <v>384</v>
      </c>
      <c r="C212" s="27">
        <v>9.0</v>
      </c>
      <c r="D212" s="27"/>
      <c r="E212" s="27"/>
      <c r="F212" s="27"/>
      <c r="G212" s="27"/>
      <c r="H212" s="27"/>
      <c r="I212" s="27"/>
      <c r="J212" s="27"/>
      <c r="K212" s="27"/>
      <c r="L212" s="27"/>
      <c r="M212" s="27"/>
      <c r="N212" s="27"/>
      <c r="O212" s="27"/>
      <c r="P212" s="27"/>
      <c r="Q212" s="27"/>
    </row>
    <row r="213" ht="12.75" hidden="1" customHeight="1">
      <c r="A213" s="27">
        <v>38.0</v>
      </c>
      <c r="B213" s="27" t="s">
        <v>385</v>
      </c>
      <c r="C213" s="27">
        <v>8.0</v>
      </c>
      <c r="D213" s="27"/>
      <c r="E213" s="27"/>
      <c r="F213" s="27"/>
      <c r="G213" s="27"/>
      <c r="H213" s="27"/>
      <c r="I213" s="27"/>
      <c r="J213" s="27"/>
      <c r="K213" s="27"/>
      <c r="L213" s="27"/>
      <c r="M213" s="27"/>
      <c r="N213" s="27"/>
      <c r="O213" s="27"/>
      <c r="P213" s="27"/>
      <c r="Q213" s="27"/>
    </row>
    <row r="214" ht="12.75" hidden="1" customHeight="1">
      <c r="A214" s="27">
        <v>39.0</v>
      </c>
      <c r="B214" s="27" t="s">
        <v>386</v>
      </c>
      <c r="C214" s="27">
        <v>12.0</v>
      </c>
      <c r="D214" s="27"/>
      <c r="E214" s="27"/>
      <c r="F214" s="27"/>
      <c r="G214" s="27"/>
      <c r="H214" s="27"/>
      <c r="I214" s="27"/>
      <c r="J214" s="27"/>
      <c r="K214" s="27"/>
      <c r="L214" s="27"/>
      <c r="M214" s="27"/>
      <c r="N214" s="27"/>
      <c r="O214" s="27"/>
      <c r="P214" s="27"/>
      <c r="Q214" s="27"/>
    </row>
    <row r="215" ht="12.75" hidden="1" customHeight="1">
      <c r="A215" s="27">
        <v>40.0</v>
      </c>
      <c r="B215" s="27" t="s">
        <v>387</v>
      </c>
      <c r="C215" s="27">
        <v>18.0</v>
      </c>
      <c r="D215" s="27"/>
      <c r="E215" s="27"/>
      <c r="F215" s="27"/>
      <c r="G215" s="27"/>
      <c r="H215" s="27"/>
      <c r="I215" s="27"/>
      <c r="J215" s="27"/>
      <c r="K215" s="27"/>
      <c r="L215" s="27"/>
      <c r="M215" s="27"/>
      <c r="N215" s="27"/>
      <c r="O215" s="27"/>
      <c r="P215" s="27"/>
      <c r="Q215" s="27"/>
    </row>
    <row r="216" ht="12.75" hidden="1" customHeight="1">
      <c r="A216" s="27">
        <v>41.0</v>
      </c>
      <c r="B216" s="27" t="s">
        <v>388</v>
      </c>
      <c r="C216" s="27">
        <v>2.0</v>
      </c>
      <c r="D216" s="27"/>
      <c r="E216" s="27"/>
      <c r="F216" s="27"/>
      <c r="G216" s="27"/>
      <c r="H216" s="27"/>
      <c r="I216" s="27"/>
      <c r="J216" s="27"/>
      <c r="K216" s="27"/>
      <c r="L216" s="27"/>
      <c r="M216" s="27"/>
      <c r="N216" s="27"/>
      <c r="O216" s="27"/>
      <c r="P216" s="27"/>
      <c r="Q216" s="27"/>
    </row>
    <row r="217" ht="12.75" hidden="1" customHeight="1">
      <c r="A217" s="27">
        <v>42.0</v>
      </c>
      <c r="B217" s="27" t="s">
        <v>389</v>
      </c>
      <c r="C217" s="27">
        <v>18.0</v>
      </c>
      <c r="D217" s="27"/>
      <c r="E217" s="27"/>
      <c r="F217" s="27"/>
      <c r="G217" s="27"/>
      <c r="H217" s="27"/>
      <c r="I217" s="27"/>
      <c r="J217" s="27"/>
      <c r="K217" s="27"/>
      <c r="L217" s="27"/>
      <c r="M217" s="27"/>
      <c r="N217" s="27"/>
      <c r="O217" s="27"/>
      <c r="P217" s="27"/>
      <c r="Q217" s="27"/>
    </row>
    <row r="218" ht="12.75" hidden="1" customHeight="1">
      <c r="A218" s="27">
        <v>43.0</v>
      </c>
      <c r="B218" s="27" t="s">
        <v>390</v>
      </c>
      <c r="C218" s="27">
        <v>18.0</v>
      </c>
      <c r="D218" s="27"/>
      <c r="E218" s="27"/>
      <c r="F218" s="27"/>
      <c r="G218" s="27"/>
      <c r="H218" s="27"/>
      <c r="I218" s="27"/>
      <c r="J218" s="27"/>
      <c r="K218" s="27"/>
      <c r="L218" s="27"/>
      <c r="M218" s="27"/>
      <c r="N218" s="27"/>
      <c r="O218" s="27"/>
      <c r="P218" s="27"/>
      <c r="Q218" s="27"/>
    </row>
    <row r="219" ht="12.75" hidden="1" customHeight="1">
      <c r="A219" s="27">
        <v>44.0</v>
      </c>
      <c r="B219" s="27" t="s">
        <v>391</v>
      </c>
      <c r="C219" s="27">
        <v>16.0</v>
      </c>
      <c r="D219" s="27"/>
      <c r="E219" s="27"/>
      <c r="F219" s="27"/>
      <c r="G219" s="27"/>
      <c r="H219" s="27"/>
      <c r="I219" s="27"/>
      <c r="J219" s="27"/>
      <c r="K219" s="27"/>
      <c r="L219" s="27"/>
      <c r="M219" s="27"/>
      <c r="N219" s="27"/>
      <c r="O219" s="27"/>
      <c r="P219" s="27"/>
      <c r="Q219" s="27"/>
    </row>
    <row r="220" ht="12.75" hidden="1" customHeight="1">
      <c r="A220" s="27">
        <v>46.0</v>
      </c>
      <c r="B220" s="27" t="s">
        <v>392</v>
      </c>
      <c r="C220" s="27">
        <v>12.0</v>
      </c>
      <c r="D220" s="27"/>
      <c r="E220" s="27"/>
      <c r="F220" s="27"/>
      <c r="G220" s="27"/>
      <c r="H220" s="27"/>
      <c r="I220" s="27"/>
      <c r="J220" s="27"/>
      <c r="K220" s="27"/>
      <c r="L220" s="27"/>
      <c r="M220" s="27"/>
      <c r="N220" s="27"/>
      <c r="O220" s="27"/>
      <c r="P220" s="27"/>
      <c r="Q220" s="27"/>
    </row>
    <row r="221" ht="12.75" hidden="1" customHeight="1">
      <c r="A221" s="27">
        <v>47.0</v>
      </c>
      <c r="B221" s="27" t="s">
        <v>393</v>
      </c>
      <c r="C221" s="27">
        <v>18.0</v>
      </c>
      <c r="D221" s="27"/>
      <c r="E221" s="27"/>
      <c r="F221" s="27"/>
      <c r="G221" s="27"/>
      <c r="H221" s="27"/>
      <c r="I221" s="27"/>
      <c r="J221" s="27"/>
      <c r="K221" s="27"/>
      <c r="L221" s="27"/>
      <c r="M221" s="27"/>
      <c r="N221" s="27"/>
      <c r="O221" s="27"/>
      <c r="P221" s="27"/>
      <c r="Q221" s="27"/>
    </row>
    <row r="222" ht="12.75" hidden="1" customHeight="1">
      <c r="A222" s="27">
        <v>48.0</v>
      </c>
      <c r="B222" s="27" t="s">
        <v>394</v>
      </c>
      <c r="C222" s="27">
        <v>5.0</v>
      </c>
      <c r="D222" s="27"/>
      <c r="E222" s="27"/>
      <c r="F222" s="27"/>
      <c r="G222" s="27"/>
      <c r="H222" s="27"/>
      <c r="I222" s="27"/>
      <c r="J222" s="27"/>
      <c r="K222" s="27"/>
      <c r="L222" s="27"/>
      <c r="M222" s="27"/>
      <c r="N222" s="27"/>
      <c r="O222" s="27"/>
      <c r="P222" s="27"/>
      <c r="Q222" s="27"/>
    </row>
    <row r="223" ht="12.75" hidden="1" customHeight="1">
      <c r="A223" s="27">
        <v>49.0</v>
      </c>
      <c r="B223" s="27" t="s">
        <v>395</v>
      </c>
      <c r="C223" s="27">
        <v>4.0</v>
      </c>
      <c r="D223" s="27"/>
      <c r="E223" s="27"/>
      <c r="F223" s="27"/>
      <c r="G223" s="27"/>
      <c r="H223" s="27"/>
      <c r="I223" s="27"/>
      <c r="J223" s="27"/>
      <c r="K223" s="27"/>
      <c r="L223" s="27"/>
      <c r="M223" s="27"/>
      <c r="N223" s="27"/>
      <c r="O223" s="27"/>
      <c r="P223" s="27"/>
      <c r="Q223" s="27"/>
    </row>
    <row r="224" ht="12.75" hidden="1" customHeight="1">
      <c r="A224" s="27">
        <v>50.0</v>
      </c>
      <c r="B224" s="27" t="s">
        <v>396</v>
      </c>
      <c r="C224" s="27">
        <v>17.0</v>
      </c>
      <c r="D224" s="27"/>
      <c r="E224" s="27"/>
      <c r="F224" s="27"/>
      <c r="G224" s="27"/>
      <c r="H224" s="27"/>
      <c r="I224" s="27"/>
      <c r="J224" s="27"/>
      <c r="K224" s="27"/>
      <c r="L224" s="27"/>
      <c r="M224" s="27"/>
      <c r="N224" s="27"/>
      <c r="O224" s="27"/>
      <c r="P224" s="27"/>
      <c r="Q224" s="27"/>
    </row>
    <row r="225" ht="12.75" hidden="1" customHeight="1">
      <c r="A225" s="27">
        <v>51.0</v>
      </c>
      <c r="B225" s="27" t="s">
        <v>397</v>
      </c>
      <c r="C225" s="27">
        <v>15.0</v>
      </c>
      <c r="D225" s="27"/>
      <c r="E225" s="27"/>
      <c r="F225" s="27"/>
      <c r="G225" s="27"/>
      <c r="H225" s="27"/>
      <c r="I225" s="27"/>
      <c r="J225" s="27"/>
      <c r="K225" s="27"/>
      <c r="L225" s="27"/>
      <c r="M225" s="27"/>
      <c r="N225" s="27"/>
      <c r="O225" s="27"/>
      <c r="P225" s="27"/>
      <c r="Q225" s="27"/>
    </row>
    <row r="226" ht="12.75" hidden="1" customHeight="1">
      <c r="A226" s="27">
        <v>52.0</v>
      </c>
      <c r="B226" s="27" t="s">
        <v>398</v>
      </c>
      <c r="C226" s="27">
        <v>8.0</v>
      </c>
      <c r="D226" s="27"/>
      <c r="E226" s="27"/>
      <c r="F226" s="27"/>
      <c r="G226" s="27"/>
      <c r="H226" s="27"/>
      <c r="I226" s="27"/>
      <c r="J226" s="27"/>
      <c r="K226" s="27"/>
      <c r="L226" s="27"/>
      <c r="M226" s="27"/>
      <c r="N226" s="27"/>
      <c r="O226" s="27"/>
      <c r="P226" s="27"/>
      <c r="Q226" s="27"/>
    </row>
    <row r="227" ht="12.75" hidden="1" customHeight="1">
      <c r="A227" s="27">
        <v>53.0</v>
      </c>
      <c r="B227" s="27" t="s">
        <v>399</v>
      </c>
      <c r="C227" s="27">
        <v>8.0</v>
      </c>
      <c r="D227" s="27"/>
      <c r="E227" s="27"/>
      <c r="F227" s="27"/>
      <c r="G227" s="27"/>
      <c r="H227" s="27"/>
      <c r="I227" s="27"/>
      <c r="J227" s="27"/>
      <c r="K227" s="27"/>
      <c r="L227" s="27"/>
      <c r="M227" s="27"/>
      <c r="N227" s="27"/>
      <c r="O227" s="27"/>
      <c r="P227" s="27"/>
      <c r="Q227" s="27"/>
    </row>
    <row r="228" ht="12.75" hidden="1" customHeight="1">
      <c r="A228" s="27">
        <v>54.0</v>
      </c>
      <c r="B228" s="27" t="s">
        <v>400</v>
      </c>
      <c r="C228" s="27">
        <v>10.0</v>
      </c>
      <c r="D228" s="27"/>
      <c r="E228" s="27"/>
      <c r="F228" s="27"/>
      <c r="G228" s="27"/>
      <c r="H228" s="27"/>
      <c r="I228" s="27"/>
      <c r="J228" s="27"/>
      <c r="K228" s="27"/>
      <c r="L228" s="27"/>
      <c r="M228" s="27"/>
      <c r="N228" s="27"/>
      <c r="O228" s="27"/>
      <c r="P228" s="27"/>
      <c r="Q228" s="27"/>
    </row>
    <row r="229" ht="12.75" hidden="1" customHeight="1">
      <c r="A229" s="27">
        <v>55.0</v>
      </c>
      <c r="B229" s="27" t="s">
        <v>401</v>
      </c>
      <c r="C229" s="27">
        <v>8.0</v>
      </c>
      <c r="D229" s="27"/>
      <c r="E229" s="27"/>
      <c r="F229" s="27"/>
      <c r="G229" s="27"/>
      <c r="H229" s="27"/>
      <c r="I229" s="27"/>
      <c r="J229" s="27"/>
      <c r="K229" s="27"/>
      <c r="L229" s="27"/>
      <c r="M229" s="27"/>
      <c r="N229" s="27"/>
      <c r="O229" s="27"/>
      <c r="P229" s="27"/>
      <c r="Q229" s="27"/>
    </row>
    <row r="230" ht="12.75" hidden="1" customHeight="1">
      <c r="A230" s="27">
        <v>56.0</v>
      </c>
      <c r="B230" s="27" t="s">
        <v>402</v>
      </c>
      <c r="C230" s="27">
        <v>10.0</v>
      </c>
      <c r="D230" s="27"/>
      <c r="E230" s="27"/>
      <c r="F230" s="27"/>
      <c r="G230" s="27"/>
      <c r="H230" s="27"/>
      <c r="I230" s="27"/>
      <c r="J230" s="27"/>
      <c r="K230" s="27"/>
      <c r="L230" s="27"/>
      <c r="M230" s="27"/>
      <c r="N230" s="27"/>
      <c r="O230" s="27"/>
      <c r="P230" s="27"/>
      <c r="Q230" s="27"/>
    </row>
    <row r="231" ht="12.75" hidden="1" customHeight="1">
      <c r="A231" s="27">
        <v>57.0</v>
      </c>
      <c r="B231" s="27" t="s">
        <v>403</v>
      </c>
      <c r="C231" s="27">
        <v>10.0</v>
      </c>
      <c r="D231" s="27"/>
      <c r="E231" s="27"/>
      <c r="F231" s="27"/>
      <c r="G231" s="27"/>
      <c r="H231" s="27"/>
      <c r="I231" s="27"/>
      <c r="J231" s="27"/>
      <c r="K231" s="27"/>
      <c r="L231" s="27"/>
      <c r="M231" s="27"/>
      <c r="N231" s="27"/>
      <c r="O231" s="27"/>
      <c r="P231" s="27"/>
      <c r="Q231" s="27"/>
    </row>
    <row r="232" ht="12.75" hidden="1" customHeight="1">
      <c r="A232" s="27">
        <v>58.0</v>
      </c>
      <c r="B232" s="27" t="s">
        <v>404</v>
      </c>
      <c r="C232" s="27">
        <v>11.0</v>
      </c>
      <c r="D232" s="27"/>
      <c r="E232" s="27"/>
      <c r="F232" s="27"/>
      <c r="G232" s="27"/>
      <c r="H232" s="27"/>
      <c r="I232" s="27"/>
      <c r="J232" s="27"/>
      <c r="K232" s="27"/>
      <c r="L232" s="27"/>
      <c r="M232" s="27"/>
      <c r="N232" s="27"/>
      <c r="O232" s="27"/>
      <c r="P232" s="27"/>
      <c r="Q232" s="27"/>
    </row>
    <row r="233" ht="12.75" hidden="1" customHeight="1">
      <c r="A233" s="27">
        <v>60.0</v>
      </c>
      <c r="B233" s="27" t="s">
        <v>405</v>
      </c>
      <c r="C233" s="27">
        <v>20.0</v>
      </c>
      <c r="D233" s="27"/>
      <c r="E233" s="27"/>
      <c r="F233" s="27"/>
      <c r="G233" s="27"/>
      <c r="H233" s="27"/>
      <c r="I233" s="27"/>
      <c r="J233" s="27"/>
      <c r="K233" s="27"/>
      <c r="L233" s="27"/>
      <c r="M233" s="27"/>
      <c r="N233" s="27"/>
      <c r="O233" s="27"/>
      <c r="P233" s="27"/>
      <c r="Q233" s="27"/>
    </row>
    <row r="234" ht="12.75" hidden="1" customHeight="1">
      <c r="A234" s="27">
        <v>61.0</v>
      </c>
      <c r="B234" s="27" t="s">
        <v>406</v>
      </c>
      <c r="C234" s="27">
        <v>8.0</v>
      </c>
      <c r="D234" s="27"/>
      <c r="E234" s="27"/>
      <c r="F234" s="27"/>
      <c r="G234" s="27"/>
      <c r="H234" s="27"/>
      <c r="I234" s="27"/>
      <c r="J234" s="27"/>
      <c r="K234" s="27"/>
      <c r="L234" s="27"/>
      <c r="M234" s="27"/>
      <c r="N234" s="27"/>
      <c r="O234" s="27"/>
      <c r="P234" s="27"/>
      <c r="Q234" s="27"/>
    </row>
    <row r="235" ht="12.75" hidden="1" customHeight="1">
      <c r="A235" s="27">
        <v>63.0</v>
      </c>
      <c r="B235" s="27" t="s">
        <v>407</v>
      </c>
      <c r="C235" s="27">
        <v>7.0</v>
      </c>
      <c r="D235" s="27"/>
      <c r="E235" s="27"/>
      <c r="F235" s="27"/>
      <c r="G235" s="27"/>
      <c r="H235" s="27"/>
      <c r="I235" s="27"/>
      <c r="J235" s="27"/>
      <c r="K235" s="27"/>
      <c r="L235" s="27"/>
      <c r="M235" s="27"/>
      <c r="N235" s="27"/>
      <c r="O235" s="27"/>
      <c r="P235" s="27"/>
      <c r="Q235" s="27"/>
    </row>
    <row r="236" ht="12.75" hidden="1" customHeight="1">
      <c r="A236" s="27">
        <v>64.0</v>
      </c>
      <c r="B236" s="27" t="s">
        <v>408</v>
      </c>
      <c r="C236" s="27">
        <v>14.0</v>
      </c>
      <c r="D236" s="27"/>
      <c r="E236" s="27"/>
      <c r="F236" s="27"/>
      <c r="G236" s="27"/>
      <c r="H236" s="27"/>
      <c r="I236" s="27"/>
      <c r="J236" s="27"/>
      <c r="K236" s="27"/>
      <c r="L236" s="27"/>
      <c r="M236" s="27"/>
      <c r="N236" s="27"/>
      <c r="O236" s="27"/>
      <c r="P236" s="27"/>
      <c r="Q236" s="27"/>
    </row>
    <row r="237" ht="12.75" hidden="1" customHeight="1">
      <c r="A237" s="27">
        <v>65.0</v>
      </c>
      <c r="B237" s="27" t="s">
        <v>409</v>
      </c>
      <c r="C237" s="27">
        <v>14.0</v>
      </c>
      <c r="D237" s="27"/>
      <c r="E237" s="27"/>
      <c r="F237" s="27"/>
      <c r="G237" s="27"/>
      <c r="H237" s="27"/>
      <c r="I237" s="27"/>
      <c r="J237" s="27"/>
      <c r="K237" s="27"/>
      <c r="L237" s="27"/>
      <c r="M237" s="27"/>
      <c r="N237" s="27"/>
      <c r="O237" s="27"/>
      <c r="P237" s="27"/>
      <c r="Q237" s="27"/>
    </row>
    <row r="238" ht="12.75" hidden="1" customHeight="1">
      <c r="A238" s="27">
        <v>66.0</v>
      </c>
      <c r="B238" s="27" t="s">
        <v>410</v>
      </c>
      <c r="C238" s="27">
        <v>14.0</v>
      </c>
      <c r="D238" s="27"/>
      <c r="E238" s="27"/>
      <c r="F238" s="27"/>
      <c r="G238" s="27"/>
      <c r="H238" s="27"/>
      <c r="I238" s="27"/>
      <c r="J238" s="27"/>
      <c r="K238" s="27"/>
      <c r="L238" s="27"/>
      <c r="M238" s="27"/>
      <c r="N238" s="27"/>
      <c r="O238" s="27"/>
      <c r="P238" s="27"/>
      <c r="Q238" s="27"/>
    </row>
    <row r="239" ht="12.75" hidden="1" customHeight="1">
      <c r="A239" s="27">
        <v>67.0</v>
      </c>
      <c r="B239" s="27" t="s">
        <v>411</v>
      </c>
      <c r="C239" s="27">
        <v>7.0</v>
      </c>
      <c r="D239" s="27"/>
      <c r="E239" s="27"/>
      <c r="F239" s="27"/>
      <c r="G239" s="27"/>
      <c r="H239" s="27"/>
      <c r="I239" s="27"/>
      <c r="J239" s="27"/>
      <c r="K239" s="27"/>
      <c r="L239" s="27"/>
      <c r="M239" s="27"/>
      <c r="N239" s="27"/>
      <c r="O239" s="27"/>
      <c r="P239" s="27"/>
      <c r="Q239" s="27"/>
    </row>
    <row r="240" ht="12.75" hidden="1" customHeight="1">
      <c r="A240" s="27">
        <v>68.0</v>
      </c>
      <c r="B240" s="27" t="s">
        <v>412</v>
      </c>
      <c r="C240" s="27">
        <v>12.0</v>
      </c>
      <c r="D240" s="27"/>
      <c r="E240" s="27"/>
      <c r="F240" s="27"/>
      <c r="G240" s="27"/>
      <c r="H240" s="27"/>
      <c r="I240" s="27"/>
      <c r="J240" s="27"/>
      <c r="K240" s="27"/>
      <c r="L240" s="27"/>
      <c r="M240" s="27"/>
      <c r="N240" s="27"/>
      <c r="O240" s="27"/>
      <c r="P240" s="27"/>
      <c r="Q240" s="27"/>
    </row>
    <row r="241" ht="12.75" hidden="1" customHeight="1">
      <c r="A241" s="27">
        <v>69.0</v>
      </c>
      <c r="B241" s="27" t="s">
        <v>413</v>
      </c>
      <c r="C241" s="27">
        <v>8.0</v>
      </c>
      <c r="D241" s="27"/>
      <c r="E241" s="27"/>
      <c r="F241" s="27"/>
      <c r="G241" s="27"/>
      <c r="H241" s="27"/>
      <c r="I241" s="27"/>
      <c r="J241" s="27"/>
      <c r="K241" s="27"/>
      <c r="L241" s="27"/>
      <c r="M241" s="27"/>
      <c r="N241" s="27"/>
      <c r="O241" s="27"/>
      <c r="P241" s="27"/>
      <c r="Q241" s="27"/>
    </row>
    <row r="242" ht="12.75" hidden="1" customHeight="1">
      <c r="A242" s="27">
        <v>70.0</v>
      </c>
      <c r="B242" s="27" t="s">
        <v>414</v>
      </c>
      <c r="C242" s="27">
        <v>2.0</v>
      </c>
      <c r="D242" s="27"/>
      <c r="E242" s="27"/>
      <c r="F242" s="27"/>
      <c r="G242" s="27"/>
      <c r="H242" s="27"/>
      <c r="I242" s="27"/>
      <c r="J242" s="27"/>
      <c r="K242" s="27"/>
      <c r="L242" s="27"/>
      <c r="M242" s="27"/>
      <c r="N242" s="27"/>
      <c r="O242" s="27"/>
      <c r="P242" s="27"/>
      <c r="Q242" s="27"/>
    </row>
    <row r="243" ht="12.75" hidden="1" customHeight="1">
      <c r="A243" s="27">
        <v>71.0</v>
      </c>
      <c r="B243" s="27" t="s">
        <v>415</v>
      </c>
      <c r="C243" s="27">
        <v>7.0</v>
      </c>
      <c r="D243" s="27"/>
      <c r="E243" s="27"/>
      <c r="F243" s="27"/>
      <c r="G243" s="27"/>
      <c r="H243" s="27"/>
      <c r="I243" s="27"/>
      <c r="J243" s="27"/>
      <c r="K243" s="27"/>
      <c r="L243" s="27"/>
      <c r="M243" s="27"/>
      <c r="N243" s="27"/>
      <c r="O243" s="27"/>
      <c r="P243" s="27"/>
      <c r="Q243" s="27"/>
    </row>
    <row r="244" ht="12.75" hidden="1" customHeight="1">
      <c r="A244" s="27">
        <v>72.0</v>
      </c>
      <c r="B244" s="27" t="s">
        <v>416</v>
      </c>
      <c r="C244" s="27">
        <v>17.0</v>
      </c>
      <c r="D244" s="27"/>
      <c r="E244" s="27"/>
      <c r="F244" s="27"/>
      <c r="G244" s="27"/>
      <c r="H244" s="27"/>
      <c r="I244" s="27"/>
      <c r="J244" s="27"/>
      <c r="K244" s="27"/>
      <c r="L244" s="27"/>
      <c r="M244" s="27"/>
      <c r="N244" s="27"/>
      <c r="O244" s="27"/>
      <c r="P244" s="27"/>
      <c r="Q244" s="27"/>
    </row>
    <row r="245" ht="12.75" hidden="1" customHeight="1">
      <c r="A245" s="27">
        <v>74.0</v>
      </c>
      <c r="B245" s="27" t="s">
        <v>417</v>
      </c>
      <c r="C245" s="27">
        <v>8.0</v>
      </c>
      <c r="D245" s="27"/>
      <c r="E245" s="27"/>
      <c r="F245" s="27"/>
      <c r="G245" s="27"/>
      <c r="H245" s="27"/>
      <c r="I245" s="27"/>
      <c r="J245" s="27"/>
      <c r="K245" s="27"/>
      <c r="L245" s="27"/>
      <c r="M245" s="27"/>
      <c r="N245" s="27"/>
      <c r="O245" s="27"/>
      <c r="P245" s="27"/>
      <c r="Q245" s="27"/>
    </row>
    <row r="246" ht="12.75" hidden="1" customHeight="1">
      <c r="A246" s="27">
        <v>75.0</v>
      </c>
      <c r="B246" s="27" t="s">
        <v>418</v>
      </c>
      <c r="C246" s="27">
        <v>20.0</v>
      </c>
      <c r="D246" s="27"/>
      <c r="E246" s="27"/>
      <c r="F246" s="27"/>
      <c r="G246" s="27"/>
      <c r="H246" s="27"/>
      <c r="I246" s="27"/>
      <c r="J246" s="27"/>
      <c r="K246" s="27"/>
      <c r="L246" s="27"/>
      <c r="M246" s="27"/>
      <c r="N246" s="27"/>
      <c r="O246" s="27"/>
      <c r="P246" s="27"/>
      <c r="Q246" s="27"/>
    </row>
    <row r="247" ht="12.75" hidden="1" customHeight="1">
      <c r="A247" s="27">
        <v>77.0</v>
      </c>
      <c r="B247" s="27" t="s">
        <v>419</v>
      </c>
      <c r="C247" s="27">
        <v>17.0</v>
      </c>
      <c r="D247" s="27"/>
      <c r="E247" s="27"/>
      <c r="F247" s="27"/>
      <c r="G247" s="27"/>
      <c r="H247" s="27"/>
      <c r="I247" s="27"/>
      <c r="J247" s="27"/>
      <c r="K247" s="27"/>
      <c r="L247" s="27"/>
      <c r="M247" s="27"/>
      <c r="N247" s="27"/>
      <c r="O247" s="27"/>
      <c r="P247" s="27"/>
      <c r="Q247" s="27"/>
    </row>
    <row r="248" ht="12.75" hidden="1" customHeight="1">
      <c r="A248" s="27">
        <v>78.0</v>
      </c>
      <c r="B248" s="27" t="s">
        <v>420</v>
      </c>
      <c r="C248" s="27">
        <v>20.0</v>
      </c>
      <c r="D248" s="27"/>
      <c r="E248" s="27"/>
      <c r="F248" s="27"/>
      <c r="G248" s="27"/>
      <c r="H248" s="27"/>
      <c r="I248" s="27"/>
      <c r="J248" s="27"/>
      <c r="K248" s="27"/>
      <c r="L248" s="27"/>
      <c r="M248" s="27"/>
      <c r="N248" s="27"/>
      <c r="O248" s="27"/>
      <c r="P248" s="27"/>
      <c r="Q248" s="27"/>
    </row>
    <row r="249" ht="12.75" hidden="1" customHeight="1">
      <c r="A249" s="27">
        <v>79.0</v>
      </c>
      <c r="B249" s="27" t="s">
        <v>421</v>
      </c>
      <c r="C249" s="27">
        <v>2.0</v>
      </c>
      <c r="D249" s="27"/>
      <c r="E249" s="27"/>
      <c r="F249" s="27"/>
      <c r="G249" s="27"/>
      <c r="H249" s="27"/>
      <c r="I249" s="27"/>
      <c r="J249" s="27"/>
      <c r="K249" s="27"/>
      <c r="L249" s="27"/>
      <c r="M249" s="27"/>
      <c r="N249" s="27"/>
      <c r="O249" s="27"/>
      <c r="P249" s="27"/>
      <c r="Q249" s="27"/>
    </row>
    <row r="250" ht="12.75" hidden="1" customHeight="1">
      <c r="A250" s="27">
        <v>80.0</v>
      </c>
      <c r="B250" s="27" t="s">
        <v>422</v>
      </c>
      <c r="C250" s="27">
        <v>5.0</v>
      </c>
      <c r="D250" s="27"/>
      <c r="E250" s="27"/>
      <c r="F250" s="27"/>
      <c r="G250" s="27"/>
      <c r="H250" s="27"/>
      <c r="I250" s="27"/>
      <c r="J250" s="27"/>
      <c r="K250" s="27"/>
      <c r="L250" s="27"/>
      <c r="M250" s="27"/>
      <c r="N250" s="27"/>
      <c r="O250" s="27"/>
      <c r="P250" s="27"/>
      <c r="Q250" s="27"/>
    </row>
    <row r="251" ht="12.75" hidden="1" customHeight="1">
      <c r="A251" s="27">
        <v>81.0</v>
      </c>
      <c r="B251" s="27" t="s">
        <v>423</v>
      </c>
      <c r="C251" s="27">
        <v>12.0</v>
      </c>
      <c r="D251" s="27"/>
      <c r="E251" s="27"/>
      <c r="F251" s="27"/>
      <c r="G251" s="27"/>
      <c r="H251" s="27"/>
      <c r="I251" s="27"/>
      <c r="J251" s="27"/>
      <c r="K251" s="27"/>
      <c r="L251" s="27"/>
      <c r="M251" s="27"/>
      <c r="N251" s="27"/>
      <c r="O251" s="27"/>
      <c r="P251" s="27"/>
      <c r="Q251" s="27"/>
    </row>
    <row r="252" ht="12.75" hidden="1" customHeight="1">
      <c r="A252" s="27">
        <v>82.0</v>
      </c>
      <c r="B252" s="27" t="s">
        <v>424</v>
      </c>
      <c r="C252" s="27">
        <v>20.0</v>
      </c>
      <c r="D252" s="27"/>
      <c r="E252" s="27"/>
      <c r="F252" s="27"/>
      <c r="G252" s="27"/>
      <c r="H252" s="27"/>
      <c r="I252" s="27"/>
      <c r="J252" s="27"/>
      <c r="K252" s="27"/>
      <c r="L252" s="27"/>
      <c r="M252" s="27"/>
      <c r="N252" s="27"/>
      <c r="O252" s="27"/>
      <c r="P252" s="27"/>
      <c r="Q252" s="27"/>
    </row>
    <row r="253" ht="12.75" hidden="1" customHeight="1">
      <c r="A253" s="27">
        <v>83.0</v>
      </c>
      <c r="B253" s="27" t="s">
        <v>425</v>
      </c>
      <c r="C253" s="27">
        <v>3.0</v>
      </c>
      <c r="D253" s="27"/>
      <c r="E253" s="27"/>
      <c r="F253" s="27"/>
      <c r="G253" s="27"/>
      <c r="H253" s="27"/>
      <c r="I253" s="27"/>
      <c r="J253" s="27"/>
      <c r="K253" s="27"/>
      <c r="L253" s="27"/>
      <c r="M253" s="27"/>
      <c r="N253" s="27"/>
      <c r="O253" s="27"/>
      <c r="P253" s="27"/>
      <c r="Q253" s="27"/>
    </row>
    <row r="254" ht="12.75" hidden="1" customHeight="1">
      <c r="A254" s="27">
        <v>84.0</v>
      </c>
      <c r="B254" s="27" t="s">
        <v>426</v>
      </c>
      <c r="C254" s="27">
        <v>9.0</v>
      </c>
      <c r="D254" s="27"/>
      <c r="E254" s="27"/>
      <c r="F254" s="27"/>
      <c r="G254" s="27"/>
      <c r="H254" s="27"/>
      <c r="I254" s="27"/>
      <c r="J254" s="27"/>
      <c r="K254" s="27"/>
      <c r="L254" s="27"/>
      <c r="M254" s="27"/>
      <c r="N254" s="27"/>
      <c r="O254" s="27"/>
      <c r="P254" s="27"/>
      <c r="Q254" s="27"/>
    </row>
    <row r="255" ht="12.75" hidden="1" customHeight="1">
      <c r="A255" s="27">
        <v>85.0</v>
      </c>
      <c r="B255" s="27" t="s">
        <v>427</v>
      </c>
      <c r="C255" s="27">
        <v>5.0</v>
      </c>
      <c r="D255" s="27"/>
      <c r="E255" s="27"/>
      <c r="F255" s="27"/>
      <c r="G255" s="27"/>
      <c r="H255" s="27"/>
      <c r="I255" s="27"/>
      <c r="J255" s="27"/>
      <c r="K255" s="27"/>
      <c r="L255" s="27"/>
      <c r="M255" s="27"/>
      <c r="N255" s="27"/>
      <c r="O255" s="27"/>
      <c r="P255" s="27"/>
      <c r="Q255" s="27"/>
    </row>
    <row r="256" ht="12.75" hidden="1" customHeight="1">
      <c r="A256" s="27">
        <v>86.0</v>
      </c>
      <c r="B256" s="27" t="s">
        <v>428</v>
      </c>
      <c r="C256" s="27">
        <v>14.0</v>
      </c>
      <c r="D256" s="27"/>
      <c r="E256" s="27"/>
      <c r="F256" s="27"/>
      <c r="G256" s="27"/>
      <c r="H256" s="27"/>
      <c r="I256" s="27"/>
      <c r="J256" s="27"/>
      <c r="K256" s="27"/>
      <c r="L256" s="27"/>
      <c r="M256" s="27"/>
      <c r="N256" s="27"/>
      <c r="O256" s="27"/>
      <c r="P256" s="27"/>
      <c r="Q256" s="27"/>
    </row>
    <row r="257" ht="12.75" hidden="1" customHeight="1">
      <c r="A257" s="27">
        <v>87.0</v>
      </c>
      <c r="B257" s="27" t="s">
        <v>429</v>
      </c>
      <c r="C257" s="27">
        <v>17.0</v>
      </c>
      <c r="D257" s="27"/>
      <c r="E257" s="27"/>
      <c r="F257" s="27"/>
      <c r="G257" s="27"/>
      <c r="H257" s="27"/>
      <c r="I257" s="27"/>
      <c r="J257" s="27"/>
      <c r="K257" s="27"/>
      <c r="L257" s="27"/>
      <c r="M257" s="27"/>
      <c r="N257" s="27"/>
      <c r="O257" s="27"/>
      <c r="P257" s="27"/>
      <c r="Q257" s="27"/>
    </row>
    <row r="258" ht="12.75" hidden="1" customHeight="1">
      <c r="A258" s="27">
        <v>88.0</v>
      </c>
      <c r="B258" s="27" t="s">
        <v>430</v>
      </c>
      <c r="C258" s="27">
        <v>17.0</v>
      </c>
      <c r="D258" s="27"/>
      <c r="E258" s="27"/>
      <c r="F258" s="27"/>
      <c r="G258" s="27"/>
      <c r="H258" s="27"/>
      <c r="I258" s="27"/>
      <c r="J258" s="27"/>
      <c r="K258" s="27"/>
      <c r="L258" s="27"/>
      <c r="M258" s="27"/>
      <c r="N258" s="27"/>
      <c r="O258" s="27"/>
      <c r="P258" s="27"/>
      <c r="Q258" s="27"/>
    </row>
    <row r="259" ht="12.75" hidden="1" customHeight="1">
      <c r="A259" s="27">
        <v>89.0</v>
      </c>
      <c r="B259" s="27" t="s">
        <v>431</v>
      </c>
      <c r="C259" s="27">
        <v>20.0</v>
      </c>
      <c r="D259" s="27"/>
      <c r="E259" s="27"/>
      <c r="F259" s="27"/>
      <c r="G259" s="27"/>
      <c r="H259" s="27"/>
      <c r="I259" s="27"/>
      <c r="J259" s="27"/>
      <c r="K259" s="27"/>
      <c r="L259" s="27"/>
      <c r="M259" s="27"/>
      <c r="N259" s="27"/>
      <c r="O259" s="27"/>
      <c r="P259" s="27"/>
      <c r="Q259" s="27"/>
    </row>
    <row r="260" ht="12.75" hidden="1" customHeight="1">
      <c r="A260" s="27">
        <v>90.0</v>
      </c>
      <c r="B260" s="27" t="s">
        <v>432</v>
      </c>
      <c r="C260" s="27">
        <v>4.0</v>
      </c>
      <c r="D260" s="27"/>
      <c r="E260" s="27"/>
      <c r="F260" s="27"/>
      <c r="G260" s="27"/>
      <c r="H260" s="27"/>
      <c r="I260" s="27"/>
      <c r="J260" s="27"/>
      <c r="K260" s="27"/>
      <c r="L260" s="27"/>
      <c r="M260" s="27"/>
      <c r="N260" s="27"/>
      <c r="O260" s="27"/>
      <c r="P260" s="27"/>
      <c r="Q260" s="27"/>
    </row>
    <row r="261" ht="12.75" hidden="1" customHeight="1">
      <c r="A261" s="27">
        <v>91.0</v>
      </c>
      <c r="B261" s="27" t="s">
        <v>433</v>
      </c>
      <c r="C261" s="27">
        <v>14.0</v>
      </c>
      <c r="D261" s="27"/>
      <c r="E261" s="27"/>
      <c r="F261" s="27"/>
      <c r="G261" s="27"/>
      <c r="H261" s="27"/>
      <c r="I261" s="27"/>
      <c r="J261" s="27"/>
      <c r="K261" s="27"/>
      <c r="L261" s="27"/>
      <c r="M261" s="27"/>
      <c r="N261" s="27"/>
      <c r="O261" s="27"/>
      <c r="P261" s="27"/>
      <c r="Q261" s="27"/>
    </row>
    <row r="262" ht="12.75" hidden="1" customHeight="1">
      <c r="A262" s="27">
        <v>92.0</v>
      </c>
      <c r="B262" s="27" t="s">
        <v>434</v>
      </c>
      <c r="C262" s="27">
        <v>16.0</v>
      </c>
      <c r="D262" s="27"/>
      <c r="E262" s="27"/>
      <c r="F262" s="27"/>
      <c r="G262" s="27"/>
      <c r="H262" s="27"/>
      <c r="I262" s="27"/>
      <c r="J262" s="27"/>
      <c r="K262" s="27"/>
      <c r="L262" s="27"/>
      <c r="M262" s="27"/>
      <c r="N262" s="27"/>
      <c r="O262" s="27"/>
      <c r="P262" s="27"/>
      <c r="Q262" s="27"/>
    </row>
    <row r="263" ht="12.75" hidden="1" customHeight="1">
      <c r="A263" s="27">
        <v>94.0</v>
      </c>
      <c r="B263" s="27" t="s">
        <v>435</v>
      </c>
      <c r="C263" s="27">
        <v>14.0</v>
      </c>
      <c r="D263" s="27"/>
      <c r="E263" s="27"/>
      <c r="F263" s="27"/>
      <c r="G263" s="27"/>
      <c r="H263" s="27"/>
      <c r="I263" s="27"/>
      <c r="J263" s="27"/>
      <c r="K263" s="27"/>
      <c r="L263" s="27"/>
      <c r="M263" s="27"/>
      <c r="N263" s="27"/>
      <c r="O263" s="27"/>
      <c r="P263" s="27"/>
      <c r="Q263" s="27"/>
    </row>
    <row r="264" ht="12.75" hidden="1" customHeight="1">
      <c r="A264" s="27">
        <v>95.0</v>
      </c>
      <c r="B264" s="27" t="s">
        <v>436</v>
      </c>
      <c r="C264" s="27">
        <v>15.0</v>
      </c>
      <c r="D264" s="27"/>
      <c r="E264" s="27"/>
      <c r="F264" s="27"/>
      <c r="G264" s="27"/>
      <c r="H264" s="27"/>
      <c r="I264" s="27"/>
      <c r="J264" s="27"/>
      <c r="K264" s="27"/>
      <c r="L264" s="27"/>
      <c r="M264" s="27"/>
      <c r="N264" s="27"/>
      <c r="O264" s="27"/>
      <c r="P264" s="27"/>
      <c r="Q264" s="27"/>
    </row>
    <row r="265" ht="12.75" hidden="1" customHeight="1">
      <c r="A265" s="27">
        <v>96.0</v>
      </c>
      <c r="B265" s="27" t="s">
        <v>437</v>
      </c>
      <c r="C265" s="27">
        <v>6.0</v>
      </c>
      <c r="D265" s="27"/>
      <c r="E265" s="27"/>
      <c r="F265" s="27"/>
      <c r="G265" s="27"/>
      <c r="H265" s="27"/>
      <c r="I265" s="27"/>
      <c r="J265" s="27"/>
      <c r="K265" s="27"/>
      <c r="L265" s="27"/>
      <c r="M265" s="27"/>
      <c r="N265" s="27"/>
      <c r="O265" s="27"/>
      <c r="P265" s="27"/>
      <c r="Q265" s="27"/>
    </row>
    <row r="266" ht="12.75" hidden="1" customHeight="1">
      <c r="A266" s="27">
        <v>97.0</v>
      </c>
      <c r="B266" s="27" t="s">
        <v>438</v>
      </c>
      <c r="C266" s="27">
        <v>1.0</v>
      </c>
      <c r="D266" s="27"/>
      <c r="E266" s="27"/>
      <c r="F266" s="27"/>
      <c r="G266" s="27"/>
      <c r="H266" s="27"/>
      <c r="I266" s="27"/>
      <c r="J266" s="27"/>
      <c r="K266" s="27"/>
      <c r="L266" s="27"/>
      <c r="M266" s="27"/>
      <c r="N266" s="27"/>
      <c r="O266" s="27"/>
      <c r="P266" s="27"/>
      <c r="Q266" s="27"/>
    </row>
    <row r="267" ht="12.75" hidden="1" customHeight="1">
      <c r="A267" s="27">
        <v>98.0</v>
      </c>
      <c r="B267" s="27" t="s">
        <v>439</v>
      </c>
      <c r="C267" s="27">
        <v>19.0</v>
      </c>
      <c r="D267" s="27"/>
      <c r="E267" s="27"/>
      <c r="F267" s="27"/>
      <c r="G267" s="27"/>
      <c r="H267" s="27"/>
      <c r="I267" s="27"/>
      <c r="J267" s="27"/>
      <c r="K267" s="27"/>
      <c r="L267" s="27"/>
      <c r="M267" s="27"/>
      <c r="N267" s="27"/>
      <c r="O267" s="27"/>
      <c r="P267" s="27"/>
      <c r="Q267" s="27"/>
    </row>
    <row r="268" ht="12.75" hidden="1" customHeight="1">
      <c r="A268" s="27">
        <v>99.0</v>
      </c>
      <c r="B268" s="27" t="s">
        <v>440</v>
      </c>
      <c r="C268" s="27">
        <v>4.0</v>
      </c>
      <c r="D268" s="27"/>
      <c r="E268" s="27"/>
      <c r="F268" s="27"/>
      <c r="G268" s="27"/>
      <c r="H268" s="27"/>
      <c r="I268" s="27"/>
      <c r="J268" s="27"/>
      <c r="K268" s="27"/>
      <c r="L268" s="27"/>
      <c r="M268" s="27"/>
      <c r="N268" s="27"/>
      <c r="O268" s="27"/>
      <c r="P268" s="27"/>
      <c r="Q268" s="27"/>
    </row>
    <row r="269" ht="12.75" hidden="1" customHeight="1">
      <c r="A269" s="27">
        <v>100.0</v>
      </c>
      <c r="B269" s="27" t="s">
        <v>441</v>
      </c>
      <c r="C269" s="27">
        <v>17.0</v>
      </c>
      <c r="D269" s="27"/>
      <c r="E269" s="27"/>
      <c r="F269" s="27"/>
      <c r="G269" s="27"/>
      <c r="H269" s="27"/>
      <c r="I269" s="27"/>
      <c r="J269" s="27"/>
      <c r="K269" s="27"/>
      <c r="L269" s="27"/>
      <c r="M269" s="27"/>
      <c r="N269" s="27"/>
      <c r="O269" s="27"/>
      <c r="P269" s="27"/>
      <c r="Q269" s="27"/>
    </row>
    <row r="270" ht="12.75" hidden="1" customHeight="1">
      <c r="A270" s="27">
        <v>101.0</v>
      </c>
      <c r="B270" s="27" t="s">
        <v>442</v>
      </c>
      <c r="C270" s="27">
        <v>1.0</v>
      </c>
      <c r="D270" s="27"/>
      <c r="E270" s="27"/>
      <c r="F270" s="27"/>
      <c r="G270" s="27"/>
      <c r="H270" s="27"/>
      <c r="I270" s="27"/>
      <c r="J270" s="27"/>
      <c r="K270" s="27"/>
      <c r="L270" s="27"/>
      <c r="M270" s="27"/>
      <c r="N270" s="27"/>
      <c r="O270" s="27"/>
      <c r="P270" s="27"/>
      <c r="Q270" s="27"/>
    </row>
    <row r="271" ht="12.75" hidden="1" customHeight="1">
      <c r="A271" s="27">
        <v>102.0</v>
      </c>
      <c r="B271" s="27" t="s">
        <v>443</v>
      </c>
      <c r="C271" s="27">
        <v>3.0</v>
      </c>
      <c r="D271" s="27"/>
      <c r="E271" s="27"/>
      <c r="F271" s="27"/>
      <c r="G271" s="27"/>
      <c r="H271" s="27"/>
      <c r="I271" s="27"/>
      <c r="J271" s="27"/>
      <c r="K271" s="27"/>
      <c r="L271" s="27"/>
      <c r="M271" s="27"/>
      <c r="N271" s="27"/>
      <c r="O271" s="27"/>
      <c r="P271" s="27"/>
      <c r="Q271" s="27"/>
    </row>
    <row r="272" ht="12.75" hidden="1" customHeight="1">
      <c r="A272" s="27">
        <v>103.0</v>
      </c>
      <c r="B272" s="27" t="s">
        <v>444</v>
      </c>
      <c r="C272" s="27">
        <v>14.0</v>
      </c>
      <c r="D272" s="27"/>
      <c r="E272" s="27"/>
      <c r="F272" s="27"/>
      <c r="G272" s="27"/>
      <c r="H272" s="27"/>
      <c r="I272" s="27"/>
      <c r="J272" s="27"/>
      <c r="K272" s="27"/>
      <c r="L272" s="27"/>
      <c r="M272" s="27"/>
      <c r="N272" s="27"/>
      <c r="O272" s="27"/>
      <c r="P272" s="27"/>
      <c r="Q272" s="27"/>
    </row>
    <row r="273" ht="12.75" hidden="1" customHeight="1">
      <c r="A273" s="27">
        <v>104.0</v>
      </c>
      <c r="B273" s="27" t="s">
        <v>445</v>
      </c>
      <c r="C273" s="27">
        <v>6.0</v>
      </c>
      <c r="D273" s="27"/>
      <c r="E273" s="27"/>
      <c r="F273" s="27"/>
      <c r="G273" s="27"/>
      <c r="H273" s="27"/>
      <c r="I273" s="27"/>
      <c r="J273" s="27"/>
      <c r="K273" s="27"/>
      <c r="L273" s="27"/>
      <c r="M273" s="27"/>
      <c r="N273" s="27"/>
      <c r="O273" s="27"/>
      <c r="P273" s="27"/>
      <c r="Q273" s="27"/>
    </row>
    <row r="274" ht="12.75" hidden="1" customHeight="1">
      <c r="A274" s="27">
        <v>105.0</v>
      </c>
      <c r="B274" s="27" t="s">
        <v>446</v>
      </c>
      <c r="C274" s="27">
        <v>7.0</v>
      </c>
      <c r="D274" s="27"/>
      <c r="E274" s="27"/>
      <c r="F274" s="27"/>
      <c r="G274" s="27"/>
      <c r="H274" s="27"/>
      <c r="I274" s="27"/>
      <c r="J274" s="27"/>
      <c r="K274" s="27"/>
      <c r="L274" s="27"/>
      <c r="M274" s="27"/>
      <c r="N274" s="27"/>
      <c r="O274" s="27"/>
      <c r="P274" s="27"/>
      <c r="Q274" s="27"/>
    </row>
    <row r="275" ht="12.75" hidden="1" customHeight="1">
      <c r="A275" s="27">
        <v>106.0</v>
      </c>
      <c r="B275" s="27" t="s">
        <v>447</v>
      </c>
      <c r="C275" s="27">
        <v>14.0</v>
      </c>
      <c r="D275" s="27"/>
      <c r="E275" s="27"/>
      <c r="F275" s="27"/>
      <c r="G275" s="27"/>
      <c r="H275" s="27"/>
      <c r="I275" s="27"/>
      <c r="J275" s="27"/>
      <c r="K275" s="27"/>
      <c r="L275" s="27"/>
      <c r="M275" s="27"/>
      <c r="N275" s="27"/>
      <c r="O275" s="27"/>
      <c r="P275" s="27"/>
      <c r="Q275" s="27"/>
    </row>
    <row r="276" ht="12.75" hidden="1" customHeight="1">
      <c r="A276" s="27">
        <v>107.0</v>
      </c>
      <c r="B276" s="27" t="s">
        <v>448</v>
      </c>
      <c r="C276" s="27">
        <v>6.0</v>
      </c>
      <c r="D276" s="27"/>
      <c r="E276" s="27"/>
      <c r="F276" s="27"/>
      <c r="G276" s="27"/>
      <c r="H276" s="27"/>
      <c r="I276" s="27"/>
      <c r="J276" s="27"/>
      <c r="K276" s="27"/>
      <c r="L276" s="27"/>
      <c r="M276" s="27"/>
      <c r="N276" s="27"/>
      <c r="O276" s="27"/>
      <c r="P276" s="27"/>
      <c r="Q276" s="27"/>
    </row>
    <row r="277" ht="12.75" hidden="1" customHeight="1">
      <c r="A277" s="27">
        <v>108.0</v>
      </c>
      <c r="B277" s="27" t="s">
        <v>449</v>
      </c>
      <c r="C277" s="27">
        <v>2.0</v>
      </c>
      <c r="D277" s="27"/>
      <c r="E277" s="27"/>
      <c r="F277" s="27"/>
      <c r="G277" s="27"/>
      <c r="H277" s="27"/>
      <c r="I277" s="27"/>
      <c r="J277" s="27"/>
      <c r="K277" s="27"/>
      <c r="L277" s="27"/>
      <c r="M277" s="27"/>
      <c r="N277" s="27"/>
      <c r="O277" s="27"/>
      <c r="P277" s="27"/>
      <c r="Q277" s="27"/>
    </row>
    <row r="278" ht="12.75" hidden="1" customHeight="1">
      <c r="A278" s="27">
        <v>110.0</v>
      </c>
      <c r="B278" s="27" t="s">
        <v>450</v>
      </c>
      <c r="C278" s="27">
        <v>14.0</v>
      </c>
      <c r="D278" s="27"/>
      <c r="E278" s="27"/>
      <c r="F278" s="27"/>
      <c r="G278" s="27"/>
      <c r="H278" s="27"/>
      <c r="I278" s="27"/>
      <c r="J278" s="27"/>
      <c r="K278" s="27"/>
      <c r="L278" s="27"/>
      <c r="M278" s="27"/>
      <c r="N278" s="27"/>
      <c r="O278" s="27"/>
      <c r="P278" s="27"/>
      <c r="Q278" s="27"/>
    </row>
    <row r="279" ht="12.75" hidden="1" customHeight="1">
      <c r="A279" s="27">
        <v>111.0</v>
      </c>
      <c r="B279" s="27" t="s">
        <v>451</v>
      </c>
      <c r="C279" s="27">
        <v>14.0</v>
      </c>
      <c r="D279" s="27"/>
      <c r="E279" s="27"/>
      <c r="F279" s="27"/>
      <c r="G279" s="27"/>
      <c r="H279" s="27"/>
      <c r="I279" s="27"/>
      <c r="J279" s="27"/>
      <c r="K279" s="27"/>
      <c r="L279" s="27"/>
      <c r="M279" s="27"/>
      <c r="N279" s="27"/>
      <c r="O279" s="27"/>
      <c r="P279" s="27"/>
      <c r="Q279" s="27"/>
    </row>
    <row r="280" ht="12.75" hidden="1" customHeight="1">
      <c r="A280" s="27">
        <v>113.0</v>
      </c>
      <c r="B280" s="27" t="s">
        <v>452</v>
      </c>
      <c r="C280" s="27">
        <v>15.0</v>
      </c>
      <c r="D280" s="27"/>
      <c r="E280" s="27"/>
      <c r="F280" s="27"/>
      <c r="G280" s="27"/>
      <c r="H280" s="27"/>
      <c r="I280" s="27"/>
      <c r="J280" s="27"/>
      <c r="K280" s="27"/>
      <c r="L280" s="27"/>
      <c r="M280" s="27"/>
      <c r="N280" s="27"/>
      <c r="O280" s="27"/>
      <c r="P280" s="27"/>
      <c r="Q280" s="27"/>
    </row>
    <row r="281" ht="12.75" hidden="1" customHeight="1">
      <c r="A281" s="27">
        <v>114.0</v>
      </c>
      <c r="B281" s="27" t="s">
        <v>453</v>
      </c>
      <c r="C281" s="27">
        <v>1.0</v>
      </c>
      <c r="D281" s="27"/>
      <c r="E281" s="27"/>
      <c r="F281" s="27"/>
      <c r="G281" s="27"/>
      <c r="H281" s="27"/>
      <c r="I281" s="27"/>
      <c r="J281" s="27"/>
      <c r="K281" s="27"/>
      <c r="L281" s="27"/>
      <c r="M281" s="27"/>
      <c r="N281" s="27"/>
      <c r="O281" s="27"/>
      <c r="P281" s="27"/>
      <c r="Q281" s="27"/>
    </row>
    <row r="282" ht="12.75" hidden="1" customHeight="1">
      <c r="A282" s="27">
        <v>115.0</v>
      </c>
      <c r="B282" s="27" t="s">
        <v>454</v>
      </c>
      <c r="C282" s="27">
        <v>6.0</v>
      </c>
      <c r="D282" s="27"/>
      <c r="E282" s="27"/>
      <c r="F282" s="27"/>
      <c r="G282" s="27"/>
      <c r="H282" s="27"/>
      <c r="I282" s="27"/>
      <c r="J282" s="27"/>
      <c r="K282" s="27"/>
      <c r="L282" s="27"/>
      <c r="M282" s="27"/>
      <c r="N282" s="27"/>
      <c r="O282" s="27"/>
      <c r="P282" s="27"/>
      <c r="Q282" s="27"/>
    </row>
    <row r="283" ht="12.75" hidden="1" customHeight="1">
      <c r="A283" s="27">
        <v>116.0</v>
      </c>
      <c r="B283" s="27" t="s">
        <v>455</v>
      </c>
      <c r="C283" s="27">
        <v>14.0</v>
      </c>
      <c r="D283" s="27"/>
      <c r="E283" s="27"/>
      <c r="F283" s="27"/>
      <c r="G283" s="27"/>
      <c r="H283" s="27"/>
      <c r="I283" s="27"/>
      <c r="J283" s="27"/>
      <c r="K283" s="27"/>
      <c r="L283" s="27"/>
      <c r="M283" s="27"/>
      <c r="N283" s="27"/>
      <c r="O283" s="27"/>
      <c r="P283" s="27"/>
      <c r="Q283" s="27"/>
    </row>
    <row r="284" ht="12.75" hidden="1" customHeight="1">
      <c r="A284" s="27">
        <v>117.0</v>
      </c>
      <c r="B284" s="27" t="s">
        <v>456</v>
      </c>
      <c r="C284" s="27">
        <v>8.0</v>
      </c>
      <c r="D284" s="27"/>
      <c r="E284" s="27"/>
      <c r="F284" s="27"/>
      <c r="G284" s="27"/>
      <c r="H284" s="27"/>
      <c r="I284" s="27"/>
      <c r="J284" s="27"/>
      <c r="K284" s="27"/>
      <c r="L284" s="27"/>
      <c r="M284" s="27"/>
      <c r="N284" s="27"/>
      <c r="O284" s="27"/>
      <c r="P284" s="27"/>
      <c r="Q284" s="27"/>
    </row>
    <row r="285" ht="12.75" hidden="1" customHeight="1">
      <c r="A285" s="27">
        <v>118.0</v>
      </c>
      <c r="B285" s="27" t="s">
        <v>457</v>
      </c>
      <c r="C285" s="27">
        <v>12.0</v>
      </c>
      <c r="D285" s="27"/>
      <c r="E285" s="27"/>
      <c r="F285" s="27"/>
      <c r="G285" s="27"/>
      <c r="H285" s="27"/>
      <c r="I285" s="27"/>
      <c r="J285" s="27"/>
      <c r="K285" s="27"/>
      <c r="L285" s="27"/>
      <c r="M285" s="27"/>
      <c r="N285" s="27"/>
      <c r="O285" s="27"/>
      <c r="P285" s="27"/>
      <c r="Q285" s="27"/>
    </row>
    <row r="286" ht="12.75" hidden="1" customHeight="1">
      <c r="A286" s="27">
        <v>119.0</v>
      </c>
      <c r="B286" s="27" t="s">
        <v>458</v>
      </c>
      <c r="C286" s="27">
        <v>7.0</v>
      </c>
      <c r="D286" s="27"/>
      <c r="E286" s="27"/>
      <c r="F286" s="27"/>
      <c r="G286" s="27"/>
      <c r="H286" s="27"/>
      <c r="I286" s="27"/>
      <c r="J286" s="27"/>
      <c r="K286" s="27"/>
      <c r="L286" s="27"/>
      <c r="M286" s="27"/>
      <c r="N286" s="27"/>
      <c r="O286" s="27"/>
      <c r="P286" s="27"/>
      <c r="Q286" s="27"/>
    </row>
    <row r="287" ht="12.75" hidden="1" customHeight="1">
      <c r="A287" s="27">
        <v>120.0</v>
      </c>
      <c r="B287" s="27" t="s">
        <v>459</v>
      </c>
      <c r="C287" s="27">
        <v>4.0</v>
      </c>
      <c r="D287" s="27"/>
      <c r="E287" s="27"/>
      <c r="F287" s="27"/>
      <c r="G287" s="27"/>
      <c r="H287" s="27"/>
      <c r="I287" s="27"/>
      <c r="J287" s="27"/>
      <c r="K287" s="27"/>
      <c r="L287" s="27"/>
      <c r="M287" s="27"/>
      <c r="N287" s="27"/>
      <c r="O287" s="27"/>
      <c r="P287" s="27"/>
      <c r="Q287" s="27"/>
    </row>
    <row r="288" ht="12.75" hidden="1" customHeight="1">
      <c r="A288" s="27">
        <v>121.0</v>
      </c>
      <c r="B288" s="27" t="s">
        <v>460</v>
      </c>
      <c r="C288" s="27">
        <v>3.0</v>
      </c>
      <c r="D288" s="27"/>
      <c r="E288" s="27"/>
      <c r="F288" s="27"/>
      <c r="G288" s="27"/>
      <c r="H288" s="27"/>
      <c r="I288" s="27"/>
      <c r="J288" s="27"/>
      <c r="K288" s="27"/>
      <c r="L288" s="27"/>
      <c r="M288" s="27"/>
      <c r="N288" s="27"/>
      <c r="O288" s="27"/>
      <c r="P288" s="27"/>
      <c r="Q288" s="27"/>
    </row>
    <row r="289" ht="12.75" hidden="1" customHeight="1">
      <c r="A289" s="27">
        <v>122.0</v>
      </c>
      <c r="B289" s="27" t="s">
        <v>461</v>
      </c>
      <c r="C289" s="27">
        <v>6.0</v>
      </c>
      <c r="D289" s="27"/>
      <c r="E289" s="27"/>
      <c r="F289" s="27"/>
      <c r="G289" s="27"/>
      <c r="H289" s="27"/>
      <c r="I289" s="27"/>
      <c r="J289" s="27"/>
      <c r="K289" s="27"/>
      <c r="L289" s="27"/>
      <c r="M289" s="27"/>
      <c r="N289" s="27"/>
      <c r="O289" s="27"/>
      <c r="P289" s="27"/>
      <c r="Q289" s="27"/>
    </row>
    <row r="290" ht="12.75" hidden="1" customHeight="1">
      <c r="A290" s="27">
        <v>123.0</v>
      </c>
      <c r="B290" s="27" t="s">
        <v>462</v>
      </c>
      <c r="C290" s="27">
        <v>20.0</v>
      </c>
      <c r="D290" s="27"/>
      <c r="E290" s="27"/>
      <c r="F290" s="27"/>
      <c r="G290" s="27"/>
      <c r="H290" s="27"/>
      <c r="I290" s="27"/>
      <c r="J290" s="27"/>
      <c r="K290" s="27"/>
      <c r="L290" s="27"/>
      <c r="M290" s="27"/>
      <c r="N290" s="27"/>
      <c r="O290" s="27"/>
      <c r="P290" s="27"/>
      <c r="Q290" s="27"/>
    </row>
    <row r="291" ht="12.75" hidden="1" customHeight="1">
      <c r="A291" s="27">
        <v>124.0</v>
      </c>
      <c r="B291" s="27" t="s">
        <v>463</v>
      </c>
      <c r="C291" s="27">
        <v>14.0</v>
      </c>
      <c r="D291" s="27"/>
      <c r="E291" s="27"/>
      <c r="F291" s="27"/>
      <c r="G291" s="27"/>
      <c r="H291" s="27"/>
      <c r="I291" s="27"/>
      <c r="J291" s="27"/>
      <c r="K291" s="27"/>
      <c r="L291" s="27"/>
      <c r="M291" s="27"/>
      <c r="N291" s="27"/>
      <c r="O291" s="27"/>
      <c r="P291" s="27"/>
      <c r="Q291" s="27"/>
    </row>
    <row r="292" ht="12.75" hidden="1" customHeight="1">
      <c r="A292" s="27">
        <v>125.0</v>
      </c>
      <c r="B292" s="27" t="s">
        <v>464</v>
      </c>
      <c r="C292" s="27">
        <v>2.0</v>
      </c>
      <c r="D292" s="27"/>
      <c r="E292" s="27"/>
      <c r="F292" s="27"/>
      <c r="G292" s="27"/>
      <c r="H292" s="27"/>
      <c r="I292" s="27"/>
      <c r="J292" s="27"/>
      <c r="K292" s="27"/>
      <c r="L292" s="27"/>
      <c r="M292" s="27"/>
      <c r="N292" s="27"/>
      <c r="O292" s="27"/>
      <c r="P292" s="27"/>
      <c r="Q292" s="27"/>
    </row>
    <row r="293" ht="12.75" hidden="1" customHeight="1">
      <c r="A293" s="27">
        <v>127.0</v>
      </c>
      <c r="B293" s="27" t="s">
        <v>465</v>
      </c>
      <c r="C293" s="27">
        <v>12.0</v>
      </c>
      <c r="D293" s="27"/>
      <c r="E293" s="27"/>
      <c r="F293" s="27"/>
      <c r="G293" s="27"/>
      <c r="H293" s="27"/>
      <c r="I293" s="27"/>
      <c r="J293" s="27"/>
      <c r="K293" s="27"/>
      <c r="L293" s="27"/>
      <c r="M293" s="27"/>
      <c r="N293" s="27"/>
      <c r="O293" s="27"/>
      <c r="P293" s="27"/>
      <c r="Q293" s="27"/>
    </row>
    <row r="294" ht="12.75" hidden="1" customHeight="1">
      <c r="A294" s="27">
        <v>129.0</v>
      </c>
      <c r="B294" s="27" t="s">
        <v>466</v>
      </c>
      <c r="C294" s="27">
        <v>5.0</v>
      </c>
      <c r="D294" s="27"/>
      <c r="E294" s="27"/>
      <c r="F294" s="27"/>
      <c r="G294" s="27"/>
      <c r="H294" s="27"/>
      <c r="I294" s="27"/>
      <c r="J294" s="27"/>
      <c r="K294" s="27"/>
      <c r="L294" s="27"/>
      <c r="M294" s="27"/>
      <c r="N294" s="27"/>
      <c r="O294" s="27"/>
      <c r="P294" s="27"/>
      <c r="Q294" s="27"/>
    </row>
    <row r="295" ht="12.75" hidden="1" customHeight="1">
      <c r="A295" s="27">
        <v>130.0</v>
      </c>
      <c r="B295" s="27" t="s">
        <v>467</v>
      </c>
      <c r="C295" s="27">
        <v>9.0</v>
      </c>
      <c r="D295" s="27"/>
      <c r="E295" s="27"/>
      <c r="F295" s="27"/>
      <c r="G295" s="27"/>
      <c r="H295" s="27"/>
      <c r="I295" s="27"/>
      <c r="J295" s="27"/>
      <c r="K295" s="27"/>
      <c r="L295" s="27"/>
      <c r="M295" s="27"/>
      <c r="N295" s="27"/>
      <c r="O295" s="27"/>
      <c r="P295" s="27"/>
      <c r="Q295" s="27"/>
    </row>
    <row r="296" ht="12.75" hidden="1" customHeight="1">
      <c r="A296" s="27">
        <v>131.0</v>
      </c>
      <c r="B296" s="27" t="s">
        <v>468</v>
      </c>
      <c r="C296" s="27">
        <v>13.0</v>
      </c>
      <c r="D296" s="27"/>
      <c r="E296" s="27"/>
      <c r="F296" s="27"/>
      <c r="G296" s="27"/>
      <c r="H296" s="27"/>
      <c r="I296" s="27"/>
      <c r="J296" s="27"/>
      <c r="K296" s="27"/>
      <c r="L296" s="27"/>
      <c r="M296" s="27"/>
      <c r="N296" s="27"/>
      <c r="O296" s="27"/>
      <c r="P296" s="27"/>
      <c r="Q296" s="27"/>
    </row>
    <row r="297" ht="12.75" hidden="1" customHeight="1">
      <c r="A297" s="27">
        <v>132.0</v>
      </c>
      <c r="B297" s="27" t="s">
        <v>469</v>
      </c>
      <c r="C297" s="27">
        <v>18.0</v>
      </c>
      <c r="D297" s="27"/>
      <c r="E297" s="27"/>
      <c r="F297" s="27"/>
      <c r="G297" s="27"/>
      <c r="H297" s="27"/>
      <c r="I297" s="27"/>
      <c r="J297" s="27"/>
      <c r="K297" s="27"/>
      <c r="L297" s="27"/>
      <c r="M297" s="27"/>
      <c r="N297" s="27"/>
      <c r="O297" s="27"/>
      <c r="P297" s="27"/>
      <c r="Q297" s="27"/>
    </row>
    <row r="298" ht="12.75" hidden="1" customHeight="1">
      <c r="A298" s="27">
        <v>133.0</v>
      </c>
      <c r="B298" s="27" t="s">
        <v>470</v>
      </c>
      <c r="C298" s="27">
        <v>21.0</v>
      </c>
      <c r="D298" s="27"/>
      <c r="E298" s="27"/>
      <c r="F298" s="27"/>
      <c r="G298" s="27"/>
      <c r="H298" s="27"/>
      <c r="I298" s="27"/>
      <c r="J298" s="27"/>
      <c r="K298" s="27"/>
      <c r="L298" s="27"/>
      <c r="M298" s="27"/>
      <c r="N298" s="27"/>
      <c r="O298" s="27"/>
      <c r="P298" s="27"/>
      <c r="Q298" s="27"/>
    </row>
    <row r="299" ht="12.75" hidden="1" customHeight="1">
      <c r="A299" s="27">
        <v>134.0</v>
      </c>
      <c r="B299" s="27" t="s">
        <v>471</v>
      </c>
      <c r="C299" s="27">
        <v>17.0</v>
      </c>
      <c r="D299" s="27"/>
      <c r="E299" s="27"/>
      <c r="F299" s="27"/>
      <c r="G299" s="27"/>
      <c r="H299" s="27"/>
      <c r="I299" s="27"/>
      <c r="J299" s="27"/>
      <c r="K299" s="27"/>
      <c r="L299" s="27"/>
      <c r="M299" s="27"/>
      <c r="N299" s="27"/>
      <c r="O299" s="27"/>
      <c r="P299" s="27"/>
      <c r="Q299" s="27"/>
    </row>
    <row r="300" ht="12.75" hidden="1" customHeight="1">
      <c r="A300" s="27">
        <v>135.0</v>
      </c>
      <c r="B300" s="27" t="s">
        <v>472</v>
      </c>
      <c r="C300" s="27">
        <v>1.0</v>
      </c>
      <c r="D300" s="27"/>
      <c r="E300" s="27"/>
      <c r="F300" s="27"/>
      <c r="G300" s="27"/>
      <c r="H300" s="27"/>
      <c r="I300" s="27"/>
      <c r="J300" s="27"/>
      <c r="K300" s="27"/>
      <c r="L300" s="27"/>
      <c r="M300" s="27"/>
      <c r="N300" s="27"/>
      <c r="O300" s="27"/>
      <c r="P300" s="27"/>
      <c r="Q300" s="27"/>
    </row>
    <row r="301" ht="12.75" hidden="1" customHeight="1">
      <c r="A301" s="27">
        <v>136.0</v>
      </c>
      <c r="B301" s="27" t="s">
        <v>473</v>
      </c>
      <c r="C301" s="27">
        <v>10.0</v>
      </c>
      <c r="D301" s="27"/>
      <c r="E301" s="27"/>
      <c r="F301" s="27"/>
      <c r="G301" s="27"/>
      <c r="H301" s="27"/>
      <c r="I301" s="27"/>
      <c r="J301" s="27"/>
      <c r="K301" s="27"/>
      <c r="L301" s="27"/>
      <c r="M301" s="27"/>
      <c r="N301" s="27"/>
      <c r="O301" s="27"/>
      <c r="P301" s="27"/>
      <c r="Q301" s="27"/>
    </row>
    <row r="302" ht="12.75" hidden="1" customHeight="1">
      <c r="A302" s="27">
        <v>137.0</v>
      </c>
      <c r="B302" s="27" t="s">
        <v>474</v>
      </c>
      <c r="C302" s="27">
        <v>16.0</v>
      </c>
      <c r="D302" s="27"/>
      <c r="E302" s="27"/>
      <c r="F302" s="27"/>
      <c r="G302" s="27"/>
      <c r="H302" s="27"/>
      <c r="I302" s="27"/>
      <c r="J302" s="27"/>
      <c r="K302" s="27"/>
      <c r="L302" s="27"/>
      <c r="M302" s="27"/>
      <c r="N302" s="27"/>
      <c r="O302" s="27"/>
      <c r="P302" s="27"/>
      <c r="Q302" s="27"/>
    </row>
    <row r="303" ht="12.75" hidden="1" customHeight="1">
      <c r="A303" s="27">
        <v>138.0</v>
      </c>
      <c r="B303" s="27" t="s">
        <v>475</v>
      </c>
      <c r="C303" s="27">
        <v>18.0</v>
      </c>
      <c r="D303" s="27"/>
      <c r="E303" s="27"/>
      <c r="F303" s="27"/>
      <c r="G303" s="27"/>
      <c r="H303" s="27"/>
      <c r="I303" s="27"/>
      <c r="J303" s="27"/>
      <c r="K303" s="27"/>
      <c r="L303" s="27"/>
      <c r="M303" s="27"/>
      <c r="N303" s="27"/>
      <c r="O303" s="27"/>
      <c r="P303" s="27"/>
      <c r="Q303" s="27"/>
    </row>
    <row r="304" ht="12.75" hidden="1" customHeight="1">
      <c r="A304" s="27">
        <v>139.0</v>
      </c>
      <c r="B304" s="27" t="s">
        <v>476</v>
      </c>
      <c r="C304" s="27">
        <v>7.0</v>
      </c>
      <c r="D304" s="27"/>
      <c r="E304" s="27"/>
      <c r="F304" s="27"/>
      <c r="G304" s="27"/>
      <c r="H304" s="27"/>
      <c r="I304" s="27"/>
      <c r="J304" s="27"/>
      <c r="K304" s="27"/>
      <c r="L304" s="27"/>
      <c r="M304" s="27"/>
      <c r="N304" s="27"/>
      <c r="O304" s="27"/>
      <c r="P304" s="27"/>
      <c r="Q304" s="27"/>
    </row>
    <row r="305" ht="12.75" hidden="1" customHeight="1">
      <c r="A305" s="27">
        <v>140.0</v>
      </c>
      <c r="B305" s="27" t="s">
        <v>477</v>
      </c>
      <c r="C305" s="27">
        <v>12.0</v>
      </c>
      <c r="D305" s="27"/>
      <c r="E305" s="27"/>
      <c r="F305" s="27"/>
      <c r="G305" s="27"/>
      <c r="H305" s="27"/>
      <c r="I305" s="27"/>
      <c r="J305" s="27"/>
      <c r="K305" s="27"/>
      <c r="L305" s="27"/>
      <c r="M305" s="27"/>
      <c r="N305" s="27"/>
      <c r="O305" s="27"/>
      <c r="P305" s="27"/>
      <c r="Q305" s="27"/>
    </row>
    <row r="306" ht="12.75" hidden="1" customHeight="1">
      <c r="A306" s="27">
        <v>141.0</v>
      </c>
      <c r="B306" s="27" t="s">
        <v>478</v>
      </c>
      <c r="C306" s="27">
        <v>16.0</v>
      </c>
      <c r="D306" s="27"/>
      <c r="E306" s="27"/>
      <c r="F306" s="27"/>
      <c r="G306" s="27"/>
      <c r="H306" s="27"/>
      <c r="I306" s="27"/>
      <c r="J306" s="27"/>
      <c r="K306" s="27"/>
      <c r="L306" s="27"/>
      <c r="M306" s="27"/>
      <c r="N306" s="27"/>
      <c r="O306" s="27"/>
      <c r="P306" s="27"/>
      <c r="Q306" s="27"/>
    </row>
    <row r="307" ht="12.75" hidden="1" customHeight="1">
      <c r="A307" s="27">
        <v>144.0</v>
      </c>
      <c r="B307" s="27" t="s">
        <v>479</v>
      </c>
      <c r="C307" s="27">
        <v>7.0</v>
      </c>
      <c r="D307" s="27"/>
      <c r="E307" s="27"/>
      <c r="F307" s="27"/>
      <c r="G307" s="27"/>
      <c r="H307" s="27"/>
      <c r="I307" s="27"/>
      <c r="J307" s="27"/>
      <c r="K307" s="27"/>
      <c r="L307" s="27"/>
      <c r="M307" s="27"/>
      <c r="N307" s="27"/>
      <c r="O307" s="27"/>
      <c r="P307" s="27"/>
      <c r="Q307" s="27"/>
    </row>
    <row r="308" ht="12.75" hidden="1" customHeight="1">
      <c r="A308" s="27">
        <v>145.0</v>
      </c>
      <c r="B308" s="27" t="s">
        <v>480</v>
      </c>
      <c r="C308" s="27">
        <v>6.0</v>
      </c>
      <c r="D308" s="27"/>
      <c r="E308" s="27"/>
      <c r="F308" s="27"/>
      <c r="G308" s="27"/>
      <c r="H308" s="27"/>
      <c r="I308" s="27"/>
      <c r="J308" s="27"/>
      <c r="K308" s="27"/>
      <c r="L308" s="27"/>
      <c r="M308" s="27"/>
      <c r="N308" s="27"/>
      <c r="O308" s="27"/>
      <c r="P308" s="27"/>
      <c r="Q308" s="27"/>
    </row>
    <row r="309" ht="12.75" hidden="1" customHeight="1">
      <c r="A309" s="27">
        <v>146.0</v>
      </c>
      <c r="B309" s="27" t="s">
        <v>481</v>
      </c>
      <c r="C309" s="27">
        <v>2.0</v>
      </c>
      <c r="D309" s="27"/>
      <c r="E309" s="27"/>
      <c r="F309" s="27"/>
      <c r="G309" s="27"/>
      <c r="H309" s="27"/>
      <c r="I309" s="27"/>
      <c r="J309" s="27"/>
      <c r="K309" s="27"/>
      <c r="L309" s="27"/>
      <c r="M309" s="27"/>
      <c r="N309" s="27"/>
      <c r="O309" s="27"/>
      <c r="P309" s="27"/>
      <c r="Q309" s="27"/>
    </row>
    <row r="310" ht="12.75" hidden="1" customHeight="1">
      <c r="A310" s="27">
        <v>148.0</v>
      </c>
      <c r="B310" s="27" t="s">
        <v>482</v>
      </c>
      <c r="C310" s="27">
        <v>17.0</v>
      </c>
      <c r="D310" s="27"/>
      <c r="E310" s="27"/>
      <c r="F310" s="27"/>
      <c r="G310" s="27"/>
      <c r="H310" s="27"/>
      <c r="I310" s="27"/>
      <c r="J310" s="27"/>
      <c r="K310" s="27"/>
      <c r="L310" s="27"/>
      <c r="M310" s="27"/>
      <c r="N310" s="27"/>
      <c r="O310" s="27"/>
      <c r="P310" s="27"/>
      <c r="Q310" s="27"/>
    </row>
    <row r="311" ht="12.75" hidden="1" customHeight="1">
      <c r="A311" s="27">
        <v>149.0</v>
      </c>
      <c r="B311" s="27" t="s">
        <v>483</v>
      </c>
      <c r="C311" s="27">
        <v>3.0</v>
      </c>
      <c r="D311" s="27"/>
      <c r="E311" s="27"/>
      <c r="F311" s="27"/>
      <c r="G311" s="27"/>
      <c r="H311" s="27"/>
      <c r="I311" s="27"/>
      <c r="J311" s="27"/>
      <c r="K311" s="27"/>
      <c r="L311" s="27"/>
      <c r="M311" s="27"/>
      <c r="N311" s="27"/>
      <c r="O311" s="27"/>
      <c r="P311" s="27"/>
      <c r="Q311" s="27"/>
    </row>
    <row r="312" ht="12.75" hidden="1" customHeight="1">
      <c r="A312" s="27">
        <v>150.0</v>
      </c>
      <c r="B312" s="27" t="s">
        <v>484</v>
      </c>
      <c r="C312" s="27">
        <v>3.0</v>
      </c>
      <c r="D312" s="27"/>
      <c r="E312" s="27"/>
      <c r="F312" s="27"/>
      <c r="G312" s="27"/>
      <c r="H312" s="27"/>
      <c r="I312" s="27"/>
      <c r="J312" s="27"/>
      <c r="K312" s="27"/>
      <c r="L312" s="27"/>
      <c r="M312" s="27"/>
      <c r="N312" s="27"/>
      <c r="O312" s="27"/>
      <c r="P312" s="27"/>
      <c r="Q312" s="27"/>
    </row>
    <row r="313" ht="12.75" hidden="1" customHeight="1">
      <c r="A313" s="27">
        <v>151.0</v>
      </c>
      <c r="B313" s="27" t="s">
        <v>485</v>
      </c>
      <c r="C313" s="27">
        <v>5.0</v>
      </c>
      <c r="D313" s="27"/>
      <c r="E313" s="27"/>
      <c r="F313" s="27"/>
      <c r="G313" s="27"/>
      <c r="H313" s="27"/>
      <c r="I313" s="27"/>
      <c r="J313" s="27"/>
      <c r="K313" s="27"/>
      <c r="L313" s="27"/>
      <c r="M313" s="27"/>
      <c r="N313" s="27"/>
      <c r="O313" s="27"/>
      <c r="P313" s="27"/>
      <c r="Q313" s="27"/>
    </row>
    <row r="314" ht="12.75" hidden="1" customHeight="1">
      <c r="A314" s="27">
        <v>152.0</v>
      </c>
      <c r="B314" s="27" t="s">
        <v>486</v>
      </c>
      <c r="C314" s="27">
        <v>2.0</v>
      </c>
      <c r="D314" s="27"/>
      <c r="E314" s="27"/>
      <c r="F314" s="27"/>
      <c r="G314" s="27"/>
      <c r="H314" s="27"/>
      <c r="I314" s="27"/>
      <c r="J314" s="27"/>
      <c r="K314" s="27"/>
      <c r="L314" s="27"/>
      <c r="M314" s="27"/>
      <c r="N314" s="27"/>
      <c r="O314" s="27"/>
      <c r="P314" s="27"/>
      <c r="Q314" s="27"/>
    </row>
    <row r="315" ht="12.75" hidden="1" customHeight="1">
      <c r="A315" s="27">
        <v>153.0</v>
      </c>
      <c r="B315" s="27" t="s">
        <v>487</v>
      </c>
      <c r="C315" s="27">
        <v>17.0</v>
      </c>
      <c r="D315" s="27"/>
      <c r="E315" s="27"/>
      <c r="F315" s="27"/>
      <c r="G315" s="27"/>
      <c r="H315" s="27"/>
      <c r="I315" s="27"/>
      <c r="J315" s="27"/>
      <c r="K315" s="27"/>
      <c r="L315" s="27"/>
      <c r="M315" s="27"/>
      <c r="N315" s="27"/>
      <c r="O315" s="27"/>
      <c r="P315" s="27"/>
      <c r="Q315" s="27"/>
    </row>
    <row r="316" ht="12.75" hidden="1" customHeight="1">
      <c r="A316" s="27">
        <v>154.0</v>
      </c>
      <c r="B316" s="27" t="s">
        <v>488</v>
      </c>
      <c r="C316" s="27">
        <v>16.0</v>
      </c>
      <c r="D316" s="27"/>
      <c r="E316" s="27"/>
      <c r="F316" s="27"/>
      <c r="G316" s="27"/>
      <c r="H316" s="27"/>
      <c r="I316" s="27"/>
      <c r="J316" s="27"/>
      <c r="K316" s="27"/>
      <c r="L316" s="27"/>
      <c r="M316" s="27"/>
      <c r="N316" s="27"/>
      <c r="O316" s="27"/>
      <c r="P316" s="27"/>
      <c r="Q316" s="27"/>
    </row>
    <row r="317" ht="12.75" hidden="1" customHeight="1">
      <c r="A317" s="27">
        <v>155.0</v>
      </c>
      <c r="B317" s="27" t="s">
        <v>489</v>
      </c>
      <c r="C317" s="27">
        <v>17.0</v>
      </c>
      <c r="D317" s="27"/>
      <c r="E317" s="27"/>
      <c r="F317" s="27"/>
      <c r="G317" s="27"/>
      <c r="H317" s="27"/>
      <c r="I317" s="27"/>
      <c r="J317" s="27"/>
      <c r="K317" s="27"/>
      <c r="L317" s="27"/>
      <c r="M317" s="27"/>
      <c r="N317" s="27"/>
      <c r="O317" s="27"/>
      <c r="P317" s="27"/>
      <c r="Q317" s="27"/>
    </row>
    <row r="318" ht="12.75" hidden="1" customHeight="1">
      <c r="A318" s="27">
        <v>156.0</v>
      </c>
      <c r="B318" s="27" t="s">
        <v>490</v>
      </c>
      <c r="C318" s="27">
        <v>5.0</v>
      </c>
      <c r="D318" s="27"/>
      <c r="E318" s="27"/>
      <c r="F318" s="27"/>
      <c r="G318" s="27"/>
      <c r="H318" s="27"/>
      <c r="I318" s="27"/>
      <c r="J318" s="27"/>
      <c r="K318" s="27"/>
      <c r="L318" s="27"/>
      <c r="M318" s="27"/>
      <c r="N318" s="27"/>
      <c r="O318" s="27"/>
      <c r="P318" s="27"/>
      <c r="Q318" s="27"/>
    </row>
    <row r="319" ht="12.75" hidden="1" customHeight="1">
      <c r="A319" s="27">
        <v>158.0</v>
      </c>
      <c r="B319" s="27" t="s">
        <v>491</v>
      </c>
      <c r="C319" s="27">
        <v>1.0</v>
      </c>
      <c r="D319" s="27"/>
      <c r="E319" s="27"/>
      <c r="F319" s="27"/>
      <c r="G319" s="27"/>
      <c r="H319" s="27"/>
      <c r="I319" s="27"/>
      <c r="J319" s="27"/>
      <c r="K319" s="27"/>
      <c r="L319" s="27"/>
      <c r="M319" s="27"/>
      <c r="N319" s="27"/>
      <c r="O319" s="27"/>
      <c r="P319" s="27"/>
      <c r="Q319" s="27"/>
    </row>
    <row r="320" ht="12.75" hidden="1" customHeight="1">
      <c r="A320" s="27">
        <v>159.0</v>
      </c>
      <c r="B320" s="27" t="s">
        <v>492</v>
      </c>
      <c r="C320" s="27">
        <v>16.0</v>
      </c>
      <c r="D320" s="27"/>
      <c r="E320" s="27"/>
      <c r="F320" s="27"/>
      <c r="G320" s="27"/>
      <c r="H320" s="27"/>
      <c r="I320" s="27"/>
      <c r="J320" s="27"/>
      <c r="K320" s="27"/>
      <c r="L320" s="27"/>
      <c r="M320" s="27"/>
      <c r="N320" s="27"/>
      <c r="O320" s="27"/>
      <c r="P320" s="27"/>
      <c r="Q320" s="27"/>
    </row>
    <row r="321" ht="12.75" hidden="1" customHeight="1">
      <c r="A321" s="27">
        <v>161.0</v>
      </c>
      <c r="B321" s="27" t="s">
        <v>493</v>
      </c>
      <c r="C321" s="27">
        <v>7.0</v>
      </c>
      <c r="D321" s="27"/>
      <c r="E321" s="27"/>
      <c r="F321" s="27"/>
      <c r="G321" s="27"/>
      <c r="H321" s="27"/>
      <c r="I321" s="27"/>
      <c r="J321" s="27"/>
      <c r="K321" s="27"/>
      <c r="L321" s="27"/>
      <c r="M321" s="27"/>
      <c r="N321" s="27"/>
      <c r="O321" s="27"/>
      <c r="P321" s="27"/>
      <c r="Q321" s="27"/>
    </row>
    <row r="322" ht="12.75" hidden="1" customHeight="1">
      <c r="A322" s="27">
        <v>163.0</v>
      </c>
      <c r="B322" s="27" t="s">
        <v>494</v>
      </c>
      <c r="C322" s="27">
        <v>1.0</v>
      </c>
      <c r="D322" s="27"/>
      <c r="E322" s="27"/>
      <c r="F322" s="27"/>
      <c r="G322" s="27"/>
      <c r="H322" s="27"/>
      <c r="I322" s="27"/>
      <c r="J322" s="27"/>
      <c r="K322" s="27"/>
      <c r="L322" s="27"/>
      <c r="M322" s="27"/>
      <c r="N322" s="27"/>
      <c r="O322" s="27"/>
      <c r="P322" s="27"/>
      <c r="Q322" s="27"/>
    </row>
    <row r="323" ht="12.75" hidden="1" customHeight="1">
      <c r="A323" s="27">
        <v>164.0</v>
      </c>
      <c r="B323" s="27" t="s">
        <v>495</v>
      </c>
      <c r="C323" s="27">
        <v>11.0</v>
      </c>
      <c r="D323" s="27"/>
      <c r="E323" s="27"/>
      <c r="F323" s="27"/>
      <c r="G323" s="27"/>
      <c r="H323" s="27"/>
      <c r="I323" s="27"/>
      <c r="J323" s="27"/>
      <c r="K323" s="27"/>
      <c r="L323" s="27"/>
      <c r="M323" s="27"/>
      <c r="N323" s="27"/>
      <c r="O323" s="27"/>
      <c r="P323" s="27"/>
      <c r="Q323" s="27"/>
    </row>
    <row r="324" ht="12.75" hidden="1" customHeight="1">
      <c r="A324" s="27">
        <v>165.0</v>
      </c>
      <c r="B324" s="27" t="s">
        <v>496</v>
      </c>
      <c r="C324" s="27">
        <v>5.0</v>
      </c>
      <c r="D324" s="27"/>
      <c r="E324" s="27"/>
      <c r="F324" s="27"/>
      <c r="G324" s="27"/>
      <c r="H324" s="27"/>
      <c r="I324" s="27"/>
      <c r="J324" s="27"/>
      <c r="K324" s="27"/>
      <c r="L324" s="27"/>
      <c r="M324" s="27"/>
      <c r="N324" s="27"/>
      <c r="O324" s="27"/>
      <c r="P324" s="27"/>
      <c r="Q324" s="27"/>
    </row>
    <row r="325" ht="12.75" hidden="1" customHeight="1">
      <c r="A325" s="27">
        <v>166.0</v>
      </c>
      <c r="B325" s="27" t="s">
        <v>497</v>
      </c>
      <c r="C325" s="27">
        <v>16.0</v>
      </c>
      <c r="D325" s="27"/>
      <c r="E325" s="27"/>
      <c r="F325" s="27"/>
      <c r="G325" s="27"/>
      <c r="H325" s="27"/>
      <c r="I325" s="27"/>
      <c r="J325" s="27"/>
      <c r="K325" s="27"/>
      <c r="L325" s="27"/>
      <c r="M325" s="27"/>
      <c r="N325" s="27"/>
      <c r="O325" s="27"/>
      <c r="P325" s="27"/>
      <c r="Q325" s="27"/>
    </row>
    <row r="326" ht="12.75" hidden="1" customHeight="1">
      <c r="A326" s="27">
        <v>167.0</v>
      </c>
      <c r="B326" s="27" t="s">
        <v>498</v>
      </c>
      <c r="C326" s="27">
        <v>13.0</v>
      </c>
      <c r="D326" s="27"/>
      <c r="E326" s="27"/>
      <c r="F326" s="27"/>
      <c r="G326" s="27"/>
      <c r="H326" s="27"/>
      <c r="I326" s="27"/>
      <c r="J326" s="27"/>
      <c r="K326" s="27"/>
      <c r="L326" s="27"/>
      <c r="M326" s="27"/>
      <c r="N326" s="27"/>
      <c r="O326" s="27"/>
      <c r="P326" s="27"/>
      <c r="Q326" s="27"/>
    </row>
    <row r="327" ht="12.75" hidden="1" customHeight="1">
      <c r="A327" s="27">
        <v>168.0</v>
      </c>
      <c r="B327" s="27" t="s">
        <v>499</v>
      </c>
      <c r="C327" s="27">
        <v>3.0</v>
      </c>
      <c r="D327" s="27"/>
      <c r="E327" s="27"/>
      <c r="F327" s="27"/>
      <c r="G327" s="27"/>
      <c r="H327" s="27"/>
      <c r="I327" s="27"/>
      <c r="J327" s="27"/>
      <c r="K327" s="27"/>
      <c r="L327" s="27"/>
      <c r="M327" s="27"/>
      <c r="N327" s="27"/>
      <c r="O327" s="27"/>
      <c r="P327" s="27"/>
      <c r="Q327" s="27"/>
    </row>
    <row r="328" ht="12.75" hidden="1" customHeight="1">
      <c r="A328" s="27">
        <v>169.0</v>
      </c>
      <c r="B328" s="27" t="s">
        <v>500</v>
      </c>
      <c r="C328" s="27">
        <v>1.0</v>
      </c>
      <c r="D328" s="27"/>
      <c r="E328" s="27"/>
      <c r="F328" s="27"/>
      <c r="G328" s="27"/>
      <c r="H328" s="27"/>
      <c r="I328" s="27"/>
      <c r="J328" s="27"/>
      <c r="K328" s="27"/>
      <c r="L328" s="27"/>
      <c r="M328" s="27"/>
      <c r="N328" s="27"/>
      <c r="O328" s="27"/>
      <c r="P328" s="27"/>
      <c r="Q328" s="27"/>
    </row>
    <row r="329" ht="12.75" hidden="1" customHeight="1">
      <c r="A329" s="27">
        <v>170.0</v>
      </c>
      <c r="B329" s="27" t="s">
        <v>501</v>
      </c>
      <c r="C329" s="27">
        <v>8.0</v>
      </c>
      <c r="D329" s="27"/>
      <c r="E329" s="27"/>
      <c r="F329" s="27"/>
      <c r="G329" s="27"/>
      <c r="H329" s="27"/>
      <c r="I329" s="27"/>
      <c r="J329" s="27"/>
      <c r="K329" s="27"/>
      <c r="L329" s="27"/>
      <c r="M329" s="27"/>
      <c r="N329" s="27"/>
      <c r="O329" s="27"/>
      <c r="P329" s="27"/>
      <c r="Q329" s="27"/>
    </row>
    <row r="330" ht="12.75" hidden="1" customHeight="1">
      <c r="A330" s="27">
        <v>171.0</v>
      </c>
      <c r="B330" s="27" t="s">
        <v>502</v>
      </c>
      <c r="C330" s="27">
        <v>17.0</v>
      </c>
      <c r="D330" s="27"/>
      <c r="E330" s="27"/>
      <c r="F330" s="27"/>
      <c r="G330" s="27"/>
      <c r="H330" s="27"/>
      <c r="I330" s="27"/>
      <c r="J330" s="27"/>
      <c r="K330" s="27"/>
      <c r="L330" s="27"/>
      <c r="M330" s="27"/>
      <c r="N330" s="27"/>
      <c r="O330" s="27"/>
      <c r="P330" s="27"/>
      <c r="Q330" s="27"/>
    </row>
    <row r="331" ht="12.75" hidden="1" customHeight="1">
      <c r="A331" s="27">
        <v>172.0</v>
      </c>
      <c r="B331" s="27" t="s">
        <v>503</v>
      </c>
      <c r="C331" s="27">
        <v>4.0</v>
      </c>
      <c r="D331" s="27"/>
      <c r="E331" s="27"/>
      <c r="F331" s="27"/>
      <c r="G331" s="27"/>
      <c r="H331" s="27"/>
      <c r="I331" s="27"/>
      <c r="J331" s="27"/>
      <c r="K331" s="27"/>
      <c r="L331" s="27"/>
      <c r="M331" s="27"/>
      <c r="N331" s="27"/>
      <c r="O331" s="27"/>
      <c r="P331" s="27"/>
      <c r="Q331" s="27"/>
    </row>
    <row r="332" ht="12.75" hidden="1" customHeight="1">
      <c r="A332" s="27">
        <v>173.0</v>
      </c>
      <c r="B332" s="27" t="s">
        <v>504</v>
      </c>
      <c r="C332" s="27">
        <v>13.0</v>
      </c>
      <c r="D332" s="27"/>
      <c r="E332" s="27"/>
      <c r="F332" s="27"/>
      <c r="G332" s="27"/>
      <c r="H332" s="27"/>
      <c r="I332" s="27"/>
      <c r="J332" s="27"/>
      <c r="K332" s="27"/>
      <c r="L332" s="27"/>
      <c r="M332" s="27"/>
      <c r="N332" s="27"/>
      <c r="O332" s="27"/>
      <c r="P332" s="27"/>
      <c r="Q332" s="27"/>
    </row>
    <row r="333" ht="12.75" hidden="1" customHeight="1">
      <c r="A333" s="27">
        <v>175.0</v>
      </c>
      <c r="B333" s="27" t="s">
        <v>505</v>
      </c>
      <c r="C333" s="27">
        <v>18.0</v>
      </c>
      <c r="D333" s="27"/>
      <c r="E333" s="27"/>
      <c r="F333" s="27"/>
      <c r="G333" s="27"/>
      <c r="H333" s="27"/>
      <c r="I333" s="27"/>
      <c r="J333" s="27"/>
      <c r="K333" s="27"/>
      <c r="L333" s="27"/>
      <c r="M333" s="27"/>
      <c r="N333" s="27"/>
      <c r="O333" s="27"/>
      <c r="P333" s="27"/>
      <c r="Q333" s="27"/>
    </row>
    <row r="334" ht="12.75" hidden="1" customHeight="1">
      <c r="A334" s="27">
        <v>176.0</v>
      </c>
      <c r="B334" s="27" t="s">
        <v>506</v>
      </c>
      <c r="C334" s="27">
        <v>7.0</v>
      </c>
      <c r="D334" s="27"/>
      <c r="E334" s="27"/>
      <c r="F334" s="27"/>
      <c r="G334" s="27"/>
      <c r="H334" s="27"/>
      <c r="I334" s="27"/>
      <c r="J334" s="27"/>
      <c r="K334" s="27"/>
      <c r="L334" s="27"/>
      <c r="M334" s="27"/>
      <c r="N334" s="27"/>
      <c r="O334" s="27"/>
      <c r="P334" s="27"/>
      <c r="Q334" s="27"/>
    </row>
    <row r="335" ht="12.75" hidden="1" customHeight="1">
      <c r="A335" s="27">
        <v>177.0</v>
      </c>
      <c r="B335" s="27" t="s">
        <v>507</v>
      </c>
      <c r="C335" s="27">
        <v>11.0</v>
      </c>
      <c r="D335" s="27"/>
      <c r="E335" s="27"/>
      <c r="F335" s="27"/>
      <c r="G335" s="27"/>
      <c r="H335" s="27"/>
      <c r="I335" s="27"/>
      <c r="J335" s="27"/>
      <c r="K335" s="27"/>
      <c r="L335" s="27"/>
      <c r="M335" s="27"/>
      <c r="N335" s="27"/>
      <c r="O335" s="27"/>
      <c r="P335" s="27"/>
      <c r="Q335" s="27"/>
    </row>
    <row r="336" ht="12.75" hidden="1" customHeight="1">
      <c r="A336" s="27">
        <v>178.0</v>
      </c>
      <c r="B336" s="27" t="s">
        <v>508</v>
      </c>
      <c r="C336" s="27">
        <v>9.0</v>
      </c>
      <c r="D336" s="27"/>
      <c r="E336" s="27"/>
      <c r="F336" s="27"/>
      <c r="G336" s="27"/>
      <c r="H336" s="27"/>
      <c r="I336" s="27"/>
      <c r="J336" s="27"/>
      <c r="K336" s="27"/>
      <c r="L336" s="27"/>
      <c r="M336" s="27"/>
      <c r="N336" s="27"/>
      <c r="O336" s="27"/>
      <c r="P336" s="27"/>
      <c r="Q336" s="27"/>
    </row>
    <row r="337" ht="12.75" hidden="1" customHeight="1">
      <c r="A337" s="27">
        <v>179.0</v>
      </c>
      <c r="B337" s="27" t="s">
        <v>509</v>
      </c>
      <c r="C337" s="27">
        <v>4.0</v>
      </c>
      <c r="D337" s="27"/>
      <c r="E337" s="27"/>
      <c r="F337" s="27"/>
      <c r="G337" s="27"/>
      <c r="H337" s="27"/>
      <c r="I337" s="27"/>
      <c r="J337" s="27"/>
      <c r="K337" s="27"/>
      <c r="L337" s="27"/>
      <c r="M337" s="27"/>
      <c r="N337" s="27"/>
      <c r="O337" s="27"/>
      <c r="P337" s="27"/>
      <c r="Q337" s="27"/>
    </row>
    <row r="338" ht="12.75" hidden="1" customHeight="1">
      <c r="A338" s="27">
        <v>180.0</v>
      </c>
      <c r="B338" s="27" t="s">
        <v>510</v>
      </c>
      <c r="C338" s="27">
        <v>8.0</v>
      </c>
      <c r="D338" s="27"/>
      <c r="E338" s="27"/>
      <c r="F338" s="27"/>
      <c r="G338" s="27"/>
      <c r="H338" s="27"/>
      <c r="I338" s="27"/>
      <c r="J338" s="27"/>
      <c r="K338" s="27"/>
      <c r="L338" s="27"/>
      <c r="M338" s="27"/>
      <c r="N338" s="27"/>
      <c r="O338" s="27"/>
      <c r="P338" s="27"/>
      <c r="Q338" s="27"/>
    </row>
    <row r="339" ht="12.75" hidden="1" customHeight="1">
      <c r="A339" s="27">
        <v>181.0</v>
      </c>
      <c r="B339" s="27" t="s">
        <v>511</v>
      </c>
      <c r="C339" s="27">
        <v>17.0</v>
      </c>
      <c r="D339" s="27"/>
      <c r="E339" s="27"/>
      <c r="F339" s="27"/>
      <c r="G339" s="27"/>
      <c r="H339" s="27"/>
      <c r="I339" s="27"/>
      <c r="J339" s="27"/>
      <c r="K339" s="27"/>
      <c r="L339" s="27"/>
      <c r="M339" s="27"/>
      <c r="N339" s="27"/>
      <c r="O339" s="27"/>
      <c r="P339" s="27"/>
      <c r="Q339" s="27"/>
    </row>
    <row r="340" ht="12.75" hidden="1" customHeight="1">
      <c r="A340" s="27">
        <v>183.0</v>
      </c>
      <c r="B340" s="27" t="s">
        <v>512</v>
      </c>
      <c r="C340" s="27">
        <v>15.0</v>
      </c>
      <c r="D340" s="27"/>
      <c r="E340" s="27"/>
      <c r="F340" s="27"/>
      <c r="G340" s="27"/>
      <c r="H340" s="27"/>
      <c r="I340" s="27"/>
      <c r="J340" s="27"/>
      <c r="K340" s="27"/>
      <c r="L340" s="27"/>
      <c r="M340" s="27"/>
      <c r="N340" s="27"/>
      <c r="O340" s="27"/>
      <c r="P340" s="27"/>
      <c r="Q340" s="27"/>
    </row>
    <row r="341" ht="12.75" hidden="1" customHeight="1">
      <c r="A341" s="27">
        <v>184.0</v>
      </c>
      <c r="B341" s="27" t="s">
        <v>513</v>
      </c>
      <c r="C341" s="27">
        <v>15.0</v>
      </c>
      <c r="D341" s="27"/>
      <c r="E341" s="27"/>
      <c r="F341" s="27"/>
      <c r="G341" s="27"/>
      <c r="H341" s="27"/>
      <c r="I341" s="27"/>
      <c r="J341" s="27"/>
      <c r="K341" s="27"/>
      <c r="L341" s="27"/>
      <c r="M341" s="27"/>
      <c r="N341" s="27"/>
      <c r="O341" s="27"/>
      <c r="P341" s="27"/>
      <c r="Q341" s="27"/>
    </row>
    <row r="342" ht="12.75" hidden="1" customHeight="1">
      <c r="A342" s="27">
        <v>185.0</v>
      </c>
      <c r="B342" s="27" t="s">
        <v>514</v>
      </c>
      <c r="C342" s="27">
        <v>12.0</v>
      </c>
      <c r="D342" s="27"/>
      <c r="E342" s="27"/>
      <c r="F342" s="27"/>
      <c r="G342" s="27"/>
      <c r="H342" s="27"/>
      <c r="I342" s="27"/>
      <c r="J342" s="27"/>
      <c r="K342" s="27"/>
      <c r="L342" s="27"/>
      <c r="M342" s="27"/>
      <c r="N342" s="27"/>
      <c r="O342" s="27"/>
      <c r="P342" s="27"/>
      <c r="Q342" s="27"/>
    </row>
    <row r="343" ht="12.75" hidden="1" customHeight="1">
      <c r="A343" s="27">
        <v>186.0</v>
      </c>
      <c r="B343" s="27" t="s">
        <v>515</v>
      </c>
      <c r="C343" s="27">
        <v>8.0</v>
      </c>
      <c r="D343" s="27"/>
      <c r="E343" s="27"/>
      <c r="F343" s="27"/>
      <c r="G343" s="27"/>
      <c r="H343" s="27"/>
      <c r="I343" s="27"/>
      <c r="J343" s="27"/>
      <c r="K343" s="27"/>
      <c r="L343" s="27"/>
      <c r="M343" s="27"/>
      <c r="N343" s="27"/>
      <c r="O343" s="27"/>
      <c r="P343" s="27"/>
      <c r="Q343" s="27"/>
    </row>
    <row r="344" ht="12.75" hidden="1" customHeight="1">
      <c r="A344" s="27">
        <v>187.0</v>
      </c>
      <c r="B344" s="27" t="s">
        <v>516</v>
      </c>
      <c r="C344" s="27">
        <v>2.0</v>
      </c>
      <c r="D344" s="27"/>
      <c r="E344" s="27"/>
      <c r="F344" s="27"/>
      <c r="G344" s="27"/>
      <c r="H344" s="27"/>
      <c r="I344" s="27"/>
      <c r="J344" s="27"/>
      <c r="K344" s="27"/>
      <c r="L344" s="27"/>
      <c r="M344" s="27"/>
      <c r="N344" s="27"/>
      <c r="O344" s="27"/>
      <c r="P344" s="27"/>
      <c r="Q344" s="27"/>
    </row>
    <row r="345" ht="12.75" hidden="1" customHeight="1">
      <c r="A345" s="27">
        <v>189.0</v>
      </c>
      <c r="B345" s="27" t="s">
        <v>517</v>
      </c>
      <c r="C345" s="27">
        <v>5.0</v>
      </c>
      <c r="D345" s="27"/>
      <c r="E345" s="27"/>
      <c r="F345" s="27"/>
      <c r="G345" s="27"/>
      <c r="H345" s="27"/>
      <c r="I345" s="27"/>
      <c r="J345" s="27"/>
      <c r="K345" s="27"/>
      <c r="L345" s="27"/>
      <c r="M345" s="27"/>
      <c r="N345" s="27"/>
      <c r="O345" s="27"/>
      <c r="P345" s="27"/>
      <c r="Q345" s="27"/>
    </row>
    <row r="346" ht="12.75" hidden="1" customHeight="1">
      <c r="A346" s="27">
        <v>190.0</v>
      </c>
      <c r="B346" s="27" t="s">
        <v>518</v>
      </c>
      <c r="C346" s="27">
        <v>1.0</v>
      </c>
      <c r="D346" s="27"/>
      <c r="E346" s="27"/>
      <c r="F346" s="27"/>
      <c r="G346" s="27"/>
      <c r="H346" s="27"/>
      <c r="I346" s="27"/>
      <c r="J346" s="27"/>
      <c r="K346" s="27"/>
      <c r="L346" s="27"/>
      <c r="M346" s="27"/>
      <c r="N346" s="27"/>
      <c r="O346" s="27"/>
      <c r="P346" s="27"/>
      <c r="Q346" s="27"/>
    </row>
    <row r="347" ht="12.75" hidden="1" customHeight="1">
      <c r="A347" s="27">
        <v>192.0</v>
      </c>
      <c r="B347" s="27" t="s">
        <v>519</v>
      </c>
      <c r="C347" s="27">
        <v>17.0</v>
      </c>
      <c r="D347" s="27"/>
      <c r="E347" s="27"/>
      <c r="F347" s="27"/>
      <c r="G347" s="27"/>
      <c r="H347" s="27"/>
      <c r="I347" s="27"/>
      <c r="J347" s="27"/>
      <c r="K347" s="27"/>
      <c r="L347" s="27"/>
      <c r="M347" s="27"/>
      <c r="N347" s="27"/>
      <c r="O347" s="27"/>
      <c r="P347" s="27"/>
      <c r="Q347" s="27"/>
    </row>
    <row r="348" ht="12.75" hidden="1" customHeight="1">
      <c r="A348" s="27">
        <v>193.0</v>
      </c>
      <c r="B348" s="27" t="s">
        <v>520</v>
      </c>
      <c r="C348" s="27">
        <v>1.0</v>
      </c>
      <c r="D348" s="27"/>
      <c r="E348" s="27"/>
      <c r="F348" s="27"/>
      <c r="G348" s="27"/>
      <c r="H348" s="27"/>
      <c r="I348" s="27"/>
      <c r="J348" s="27"/>
      <c r="K348" s="27"/>
      <c r="L348" s="27"/>
      <c r="M348" s="27"/>
      <c r="N348" s="27"/>
      <c r="O348" s="27"/>
      <c r="P348" s="27"/>
      <c r="Q348" s="27"/>
    </row>
    <row r="349" ht="12.75" hidden="1" customHeight="1">
      <c r="A349" s="27">
        <v>194.0</v>
      </c>
      <c r="B349" s="27" t="s">
        <v>521</v>
      </c>
      <c r="C349" s="27">
        <v>6.0</v>
      </c>
      <c r="D349" s="27"/>
      <c r="E349" s="27"/>
      <c r="F349" s="27"/>
      <c r="G349" s="27"/>
      <c r="H349" s="27"/>
      <c r="I349" s="27"/>
      <c r="J349" s="27"/>
      <c r="K349" s="27"/>
      <c r="L349" s="27"/>
      <c r="M349" s="27"/>
      <c r="N349" s="27"/>
      <c r="O349" s="27"/>
      <c r="P349" s="27"/>
      <c r="Q349" s="27"/>
    </row>
    <row r="350" ht="12.75" hidden="1" customHeight="1">
      <c r="A350" s="27">
        <v>195.0</v>
      </c>
      <c r="B350" s="27" t="s">
        <v>522</v>
      </c>
      <c r="C350" s="27">
        <v>14.0</v>
      </c>
      <c r="D350" s="27"/>
      <c r="E350" s="27"/>
      <c r="F350" s="27"/>
      <c r="G350" s="27"/>
      <c r="H350" s="27"/>
      <c r="I350" s="27"/>
      <c r="J350" s="27"/>
      <c r="K350" s="27"/>
      <c r="L350" s="27"/>
      <c r="M350" s="27"/>
      <c r="N350" s="27"/>
      <c r="O350" s="27"/>
      <c r="P350" s="27"/>
      <c r="Q350" s="27"/>
    </row>
    <row r="351" ht="12.75" hidden="1" customHeight="1">
      <c r="A351" s="27">
        <v>196.0</v>
      </c>
      <c r="B351" s="27" t="s">
        <v>523</v>
      </c>
      <c r="C351" s="27">
        <v>15.0</v>
      </c>
      <c r="D351" s="27"/>
      <c r="E351" s="27"/>
      <c r="F351" s="27"/>
      <c r="G351" s="27"/>
      <c r="H351" s="27"/>
      <c r="I351" s="27"/>
      <c r="J351" s="27"/>
      <c r="K351" s="27"/>
      <c r="L351" s="27"/>
      <c r="M351" s="27"/>
      <c r="N351" s="27"/>
      <c r="O351" s="27"/>
      <c r="P351" s="27"/>
      <c r="Q351" s="27"/>
    </row>
    <row r="352" ht="12.75" hidden="1" customHeight="1">
      <c r="A352" s="27">
        <v>197.0</v>
      </c>
      <c r="B352" s="27" t="s">
        <v>524</v>
      </c>
      <c r="C352" s="27">
        <v>17.0</v>
      </c>
      <c r="D352" s="27"/>
      <c r="E352" s="27"/>
      <c r="F352" s="27"/>
      <c r="G352" s="27"/>
      <c r="H352" s="27"/>
      <c r="I352" s="27"/>
      <c r="J352" s="27"/>
      <c r="K352" s="27"/>
      <c r="L352" s="27"/>
      <c r="M352" s="27"/>
      <c r="N352" s="27"/>
      <c r="O352" s="27"/>
      <c r="P352" s="27"/>
      <c r="Q352" s="27"/>
    </row>
    <row r="353" ht="12.75" hidden="1" customHeight="1">
      <c r="A353" s="27">
        <v>198.0</v>
      </c>
      <c r="B353" s="27" t="s">
        <v>525</v>
      </c>
      <c r="C353" s="27">
        <v>19.0</v>
      </c>
      <c r="D353" s="27"/>
      <c r="E353" s="27"/>
      <c r="F353" s="27"/>
      <c r="G353" s="27"/>
      <c r="H353" s="27"/>
      <c r="I353" s="27"/>
      <c r="J353" s="27"/>
      <c r="K353" s="27"/>
      <c r="L353" s="27"/>
      <c r="M353" s="27"/>
      <c r="N353" s="27"/>
      <c r="O353" s="27"/>
      <c r="P353" s="27"/>
      <c r="Q353" s="27"/>
    </row>
    <row r="354" ht="12.75" hidden="1" customHeight="1">
      <c r="A354" s="27">
        <v>199.0</v>
      </c>
      <c r="B354" s="27" t="s">
        <v>526</v>
      </c>
      <c r="C354" s="27">
        <v>7.0</v>
      </c>
      <c r="D354" s="27"/>
      <c r="E354" s="27"/>
      <c r="F354" s="27"/>
      <c r="G354" s="27"/>
      <c r="H354" s="27"/>
      <c r="I354" s="27"/>
      <c r="J354" s="27"/>
      <c r="K354" s="27"/>
      <c r="L354" s="27"/>
      <c r="M354" s="27"/>
      <c r="N354" s="27"/>
      <c r="O354" s="27"/>
      <c r="P354" s="27"/>
      <c r="Q354" s="27"/>
    </row>
    <row r="355" ht="12.75" hidden="1" customHeight="1">
      <c r="A355" s="27">
        <v>200.0</v>
      </c>
      <c r="B355" s="27" t="s">
        <v>527</v>
      </c>
      <c r="C355" s="27">
        <v>2.0</v>
      </c>
      <c r="D355" s="27"/>
      <c r="E355" s="27"/>
      <c r="F355" s="27"/>
      <c r="G355" s="27"/>
      <c r="H355" s="27"/>
      <c r="I355" s="27"/>
      <c r="J355" s="27"/>
      <c r="K355" s="27"/>
      <c r="L355" s="27"/>
      <c r="M355" s="27"/>
      <c r="N355" s="27"/>
      <c r="O355" s="27"/>
      <c r="P355" s="27"/>
      <c r="Q355" s="27"/>
    </row>
    <row r="356" ht="12.75" hidden="1" customHeight="1">
      <c r="A356" s="27">
        <v>201.0</v>
      </c>
      <c r="B356" s="27" t="s">
        <v>528</v>
      </c>
      <c r="C356" s="27">
        <v>6.0</v>
      </c>
      <c r="D356" s="27"/>
      <c r="E356" s="27"/>
      <c r="F356" s="27"/>
      <c r="G356" s="27"/>
      <c r="H356" s="27"/>
      <c r="I356" s="27"/>
      <c r="J356" s="27"/>
      <c r="K356" s="27"/>
      <c r="L356" s="27"/>
      <c r="M356" s="27"/>
      <c r="N356" s="27"/>
      <c r="O356" s="27"/>
      <c r="P356" s="27"/>
      <c r="Q356" s="27"/>
    </row>
    <row r="357" ht="12.75" hidden="1" customHeight="1">
      <c r="A357" s="27">
        <v>202.0</v>
      </c>
      <c r="B357" s="27" t="s">
        <v>529</v>
      </c>
      <c r="C357" s="27">
        <v>6.0</v>
      </c>
      <c r="D357" s="27"/>
      <c r="E357" s="27"/>
      <c r="F357" s="27"/>
      <c r="G357" s="27"/>
      <c r="H357" s="27"/>
      <c r="I357" s="27"/>
      <c r="J357" s="27"/>
      <c r="K357" s="27"/>
      <c r="L357" s="27"/>
      <c r="M357" s="27"/>
      <c r="N357" s="27"/>
      <c r="O357" s="27"/>
      <c r="P357" s="27"/>
      <c r="Q357" s="27"/>
    </row>
    <row r="358" ht="12.75" hidden="1" customHeight="1">
      <c r="A358" s="27">
        <v>203.0</v>
      </c>
      <c r="B358" s="27" t="s">
        <v>530</v>
      </c>
      <c r="C358" s="27">
        <v>6.0</v>
      </c>
      <c r="D358" s="27"/>
      <c r="E358" s="27"/>
      <c r="F358" s="27"/>
      <c r="G358" s="27"/>
      <c r="H358" s="27"/>
      <c r="I358" s="27"/>
      <c r="J358" s="27"/>
      <c r="K358" s="27"/>
      <c r="L358" s="27"/>
      <c r="M358" s="27"/>
      <c r="N358" s="27"/>
      <c r="O358" s="27"/>
      <c r="P358" s="27"/>
      <c r="Q358" s="27"/>
    </row>
    <row r="359" ht="12.75" hidden="1" customHeight="1">
      <c r="A359" s="27">
        <v>204.0</v>
      </c>
      <c r="B359" s="27" t="s">
        <v>531</v>
      </c>
      <c r="C359" s="27">
        <v>19.0</v>
      </c>
      <c r="D359" s="27"/>
      <c r="E359" s="27"/>
      <c r="F359" s="27"/>
      <c r="G359" s="27"/>
      <c r="H359" s="27"/>
      <c r="I359" s="27"/>
      <c r="J359" s="27"/>
      <c r="K359" s="27"/>
      <c r="L359" s="27"/>
      <c r="M359" s="27"/>
      <c r="N359" s="27"/>
      <c r="O359" s="27"/>
      <c r="P359" s="27"/>
      <c r="Q359" s="27"/>
    </row>
    <row r="360" ht="12.75" hidden="1" customHeight="1">
      <c r="A360" s="27">
        <v>205.0</v>
      </c>
      <c r="B360" s="27" t="s">
        <v>532</v>
      </c>
      <c r="C360" s="27">
        <v>14.0</v>
      </c>
      <c r="D360" s="27"/>
      <c r="E360" s="27"/>
      <c r="F360" s="27"/>
      <c r="G360" s="27"/>
      <c r="H360" s="27"/>
      <c r="I360" s="27"/>
      <c r="J360" s="27"/>
      <c r="K360" s="27"/>
      <c r="L360" s="27"/>
      <c r="M360" s="27"/>
      <c r="N360" s="27"/>
      <c r="O360" s="27"/>
      <c r="P360" s="27"/>
      <c r="Q360" s="27"/>
    </row>
    <row r="361" ht="12.75" hidden="1" customHeight="1">
      <c r="A361" s="27">
        <v>206.0</v>
      </c>
      <c r="B361" s="27" t="s">
        <v>533</v>
      </c>
      <c r="C361" s="27">
        <v>20.0</v>
      </c>
      <c r="D361" s="27"/>
      <c r="E361" s="27"/>
      <c r="F361" s="27"/>
      <c r="G361" s="27"/>
      <c r="H361" s="27"/>
      <c r="I361" s="27"/>
      <c r="J361" s="27"/>
      <c r="K361" s="27"/>
      <c r="L361" s="27"/>
      <c r="M361" s="27"/>
      <c r="N361" s="27"/>
      <c r="O361" s="27"/>
      <c r="P361" s="27"/>
      <c r="Q361" s="27"/>
    </row>
    <row r="362" ht="12.75" hidden="1" customHeight="1">
      <c r="A362" s="27">
        <v>208.0</v>
      </c>
      <c r="B362" s="27" t="s">
        <v>534</v>
      </c>
      <c r="C362" s="27">
        <v>2.0</v>
      </c>
      <c r="D362" s="27"/>
      <c r="E362" s="27"/>
      <c r="F362" s="27"/>
      <c r="G362" s="27"/>
      <c r="H362" s="27"/>
      <c r="I362" s="27"/>
      <c r="J362" s="27"/>
      <c r="K362" s="27"/>
      <c r="L362" s="27"/>
      <c r="M362" s="27"/>
      <c r="N362" s="27"/>
      <c r="O362" s="27"/>
      <c r="P362" s="27"/>
      <c r="Q362" s="27"/>
    </row>
    <row r="363" ht="12.75" hidden="1" customHeight="1">
      <c r="A363" s="27">
        <v>209.0</v>
      </c>
      <c r="B363" s="27" t="s">
        <v>535</v>
      </c>
      <c r="C363" s="27">
        <v>8.0</v>
      </c>
      <c r="D363" s="27"/>
      <c r="E363" s="27"/>
      <c r="F363" s="27"/>
      <c r="G363" s="27"/>
      <c r="H363" s="27"/>
      <c r="I363" s="27"/>
      <c r="J363" s="27"/>
      <c r="K363" s="27"/>
      <c r="L363" s="27"/>
      <c r="M363" s="27"/>
      <c r="N363" s="27"/>
      <c r="O363" s="27"/>
      <c r="P363" s="27"/>
      <c r="Q363" s="27"/>
    </row>
    <row r="364" ht="12.75" hidden="1" customHeight="1">
      <c r="A364" s="27">
        <v>211.0</v>
      </c>
      <c r="B364" s="27" t="s">
        <v>536</v>
      </c>
      <c r="C364" s="27">
        <v>2.0</v>
      </c>
      <c r="D364" s="27"/>
      <c r="E364" s="27"/>
      <c r="F364" s="27"/>
      <c r="G364" s="27"/>
      <c r="H364" s="27"/>
      <c r="I364" s="27"/>
      <c r="J364" s="27"/>
      <c r="K364" s="27"/>
      <c r="L364" s="27"/>
      <c r="M364" s="27"/>
      <c r="N364" s="27"/>
      <c r="O364" s="27"/>
      <c r="P364" s="27"/>
      <c r="Q364" s="27"/>
    </row>
    <row r="365" ht="12.75" hidden="1" customHeight="1">
      <c r="A365" s="27">
        <v>212.0</v>
      </c>
      <c r="B365" s="27" t="s">
        <v>537</v>
      </c>
      <c r="C365" s="27">
        <v>2.0</v>
      </c>
      <c r="D365" s="27"/>
      <c r="E365" s="27"/>
      <c r="F365" s="27"/>
      <c r="G365" s="27"/>
      <c r="H365" s="27"/>
      <c r="I365" s="27"/>
      <c r="J365" s="27"/>
      <c r="K365" s="27"/>
      <c r="L365" s="27"/>
      <c r="M365" s="27"/>
      <c r="N365" s="27"/>
      <c r="O365" s="27"/>
      <c r="P365" s="27"/>
      <c r="Q365" s="27"/>
    </row>
    <row r="366" ht="12.75" hidden="1" customHeight="1">
      <c r="A366" s="27">
        <v>213.0</v>
      </c>
      <c r="B366" s="27" t="s">
        <v>538</v>
      </c>
      <c r="C366" s="27">
        <v>1.0</v>
      </c>
      <c r="D366" s="27"/>
      <c r="E366" s="27"/>
      <c r="F366" s="27"/>
      <c r="G366" s="27"/>
      <c r="H366" s="27"/>
      <c r="I366" s="27"/>
      <c r="J366" s="27"/>
      <c r="K366" s="27"/>
      <c r="L366" s="27"/>
      <c r="M366" s="27"/>
      <c r="N366" s="27"/>
      <c r="O366" s="27"/>
      <c r="P366" s="27"/>
      <c r="Q366" s="27"/>
    </row>
    <row r="367" ht="12.75" hidden="1" customHeight="1">
      <c r="A367" s="27">
        <v>214.0</v>
      </c>
      <c r="B367" s="27" t="s">
        <v>539</v>
      </c>
      <c r="C367" s="27">
        <v>6.0</v>
      </c>
      <c r="D367" s="27"/>
      <c r="E367" s="27"/>
      <c r="F367" s="27"/>
      <c r="G367" s="27"/>
      <c r="H367" s="27"/>
      <c r="I367" s="27"/>
      <c r="J367" s="27"/>
      <c r="K367" s="27"/>
      <c r="L367" s="27"/>
      <c r="M367" s="27"/>
      <c r="N367" s="27"/>
      <c r="O367" s="27"/>
      <c r="P367" s="27"/>
      <c r="Q367" s="27"/>
    </row>
    <row r="368" ht="12.75" hidden="1" customHeight="1">
      <c r="A368" s="27">
        <v>215.0</v>
      </c>
      <c r="B368" s="27" t="s">
        <v>540</v>
      </c>
      <c r="C368" s="27">
        <v>8.0</v>
      </c>
      <c r="D368" s="27"/>
      <c r="E368" s="27"/>
      <c r="F368" s="27"/>
      <c r="G368" s="27"/>
      <c r="H368" s="27"/>
      <c r="I368" s="27"/>
      <c r="J368" s="27"/>
      <c r="K368" s="27"/>
      <c r="L368" s="27"/>
      <c r="M368" s="27"/>
      <c r="N368" s="27"/>
      <c r="O368" s="27"/>
      <c r="P368" s="27"/>
      <c r="Q368" s="27"/>
    </row>
    <row r="369" ht="12.75" hidden="1" customHeight="1">
      <c r="A369" s="27">
        <v>216.0</v>
      </c>
      <c r="B369" s="27" t="s">
        <v>541</v>
      </c>
      <c r="C369" s="27">
        <v>4.0</v>
      </c>
      <c r="D369" s="27"/>
      <c r="E369" s="27"/>
      <c r="F369" s="27"/>
      <c r="G369" s="27"/>
      <c r="H369" s="27"/>
      <c r="I369" s="27"/>
      <c r="J369" s="27"/>
      <c r="K369" s="27"/>
      <c r="L369" s="27"/>
      <c r="M369" s="27"/>
      <c r="N369" s="27"/>
      <c r="O369" s="27"/>
      <c r="P369" s="27"/>
      <c r="Q369" s="27"/>
    </row>
    <row r="370" ht="12.75" hidden="1" customHeight="1">
      <c r="A370" s="27">
        <v>217.0</v>
      </c>
      <c r="B370" s="27" t="s">
        <v>542</v>
      </c>
      <c r="C370" s="27">
        <v>18.0</v>
      </c>
      <c r="D370" s="27"/>
      <c r="E370" s="27"/>
      <c r="F370" s="27"/>
      <c r="G370" s="27"/>
      <c r="H370" s="27"/>
      <c r="I370" s="27"/>
      <c r="J370" s="27"/>
      <c r="K370" s="27"/>
      <c r="L370" s="27"/>
      <c r="M370" s="27"/>
      <c r="N370" s="27"/>
      <c r="O370" s="27"/>
      <c r="P370" s="27"/>
      <c r="Q370" s="27"/>
    </row>
    <row r="371" ht="12.75" hidden="1" customHeight="1">
      <c r="A371" s="27">
        <v>219.0</v>
      </c>
      <c r="B371" s="27" t="s">
        <v>543</v>
      </c>
      <c r="C371" s="27">
        <v>19.0</v>
      </c>
      <c r="D371" s="27"/>
      <c r="E371" s="27"/>
      <c r="F371" s="27"/>
      <c r="G371" s="27"/>
      <c r="H371" s="27"/>
      <c r="I371" s="27"/>
      <c r="J371" s="27"/>
      <c r="K371" s="27"/>
      <c r="L371" s="27"/>
      <c r="M371" s="27"/>
      <c r="N371" s="27"/>
      <c r="O371" s="27"/>
      <c r="P371" s="27"/>
      <c r="Q371" s="27"/>
    </row>
    <row r="372" ht="12.75" hidden="1" customHeight="1">
      <c r="A372" s="27">
        <v>220.0</v>
      </c>
      <c r="B372" s="27" t="s">
        <v>544</v>
      </c>
      <c r="C372" s="27">
        <v>3.0</v>
      </c>
      <c r="D372" s="27"/>
      <c r="E372" s="27"/>
      <c r="F372" s="27"/>
      <c r="G372" s="27"/>
      <c r="H372" s="27"/>
      <c r="I372" s="27"/>
      <c r="J372" s="27"/>
      <c r="K372" s="27"/>
      <c r="L372" s="27"/>
      <c r="M372" s="27"/>
      <c r="N372" s="27"/>
      <c r="O372" s="27"/>
      <c r="P372" s="27"/>
      <c r="Q372" s="27"/>
    </row>
    <row r="373" ht="12.75" hidden="1" customHeight="1">
      <c r="A373" s="27">
        <v>221.0</v>
      </c>
      <c r="B373" s="27" t="s">
        <v>545</v>
      </c>
      <c r="C373" s="27">
        <v>11.0</v>
      </c>
      <c r="D373" s="27"/>
      <c r="E373" s="27"/>
      <c r="F373" s="27"/>
      <c r="G373" s="27"/>
      <c r="H373" s="27"/>
      <c r="I373" s="27"/>
      <c r="J373" s="27"/>
      <c r="K373" s="27"/>
      <c r="L373" s="27"/>
      <c r="M373" s="27"/>
      <c r="N373" s="27"/>
      <c r="O373" s="27"/>
      <c r="P373" s="27"/>
      <c r="Q373" s="27"/>
    </row>
    <row r="374" ht="12.75" hidden="1" customHeight="1">
      <c r="A374" s="27">
        <v>222.0</v>
      </c>
      <c r="B374" s="27" t="s">
        <v>546</v>
      </c>
      <c r="C374" s="27">
        <v>18.0</v>
      </c>
      <c r="D374" s="27"/>
      <c r="E374" s="27"/>
      <c r="F374" s="27"/>
      <c r="G374" s="27"/>
      <c r="H374" s="27"/>
      <c r="I374" s="27"/>
      <c r="J374" s="27"/>
      <c r="K374" s="27"/>
      <c r="L374" s="27"/>
      <c r="M374" s="27"/>
      <c r="N374" s="27"/>
      <c r="O374" s="27"/>
      <c r="P374" s="27"/>
      <c r="Q374" s="27"/>
    </row>
    <row r="375" ht="12.75" hidden="1" customHeight="1">
      <c r="A375" s="27">
        <v>223.0</v>
      </c>
      <c r="B375" s="27" t="s">
        <v>547</v>
      </c>
      <c r="C375" s="27">
        <v>18.0</v>
      </c>
      <c r="D375" s="27"/>
      <c r="E375" s="27"/>
      <c r="F375" s="27"/>
      <c r="G375" s="27"/>
      <c r="H375" s="27"/>
      <c r="I375" s="27"/>
      <c r="J375" s="27"/>
      <c r="K375" s="27"/>
      <c r="L375" s="27"/>
      <c r="M375" s="27"/>
      <c r="N375" s="27"/>
      <c r="O375" s="27"/>
      <c r="P375" s="27"/>
      <c r="Q375" s="27"/>
    </row>
    <row r="376" ht="12.75" hidden="1" customHeight="1">
      <c r="A376" s="27">
        <v>225.0</v>
      </c>
      <c r="B376" s="27" t="s">
        <v>548</v>
      </c>
      <c r="C376" s="27">
        <v>4.0</v>
      </c>
      <c r="D376" s="27"/>
      <c r="E376" s="27"/>
      <c r="F376" s="27"/>
      <c r="G376" s="27"/>
      <c r="H376" s="27"/>
      <c r="I376" s="27"/>
      <c r="J376" s="27"/>
      <c r="K376" s="27"/>
      <c r="L376" s="27"/>
      <c r="M376" s="27"/>
      <c r="N376" s="27"/>
      <c r="O376" s="27"/>
      <c r="P376" s="27"/>
      <c r="Q376" s="27"/>
    </row>
    <row r="377" ht="12.75" hidden="1" customHeight="1">
      <c r="A377" s="27">
        <v>226.0</v>
      </c>
      <c r="B377" s="27" t="s">
        <v>549</v>
      </c>
      <c r="C377" s="27">
        <v>19.0</v>
      </c>
      <c r="D377" s="27"/>
      <c r="E377" s="27"/>
      <c r="F377" s="27"/>
      <c r="G377" s="27"/>
      <c r="H377" s="27"/>
      <c r="I377" s="27"/>
      <c r="J377" s="27"/>
      <c r="K377" s="27"/>
      <c r="L377" s="27"/>
      <c r="M377" s="27"/>
      <c r="N377" s="27"/>
      <c r="O377" s="27"/>
      <c r="P377" s="27"/>
      <c r="Q377" s="27"/>
    </row>
    <row r="378" ht="12.75" hidden="1" customHeight="1">
      <c r="A378" s="27">
        <v>227.0</v>
      </c>
      <c r="B378" s="27" t="s">
        <v>550</v>
      </c>
      <c r="C378" s="27">
        <v>6.0</v>
      </c>
      <c r="D378" s="27"/>
      <c r="E378" s="27"/>
      <c r="F378" s="27"/>
      <c r="G378" s="27"/>
      <c r="H378" s="27"/>
      <c r="I378" s="27"/>
      <c r="J378" s="27"/>
      <c r="K378" s="27"/>
      <c r="L378" s="27"/>
      <c r="M378" s="27"/>
      <c r="N378" s="27"/>
      <c r="O378" s="27"/>
      <c r="P378" s="27"/>
      <c r="Q378" s="27"/>
    </row>
    <row r="379" ht="12.75" hidden="1" customHeight="1">
      <c r="A379" s="27">
        <v>228.0</v>
      </c>
      <c r="B379" s="27" t="s">
        <v>551</v>
      </c>
      <c r="C379" s="27">
        <v>3.0</v>
      </c>
      <c r="D379" s="27"/>
      <c r="E379" s="27"/>
      <c r="F379" s="27"/>
      <c r="G379" s="27"/>
      <c r="H379" s="27"/>
      <c r="I379" s="27"/>
      <c r="J379" s="27"/>
      <c r="K379" s="27"/>
      <c r="L379" s="27"/>
      <c r="M379" s="27"/>
      <c r="N379" s="27"/>
      <c r="O379" s="27"/>
      <c r="P379" s="27"/>
      <c r="Q379" s="27"/>
    </row>
    <row r="380" ht="12.75" hidden="1" customHeight="1">
      <c r="A380" s="27">
        <v>229.0</v>
      </c>
      <c r="B380" s="27" t="s">
        <v>552</v>
      </c>
      <c r="C380" s="27">
        <v>5.0</v>
      </c>
      <c r="D380" s="27"/>
      <c r="E380" s="27"/>
      <c r="F380" s="27"/>
      <c r="G380" s="27"/>
      <c r="H380" s="27"/>
      <c r="I380" s="27"/>
      <c r="J380" s="27"/>
      <c r="K380" s="27"/>
      <c r="L380" s="27"/>
      <c r="M380" s="27"/>
      <c r="N380" s="27"/>
      <c r="O380" s="27"/>
      <c r="P380" s="27"/>
      <c r="Q380" s="27"/>
    </row>
    <row r="381" ht="12.75" hidden="1" customHeight="1">
      <c r="A381" s="27">
        <v>230.0</v>
      </c>
      <c r="B381" s="27" t="s">
        <v>553</v>
      </c>
      <c r="C381" s="27">
        <v>14.0</v>
      </c>
      <c r="D381" s="27"/>
      <c r="E381" s="27"/>
      <c r="F381" s="27"/>
      <c r="G381" s="27"/>
      <c r="H381" s="27"/>
      <c r="I381" s="27"/>
      <c r="J381" s="27"/>
      <c r="K381" s="27"/>
      <c r="L381" s="27"/>
      <c r="M381" s="27"/>
      <c r="N381" s="27"/>
      <c r="O381" s="27"/>
      <c r="P381" s="27"/>
      <c r="Q381" s="27"/>
    </row>
    <row r="382" ht="12.75" hidden="1" customHeight="1">
      <c r="A382" s="27">
        <v>231.0</v>
      </c>
      <c r="B382" s="27" t="s">
        <v>554</v>
      </c>
      <c r="C382" s="27">
        <v>11.0</v>
      </c>
      <c r="D382" s="27"/>
      <c r="E382" s="27"/>
      <c r="F382" s="27"/>
      <c r="G382" s="27"/>
      <c r="H382" s="27"/>
      <c r="I382" s="27"/>
      <c r="J382" s="27"/>
      <c r="K382" s="27"/>
      <c r="L382" s="27"/>
      <c r="M382" s="27"/>
      <c r="N382" s="27"/>
      <c r="O382" s="27"/>
      <c r="P382" s="27"/>
      <c r="Q382" s="27"/>
    </row>
    <row r="383" ht="12.75" hidden="1" customHeight="1">
      <c r="A383" s="27">
        <v>232.0</v>
      </c>
      <c r="B383" s="27" t="s">
        <v>555</v>
      </c>
      <c r="C383" s="27">
        <v>3.0</v>
      </c>
      <c r="D383" s="27"/>
      <c r="E383" s="27"/>
      <c r="F383" s="27"/>
      <c r="G383" s="27"/>
      <c r="H383" s="27"/>
      <c r="I383" s="27"/>
      <c r="J383" s="27"/>
      <c r="K383" s="27"/>
      <c r="L383" s="27"/>
      <c r="M383" s="27"/>
      <c r="N383" s="27"/>
      <c r="O383" s="27"/>
      <c r="P383" s="27"/>
      <c r="Q383" s="27"/>
    </row>
    <row r="384" ht="12.75" hidden="1" customHeight="1">
      <c r="A384" s="27">
        <v>234.0</v>
      </c>
      <c r="B384" s="27" t="s">
        <v>556</v>
      </c>
      <c r="C384" s="27">
        <v>13.0</v>
      </c>
      <c r="D384" s="27"/>
      <c r="E384" s="27"/>
      <c r="F384" s="27"/>
      <c r="G384" s="27"/>
      <c r="H384" s="27"/>
      <c r="I384" s="27"/>
      <c r="J384" s="27"/>
      <c r="K384" s="27"/>
      <c r="L384" s="27"/>
      <c r="M384" s="27"/>
      <c r="N384" s="27"/>
      <c r="O384" s="27"/>
      <c r="P384" s="27"/>
      <c r="Q384" s="27"/>
    </row>
    <row r="385" ht="12.75" hidden="1" customHeight="1">
      <c r="A385" s="27">
        <v>235.0</v>
      </c>
      <c r="B385" s="27" t="s">
        <v>557</v>
      </c>
      <c r="C385" s="27">
        <v>18.0</v>
      </c>
      <c r="D385" s="27"/>
      <c r="E385" s="27"/>
      <c r="F385" s="27"/>
      <c r="G385" s="27"/>
      <c r="H385" s="27"/>
      <c r="I385" s="27"/>
      <c r="J385" s="27"/>
      <c r="K385" s="27"/>
      <c r="L385" s="27"/>
      <c r="M385" s="27"/>
      <c r="N385" s="27"/>
      <c r="O385" s="27"/>
      <c r="P385" s="27"/>
      <c r="Q385" s="27"/>
    </row>
    <row r="386" ht="12.75" hidden="1" customHeight="1">
      <c r="A386" s="27">
        <v>236.0</v>
      </c>
      <c r="B386" s="27" t="s">
        <v>558</v>
      </c>
      <c r="C386" s="27">
        <v>2.0</v>
      </c>
      <c r="D386" s="27"/>
      <c r="E386" s="27"/>
      <c r="F386" s="27"/>
      <c r="G386" s="27"/>
      <c r="H386" s="27"/>
      <c r="I386" s="27"/>
      <c r="J386" s="27"/>
      <c r="K386" s="27"/>
      <c r="L386" s="27"/>
      <c r="M386" s="27"/>
      <c r="N386" s="27"/>
      <c r="O386" s="27"/>
      <c r="P386" s="27"/>
      <c r="Q386" s="27"/>
    </row>
    <row r="387" ht="12.75" hidden="1" customHeight="1">
      <c r="A387" s="27">
        <v>237.0</v>
      </c>
      <c r="B387" s="27" t="s">
        <v>559</v>
      </c>
      <c r="C387" s="27">
        <v>8.0</v>
      </c>
      <c r="D387" s="27"/>
      <c r="E387" s="27"/>
      <c r="F387" s="27"/>
      <c r="G387" s="27"/>
      <c r="H387" s="27"/>
      <c r="I387" s="27"/>
      <c r="J387" s="27"/>
      <c r="K387" s="27"/>
      <c r="L387" s="27"/>
      <c r="M387" s="27"/>
      <c r="N387" s="27"/>
      <c r="O387" s="27"/>
      <c r="P387" s="27"/>
      <c r="Q387" s="27"/>
    </row>
    <row r="388" ht="12.75" hidden="1" customHeight="1">
      <c r="A388" s="27">
        <v>239.0</v>
      </c>
      <c r="B388" s="27" t="s">
        <v>560</v>
      </c>
      <c r="C388" s="27">
        <v>16.0</v>
      </c>
      <c r="D388" s="27"/>
      <c r="E388" s="27"/>
      <c r="F388" s="27"/>
      <c r="G388" s="27"/>
      <c r="H388" s="27"/>
      <c r="I388" s="27"/>
      <c r="J388" s="27"/>
      <c r="K388" s="27"/>
      <c r="L388" s="27"/>
      <c r="M388" s="27"/>
      <c r="N388" s="27"/>
      <c r="O388" s="27"/>
      <c r="P388" s="27"/>
      <c r="Q388" s="27"/>
    </row>
    <row r="389" ht="12.75" hidden="1" customHeight="1">
      <c r="A389" s="27">
        <v>240.0</v>
      </c>
      <c r="B389" s="27" t="s">
        <v>561</v>
      </c>
      <c r="C389" s="27">
        <v>9.0</v>
      </c>
      <c r="D389" s="27"/>
      <c r="E389" s="27"/>
      <c r="F389" s="27"/>
      <c r="G389" s="27"/>
      <c r="H389" s="27"/>
      <c r="I389" s="27"/>
      <c r="J389" s="27"/>
      <c r="K389" s="27"/>
      <c r="L389" s="27"/>
      <c r="M389" s="27"/>
      <c r="N389" s="27"/>
      <c r="O389" s="27"/>
      <c r="P389" s="27"/>
      <c r="Q389" s="27"/>
    </row>
    <row r="390" ht="12.75" hidden="1" customHeight="1">
      <c r="A390" s="27">
        <v>242.0</v>
      </c>
      <c r="B390" s="27" t="s">
        <v>562</v>
      </c>
      <c r="C390" s="27">
        <v>8.0</v>
      </c>
      <c r="D390" s="27"/>
      <c r="E390" s="27"/>
      <c r="F390" s="27"/>
      <c r="G390" s="27"/>
      <c r="H390" s="27"/>
      <c r="I390" s="27"/>
      <c r="J390" s="27"/>
      <c r="K390" s="27"/>
      <c r="L390" s="27"/>
      <c r="M390" s="27"/>
      <c r="N390" s="27"/>
      <c r="O390" s="27"/>
      <c r="P390" s="27"/>
      <c r="Q390" s="27"/>
    </row>
    <row r="391" ht="12.75" hidden="1" customHeight="1">
      <c r="A391" s="27">
        <v>243.0</v>
      </c>
      <c r="B391" s="27" t="s">
        <v>563</v>
      </c>
      <c r="C391" s="27">
        <v>17.0</v>
      </c>
      <c r="D391" s="27"/>
      <c r="E391" s="27"/>
      <c r="F391" s="27"/>
      <c r="G391" s="27"/>
      <c r="H391" s="27"/>
      <c r="I391" s="27"/>
      <c r="J391" s="27"/>
      <c r="K391" s="27"/>
      <c r="L391" s="27"/>
      <c r="M391" s="27"/>
      <c r="N391" s="27"/>
      <c r="O391" s="27"/>
      <c r="P391" s="27"/>
      <c r="Q391" s="27"/>
    </row>
    <row r="392" ht="12.75" hidden="1" customHeight="1">
      <c r="A392" s="27">
        <v>244.0</v>
      </c>
      <c r="B392" s="27" t="s">
        <v>564</v>
      </c>
      <c r="C392" s="27">
        <v>5.0</v>
      </c>
      <c r="D392" s="27"/>
      <c r="E392" s="27"/>
      <c r="F392" s="27"/>
      <c r="G392" s="27"/>
      <c r="H392" s="27"/>
      <c r="I392" s="27"/>
      <c r="J392" s="27"/>
      <c r="K392" s="27"/>
      <c r="L392" s="27"/>
      <c r="M392" s="27"/>
      <c r="N392" s="27"/>
      <c r="O392" s="27"/>
      <c r="P392" s="27"/>
      <c r="Q392" s="27"/>
    </row>
    <row r="393" ht="12.75" hidden="1" customHeight="1">
      <c r="A393" s="27">
        <v>245.0</v>
      </c>
      <c r="B393" s="27" t="s">
        <v>565</v>
      </c>
      <c r="C393" s="27">
        <v>10.0</v>
      </c>
      <c r="D393" s="27"/>
      <c r="E393" s="27"/>
      <c r="F393" s="27"/>
      <c r="G393" s="27"/>
      <c r="H393" s="27"/>
      <c r="I393" s="27"/>
      <c r="J393" s="27"/>
      <c r="K393" s="27"/>
      <c r="L393" s="27"/>
      <c r="M393" s="27"/>
      <c r="N393" s="27"/>
      <c r="O393" s="27"/>
      <c r="P393" s="27"/>
      <c r="Q393" s="27"/>
    </row>
    <row r="394" ht="12.75" hidden="1" customHeight="1">
      <c r="A394" s="27">
        <v>246.0</v>
      </c>
      <c r="B394" s="27" t="s">
        <v>566</v>
      </c>
      <c r="C394" s="27">
        <v>18.0</v>
      </c>
      <c r="D394" s="27"/>
      <c r="E394" s="27"/>
      <c r="F394" s="27"/>
      <c r="G394" s="27"/>
      <c r="H394" s="27"/>
      <c r="I394" s="27"/>
      <c r="J394" s="27"/>
      <c r="K394" s="27"/>
      <c r="L394" s="27"/>
      <c r="M394" s="27"/>
      <c r="N394" s="27"/>
      <c r="O394" s="27"/>
      <c r="P394" s="27"/>
      <c r="Q394" s="27"/>
    </row>
    <row r="395" ht="12.75" hidden="1" customHeight="1">
      <c r="A395" s="27">
        <v>247.0</v>
      </c>
      <c r="B395" s="27" t="s">
        <v>567</v>
      </c>
      <c r="C395" s="27">
        <v>5.0</v>
      </c>
      <c r="D395" s="27"/>
      <c r="E395" s="27"/>
      <c r="F395" s="27"/>
      <c r="G395" s="27"/>
      <c r="H395" s="27"/>
      <c r="I395" s="27"/>
      <c r="J395" s="27"/>
      <c r="K395" s="27"/>
      <c r="L395" s="27"/>
      <c r="M395" s="27"/>
      <c r="N395" s="27"/>
      <c r="O395" s="27"/>
      <c r="P395" s="27"/>
      <c r="Q395" s="27"/>
    </row>
    <row r="396" ht="12.75" hidden="1" customHeight="1">
      <c r="A396" s="27">
        <v>248.0</v>
      </c>
      <c r="B396" s="27" t="s">
        <v>568</v>
      </c>
      <c r="C396" s="27">
        <v>2.0</v>
      </c>
      <c r="D396" s="27"/>
      <c r="E396" s="27"/>
      <c r="F396" s="27"/>
      <c r="G396" s="27"/>
      <c r="H396" s="27"/>
      <c r="I396" s="27"/>
      <c r="J396" s="27"/>
      <c r="K396" s="27"/>
      <c r="L396" s="27"/>
      <c r="M396" s="27"/>
      <c r="N396" s="27"/>
      <c r="O396" s="27"/>
      <c r="P396" s="27"/>
      <c r="Q396" s="27"/>
    </row>
    <row r="397" ht="12.75" hidden="1" customHeight="1">
      <c r="A397" s="27">
        <v>249.0</v>
      </c>
      <c r="B397" s="27" t="s">
        <v>569</v>
      </c>
      <c r="C397" s="27">
        <v>17.0</v>
      </c>
      <c r="D397" s="27"/>
      <c r="E397" s="27"/>
      <c r="F397" s="27"/>
      <c r="G397" s="27"/>
      <c r="H397" s="27"/>
      <c r="I397" s="27"/>
      <c r="J397" s="27"/>
      <c r="K397" s="27"/>
      <c r="L397" s="27"/>
      <c r="M397" s="27"/>
      <c r="N397" s="27"/>
      <c r="O397" s="27"/>
      <c r="P397" s="27"/>
      <c r="Q397" s="27"/>
    </row>
    <row r="398" ht="12.75" hidden="1" customHeight="1">
      <c r="A398" s="27">
        <v>250.0</v>
      </c>
      <c r="B398" s="27" t="s">
        <v>570</v>
      </c>
      <c r="C398" s="27">
        <v>20.0</v>
      </c>
      <c r="D398" s="27"/>
      <c r="E398" s="27"/>
      <c r="F398" s="27"/>
      <c r="G398" s="27"/>
      <c r="H398" s="27"/>
      <c r="I398" s="27"/>
      <c r="J398" s="27"/>
      <c r="K398" s="27"/>
      <c r="L398" s="27"/>
      <c r="M398" s="27"/>
      <c r="N398" s="27"/>
      <c r="O398" s="27"/>
      <c r="P398" s="27"/>
      <c r="Q398" s="27"/>
    </row>
    <row r="399" ht="12.75" hidden="1" customHeight="1">
      <c r="A399" s="27">
        <v>251.0</v>
      </c>
      <c r="B399" s="27" t="s">
        <v>571</v>
      </c>
      <c r="C399" s="27">
        <v>5.0</v>
      </c>
      <c r="D399" s="27"/>
      <c r="E399" s="27"/>
      <c r="F399" s="27"/>
      <c r="G399" s="27"/>
      <c r="H399" s="27"/>
      <c r="I399" s="27"/>
      <c r="J399" s="27"/>
      <c r="K399" s="27"/>
      <c r="L399" s="27"/>
      <c r="M399" s="27"/>
      <c r="N399" s="27"/>
      <c r="O399" s="27"/>
      <c r="P399" s="27"/>
      <c r="Q399" s="27"/>
    </row>
    <row r="400" ht="12.75" hidden="1" customHeight="1">
      <c r="A400" s="27">
        <v>252.0</v>
      </c>
      <c r="B400" s="27" t="s">
        <v>572</v>
      </c>
      <c r="C400" s="27">
        <v>8.0</v>
      </c>
      <c r="D400" s="27"/>
      <c r="E400" s="27"/>
      <c r="F400" s="27"/>
      <c r="G400" s="27"/>
      <c r="H400" s="27"/>
      <c r="I400" s="27"/>
      <c r="J400" s="27"/>
      <c r="K400" s="27"/>
      <c r="L400" s="27"/>
      <c r="M400" s="27"/>
      <c r="N400" s="27"/>
      <c r="O400" s="27"/>
      <c r="P400" s="27"/>
      <c r="Q400" s="27"/>
    </row>
    <row r="401" ht="12.75" hidden="1" customHeight="1">
      <c r="A401" s="27">
        <v>253.0</v>
      </c>
      <c r="B401" s="27" t="s">
        <v>573</v>
      </c>
      <c r="C401" s="27">
        <v>8.0</v>
      </c>
      <c r="D401" s="27"/>
      <c r="E401" s="27"/>
      <c r="F401" s="27"/>
      <c r="G401" s="27"/>
      <c r="H401" s="27"/>
      <c r="I401" s="27"/>
      <c r="J401" s="27"/>
      <c r="K401" s="27"/>
      <c r="L401" s="27"/>
      <c r="M401" s="27"/>
      <c r="N401" s="27"/>
      <c r="O401" s="27"/>
      <c r="P401" s="27"/>
      <c r="Q401" s="27"/>
    </row>
    <row r="402" ht="12.75" hidden="1" customHeight="1">
      <c r="A402" s="27">
        <v>254.0</v>
      </c>
      <c r="B402" s="27" t="s">
        <v>574</v>
      </c>
      <c r="C402" s="27">
        <v>18.0</v>
      </c>
      <c r="D402" s="27"/>
      <c r="E402" s="27"/>
      <c r="F402" s="27"/>
      <c r="G402" s="27"/>
      <c r="H402" s="27"/>
      <c r="I402" s="27"/>
      <c r="J402" s="27"/>
      <c r="K402" s="27"/>
      <c r="L402" s="27"/>
      <c r="M402" s="27"/>
      <c r="N402" s="27"/>
      <c r="O402" s="27"/>
      <c r="P402" s="27"/>
      <c r="Q402" s="27"/>
    </row>
    <row r="403" ht="12.75" hidden="1" customHeight="1">
      <c r="A403" s="27">
        <v>256.0</v>
      </c>
      <c r="B403" s="27" t="s">
        <v>575</v>
      </c>
      <c r="C403" s="27">
        <v>2.0</v>
      </c>
      <c r="D403" s="27"/>
      <c r="E403" s="27"/>
      <c r="F403" s="27"/>
      <c r="G403" s="27"/>
      <c r="H403" s="27"/>
      <c r="I403" s="27"/>
      <c r="J403" s="27"/>
      <c r="K403" s="27"/>
      <c r="L403" s="27"/>
      <c r="M403" s="27"/>
      <c r="N403" s="27"/>
      <c r="O403" s="27"/>
      <c r="P403" s="27"/>
      <c r="Q403" s="27"/>
    </row>
    <row r="404" ht="12.75" hidden="1" customHeight="1">
      <c r="A404" s="27">
        <v>257.0</v>
      </c>
      <c r="B404" s="27" t="s">
        <v>576</v>
      </c>
      <c r="C404" s="27">
        <v>14.0</v>
      </c>
      <c r="D404" s="27"/>
      <c r="E404" s="27"/>
      <c r="F404" s="27"/>
      <c r="G404" s="27"/>
      <c r="H404" s="27"/>
      <c r="I404" s="27"/>
      <c r="J404" s="27"/>
      <c r="K404" s="27"/>
      <c r="L404" s="27"/>
      <c r="M404" s="27"/>
      <c r="N404" s="27"/>
      <c r="O404" s="27"/>
      <c r="P404" s="27"/>
      <c r="Q404" s="27"/>
    </row>
    <row r="405" ht="12.75" hidden="1" customHeight="1">
      <c r="A405" s="27">
        <v>258.0</v>
      </c>
      <c r="B405" s="27" t="s">
        <v>577</v>
      </c>
      <c r="C405" s="27">
        <v>17.0</v>
      </c>
      <c r="D405" s="27"/>
      <c r="E405" s="27"/>
      <c r="F405" s="27"/>
      <c r="G405" s="27"/>
      <c r="H405" s="27"/>
      <c r="I405" s="27"/>
      <c r="J405" s="27"/>
      <c r="K405" s="27"/>
      <c r="L405" s="27"/>
      <c r="M405" s="27"/>
      <c r="N405" s="27"/>
      <c r="O405" s="27"/>
      <c r="P405" s="27"/>
      <c r="Q405" s="27"/>
    </row>
    <row r="406" ht="12.75" hidden="1" customHeight="1">
      <c r="A406" s="27">
        <v>259.0</v>
      </c>
      <c r="B406" s="27" t="s">
        <v>578</v>
      </c>
      <c r="C406" s="27">
        <v>3.0</v>
      </c>
      <c r="D406" s="27"/>
      <c r="E406" s="27"/>
      <c r="F406" s="27"/>
      <c r="G406" s="27"/>
      <c r="H406" s="27"/>
      <c r="I406" s="27"/>
      <c r="J406" s="27"/>
      <c r="K406" s="27"/>
      <c r="L406" s="27"/>
      <c r="M406" s="27"/>
      <c r="N406" s="27"/>
      <c r="O406" s="27"/>
      <c r="P406" s="27"/>
      <c r="Q406" s="27"/>
    </row>
    <row r="407" ht="12.75" hidden="1" customHeight="1">
      <c r="A407" s="27">
        <v>260.0</v>
      </c>
      <c r="B407" s="27" t="s">
        <v>579</v>
      </c>
      <c r="C407" s="27">
        <v>5.0</v>
      </c>
      <c r="D407" s="27"/>
      <c r="E407" s="27"/>
      <c r="F407" s="27"/>
      <c r="G407" s="27"/>
      <c r="H407" s="27"/>
      <c r="I407" s="27"/>
      <c r="J407" s="27"/>
      <c r="K407" s="27"/>
      <c r="L407" s="27"/>
      <c r="M407" s="27"/>
      <c r="N407" s="27"/>
      <c r="O407" s="27"/>
      <c r="P407" s="27"/>
      <c r="Q407" s="27"/>
    </row>
    <row r="408" ht="12.75" hidden="1" customHeight="1">
      <c r="A408" s="27">
        <v>261.0</v>
      </c>
      <c r="B408" s="27" t="s">
        <v>580</v>
      </c>
      <c r="C408" s="27">
        <v>8.0</v>
      </c>
      <c r="D408" s="27"/>
      <c r="E408" s="27"/>
      <c r="F408" s="27"/>
      <c r="G408" s="27"/>
      <c r="H408" s="27"/>
      <c r="I408" s="27"/>
      <c r="J408" s="27"/>
      <c r="K408" s="27"/>
      <c r="L408" s="27"/>
      <c r="M408" s="27"/>
      <c r="N408" s="27"/>
      <c r="O408" s="27"/>
      <c r="P408" s="27"/>
      <c r="Q408" s="27"/>
    </row>
    <row r="409" ht="12.75" hidden="1" customHeight="1">
      <c r="A409" s="27">
        <v>263.0</v>
      </c>
      <c r="B409" s="27" t="s">
        <v>581</v>
      </c>
      <c r="C409" s="27">
        <v>18.0</v>
      </c>
      <c r="D409" s="27"/>
      <c r="E409" s="27"/>
      <c r="F409" s="27"/>
      <c r="G409" s="27"/>
      <c r="H409" s="27"/>
      <c r="I409" s="27"/>
      <c r="J409" s="27"/>
      <c r="K409" s="27"/>
      <c r="L409" s="27"/>
      <c r="M409" s="27"/>
      <c r="N409" s="27"/>
      <c r="O409" s="27"/>
      <c r="P409" s="27"/>
      <c r="Q409" s="27"/>
    </row>
    <row r="410" ht="12.75" hidden="1" customHeight="1">
      <c r="A410" s="27">
        <v>264.0</v>
      </c>
      <c r="B410" s="27" t="s">
        <v>582</v>
      </c>
      <c r="C410" s="27">
        <v>19.0</v>
      </c>
      <c r="D410" s="27"/>
      <c r="E410" s="27"/>
      <c r="F410" s="27"/>
      <c r="G410" s="27"/>
      <c r="H410" s="27"/>
      <c r="I410" s="27"/>
      <c r="J410" s="27"/>
      <c r="K410" s="27"/>
      <c r="L410" s="27"/>
      <c r="M410" s="27"/>
      <c r="N410" s="27"/>
      <c r="O410" s="27"/>
      <c r="P410" s="27"/>
      <c r="Q410" s="27"/>
    </row>
    <row r="411" ht="12.75" hidden="1" customHeight="1">
      <c r="A411" s="27">
        <v>265.0</v>
      </c>
      <c r="B411" s="27" t="s">
        <v>583</v>
      </c>
      <c r="C411" s="27">
        <v>2.0</v>
      </c>
      <c r="D411" s="27"/>
      <c r="E411" s="27"/>
      <c r="F411" s="27"/>
      <c r="G411" s="27"/>
      <c r="H411" s="27"/>
      <c r="I411" s="27"/>
      <c r="J411" s="27"/>
      <c r="K411" s="27"/>
      <c r="L411" s="27"/>
      <c r="M411" s="27"/>
      <c r="N411" s="27"/>
      <c r="O411" s="27"/>
      <c r="P411" s="27"/>
      <c r="Q411" s="27"/>
    </row>
    <row r="412" ht="12.75" hidden="1" customHeight="1">
      <c r="A412" s="27">
        <v>266.0</v>
      </c>
      <c r="B412" s="27" t="s">
        <v>584</v>
      </c>
      <c r="C412" s="27">
        <v>10.0</v>
      </c>
      <c r="D412" s="27"/>
      <c r="E412" s="27"/>
      <c r="F412" s="27"/>
      <c r="G412" s="27"/>
      <c r="H412" s="27"/>
      <c r="I412" s="27"/>
      <c r="J412" s="27"/>
      <c r="K412" s="27"/>
      <c r="L412" s="27"/>
      <c r="M412" s="27"/>
      <c r="N412" s="27"/>
      <c r="O412" s="27"/>
      <c r="P412" s="27"/>
      <c r="Q412" s="27"/>
    </row>
    <row r="413" ht="12.75" hidden="1" customHeight="1">
      <c r="A413" s="27">
        <v>267.0</v>
      </c>
      <c r="B413" s="27" t="s">
        <v>585</v>
      </c>
      <c r="C413" s="27">
        <v>17.0</v>
      </c>
      <c r="D413" s="27"/>
      <c r="E413" s="27"/>
      <c r="F413" s="27"/>
      <c r="G413" s="27"/>
      <c r="H413" s="27"/>
      <c r="I413" s="27"/>
      <c r="J413" s="27"/>
      <c r="K413" s="27"/>
      <c r="L413" s="27"/>
      <c r="M413" s="27"/>
      <c r="N413" s="27"/>
      <c r="O413" s="27"/>
      <c r="P413" s="27"/>
      <c r="Q413" s="27"/>
    </row>
    <row r="414" ht="12.75" hidden="1" customHeight="1">
      <c r="A414" s="27">
        <v>268.0</v>
      </c>
      <c r="B414" s="27" t="s">
        <v>586</v>
      </c>
      <c r="C414" s="27">
        <v>19.0</v>
      </c>
      <c r="D414" s="27"/>
      <c r="E414" s="27"/>
      <c r="F414" s="27"/>
      <c r="G414" s="27"/>
      <c r="H414" s="27"/>
      <c r="I414" s="27"/>
      <c r="J414" s="27"/>
      <c r="K414" s="27"/>
      <c r="L414" s="27"/>
      <c r="M414" s="27"/>
      <c r="N414" s="27"/>
      <c r="O414" s="27"/>
      <c r="P414" s="27"/>
      <c r="Q414" s="27"/>
    </row>
    <row r="415" ht="12.75" hidden="1" customHeight="1">
      <c r="A415" s="27">
        <v>270.0</v>
      </c>
      <c r="B415" s="27" t="s">
        <v>587</v>
      </c>
      <c r="C415" s="27">
        <v>6.0</v>
      </c>
      <c r="D415" s="27"/>
      <c r="E415" s="27"/>
      <c r="F415" s="27"/>
      <c r="G415" s="27"/>
      <c r="H415" s="27"/>
      <c r="I415" s="27"/>
      <c r="J415" s="27"/>
      <c r="K415" s="27"/>
      <c r="L415" s="27"/>
      <c r="M415" s="27"/>
      <c r="N415" s="27"/>
      <c r="O415" s="27"/>
      <c r="P415" s="27"/>
      <c r="Q415" s="27"/>
    </row>
    <row r="416" ht="12.75" hidden="1" customHeight="1">
      <c r="A416" s="27">
        <v>271.0</v>
      </c>
      <c r="B416" s="27" t="s">
        <v>588</v>
      </c>
      <c r="C416" s="27">
        <v>14.0</v>
      </c>
      <c r="D416" s="27"/>
      <c r="E416" s="27"/>
      <c r="F416" s="27"/>
      <c r="G416" s="27"/>
      <c r="H416" s="27"/>
      <c r="I416" s="27"/>
      <c r="J416" s="27"/>
      <c r="K416" s="27"/>
      <c r="L416" s="27"/>
      <c r="M416" s="27"/>
      <c r="N416" s="27"/>
      <c r="O416" s="27"/>
      <c r="P416" s="27"/>
      <c r="Q416" s="27"/>
    </row>
    <row r="417" ht="12.75" hidden="1" customHeight="1">
      <c r="A417" s="27">
        <v>273.0</v>
      </c>
      <c r="B417" s="27" t="s">
        <v>589</v>
      </c>
      <c r="C417" s="27">
        <v>8.0</v>
      </c>
      <c r="D417" s="27"/>
      <c r="E417" s="27"/>
      <c r="F417" s="27"/>
      <c r="G417" s="27"/>
      <c r="H417" s="27"/>
      <c r="I417" s="27"/>
      <c r="J417" s="27"/>
      <c r="K417" s="27"/>
      <c r="L417" s="27"/>
      <c r="M417" s="27"/>
      <c r="N417" s="27"/>
      <c r="O417" s="27"/>
      <c r="P417" s="27"/>
      <c r="Q417" s="27"/>
    </row>
    <row r="418" ht="12.75" hidden="1" customHeight="1">
      <c r="A418" s="27">
        <v>274.0</v>
      </c>
      <c r="B418" s="27" t="s">
        <v>590</v>
      </c>
      <c r="C418" s="27">
        <v>18.0</v>
      </c>
      <c r="D418" s="27"/>
      <c r="E418" s="27"/>
      <c r="F418" s="27"/>
      <c r="G418" s="27"/>
      <c r="H418" s="27"/>
      <c r="I418" s="27"/>
      <c r="J418" s="27"/>
      <c r="K418" s="27"/>
      <c r="L418" s="27"/>
      <c r="M418" s="27"/>
      <c r="N418" s="27"/>
      <c r="O418" s="27"/>
      <c r="P418" s="27"/>
      <c r="Q418" s="27"/>
    </row>
    <row r="419" ht="12.75" hidden="1" customHeight="1">
      <c r="A419" s="27">
        <v>275.0</v>
      </c>
      <c r="B419" s="27" t="s">
        <v>591</v>
      </c>
      <c r="C419" s="27">
        <v>8.0</v>
      </c>
      <c r="D419" s="27"/>
      <c r="E419" s="27"/>
      <c r="F419" s="27"/>
      <c r="G419" s="27"/>
      <c r="H419" s="27"/>
      <c r="I419" s="27"/>
      <c r="J419" s="27"/>
      <c r="K419" s="27"/>
      <c r="L419" s="27"/>
      <c r="M419" s="27"/>
      <c r="N419" s="27"/>
      <c r="O419" s="27"/>
      <c r="P419" s="27"/>
      <c r="Q419" s="27"/>
    </row>
    <row r="420" ht="12.75" hidden="1" customHeight="1">
      <c r="A420" s="27">
        <v>276.0</v>
      </c>
      <c r="B420" s="27" t="s">
        <v>592</v>
      </c>
      <c r="C420" s="27">
        <v>20.0</v>
      </c>
      <c r="D420" s="27"/>
      <c r="E420" s="27"/>
      <c r="F420" s="27"/>
      <c r="G420" s="27"/>
      <c r="H420" s="27"/>
      <c r="I420" s="27"/>
      <c r="J420" s="27"/>
      <c r="K420" s="27"/>
      <c r="L420" s="27"/>
      <c r="M420" s="27"/>
      <c r="N420" s="27"/>
      <c r="O420" s="27"/>
      <c r="P420" s="27"/>
      <c r="Q420" s="27"/>
    </row>
    <row r="421" ht="12.75" hidden="1" customHeight="1">
      <c r="A421" s="27">
        <v>278.0</v>
      </c>
      <c r="B421" s="27" t="s">
        <v>593</v>
      </c>
      <c r="C421" s="27">
        <v>14.0</v>
      </c>
      <c r="D421" s="27"/>
      <c r="E421" s="27"/>
      <c r="F421" s="27"/>
      <c r="G421" s="27"/>
      <c r="H421" s="27"/>
      <c r="I421" s="27"/>
      <c r="J421" s="27"/>
      <c r="K421" s="27"/>
      <c r="L421" s="27"/>
      <c r="M421" s="27"/>
      <c r="N421" s="27"/>
      <c r="O421" s="27"/>
      <c r="P421" s="27"/>
      <c r="Q421" s="27"/>
    </row>
    <row r="422" ht="12.75" hidden="1" customHeight="1">
      <c r="A422" s="27">
        <v>279.0</v>
      </c>
      <c r="B422" s="27" t="s">
        <v>594</v>
      </c>
      <c r="C422" s="27">
        <v>20.0</v>
      </c>
      <c r="D422" s="27"/>
      <c r="E422" s="27"/>
      <c r="F422" s="27"/>
      <c r="G422" s="27"/>
      <c r="H422" s="27"/>
      <c r="I422" s="27"/>
      <c r="J422" s="27"/>
      <c r="K422" s="27"/>
      <c r="L422" s="27"/>
      <c r="M422" s="27"/>
      <c r="N422" s="27"/>
      <c r="O422" s="27"/>
      <c r="P422" s="27"/>
      <c r="Q422" s="27"/>
    </row>
    <row r="423" ht="12.75" hidden="1" customHeight="1">
      <c r="A423" s="27">
        <v>280.0</v>
      </c>
      <c r="B423" s="27" t="s">
        <v>595</v>
      </c>
      <c r="C423" s="27">
        <v>17.0</v>
      </c>
      <c r="D423" s="27"/>
      <c r="E423" s="27"/>
      <c r="F423" s="27"/>
      <c r="G423" s="27"/>
      <c r="H423" s="27"/>
      <c r="I423" s="27"/>
      <c r="J423" s="27"/>
      <c r="K423" s="27"/>
      <c r="L423" s="27"/>
      <c r="M423" s="27"/>
      <c r="N423" s="27"/>
      <c r="O423" s="27"/>
      <c r="P423" s="27"/>
      <c r="Q423" s="27"/>
    </row>
    <row r="424" ht="12.75" hidden="1" customHeight="1">
      <c r="A424" s="27">
        <v>281.0</v>
      </c>
      <c r="B424" s="27" t="s">
        <v>596</v>
      </c>
      <c r="C424" s="27">
        <v>4.0</v>
      </c>
      <c r="D424" s="27"/>
      <c r="E424" s="27"/>
      <c r="F424" s="27"/>
      <c r="G424" s="27"/>
      <c r="H424" s="27"/>
      <c r="I424" s="27"/>
      <c r="J424" s="27"/>
      <c r="K424" s="27"/>
      <c r="L424" s="27"/>
      <c r="M424" s="27"/>
      <c r="N424" s="27"/>
      <c r="O424" s="27"/>
      <c r="P424" s="27"/>
      <c r="Q424" s="27"/>
    </row>
    <row r="425" ht="12.75" hidden="1" customHeight="1">
      <c r="A425" s="27">
        <v>282.0</v>
      </c>
      <c r="B425" s="27" t="s">
        <v>597</v>
      </c>
      <c r="C425" s="27">
        <v>13.0</v>
      </c>
      <c r="D425" s="27"/>
      <c r="E425" s="27"/>
      <c r="F425" s="27"/>
      <c r="G425" s="27"/>
      <c r="H425" s="27"/>
      <c r="I425" s="27"/>
      <c r="J425" s="27"/>
      <c r="K425" s="27"/>
      <c r="L425" s="27"/>
      <c r="M425" s="27"/>
      <c r="N425" s="27"/>
      <c r="O425" s="27"/>
      <c r="P425" s="27"/>
      <c r="Q425" s="27"/>
    </row>
    <row r="426" ht="12.75" hidden="1" customHeight="1">
      <c r="A426" s="27">
        <v>283.0</v>
      </c>
      <c r="B426" s="27" t="s">
        <v>598</v>
      </c>
      <c r="C426" s="27">
        <v>10.0</v>
      </c>
      <c r="D426" s="27"/>
      <c r="E426" s="27"/>
      <c r="F426" s="27"/>
      <c r="G426" s="27"/>
      <c r="H426" s="27"/>
      <c r="I426" s="27"/>
      <c r="J426" s="27"/>
      <c r="K426" s="27"/>
      <c r="L426" s="27"/>
      <c r="M426" s="27"/>
      <c r="N426" s="27"/>
      <c r="O426" s="27"/>
      <c r="P426" s="27"/>
      <c r="Q426" s="27"/>
    </row>
    <row r="427" ht="12.75" hidden="1" customHeight="1">
      <c r="A427" s="27">
        <v>284.0</v>
      </c>
      <c r="B427" s="27" t="s">
        <v>599</v>
      </c>
      <c r="C427" s="27">
        <v>12.0</v>
      </c>
      <c r="D427" s="27"/>
      <c r="E427" s="27"/>
      <c r="F427" s="27"/>
      <c r="G427" s="27"/>
      <c r="H427" s="27"/>
      <c r="I427" s="27"/>
      <c r="J427" s="27"/>
      <c r="K427" s="27"/>
      <c r="L427" s="27"/>
      <c r="M427" s="27"/>
      <c r="N427" s="27"/>
      <c r="O427" s="27"/>
      <c r="P427" s="27"/>
      <c r="Q427" s="27"/>
    </row>
    <row r="428" ht="12.75" hidden="1" customHeight="1">
      <c r="A428" s="27">
        <v>285.0</v>
      </c>
      <c r="B428" s="27" t="s">
        <v>600</v>
      </c>
      <c r="C428" s="27">
        <v>12.0</v>
      </c>
      <c r="D428" s="27"/>
      <c r="E428" s="27"/>
      <c r="F428" s="27"/>
      <c r="G428" s="27"/>
      <c r="H428" s="27"/>
      <c r="I428" s="27"/>
      <c r="J428" s="27"/>
      <c r="K428" s="27"/>
      <c r="L428" s="27"/>
      <c r="M428" s="27"/>
      <c r="N428" s="27"/>
      <c r="O428" s="27"/>
      <c r="P428" s="27"/>
      <c r="Q428" s="27"/>
    </row>
    <row r="429" ht="12.75" hidden="1" customHeight="1">
      <c r="A429" s="27">
        <v>287.0</v>
      </c>
      <c r="B429" s="27" t="s">
        <v>601</v>
      </c>
      <c r="C429" s="27">
        <v>7.0</v>
      </c>
      <c r="D429" s="27"/>
      <c r="E429" s="27"/>
      <c r="F429" s="27"/>
      <c r="G429" s="27"/>
      <c r="H429" s="27"/>
      <c r="I429" s="27"/>
      <c r="J429" s="27"/>
      <c r="K429" s="27"/>
      <c r="L429" s="27"/>
      <c r="M429" s="27"/>
      <c r="N429" s="27"/>
      <c r="O429" s="27"/>
      <c r="P429" s="27"/>
      <c r="Q429" s="27"/>
    </row>
    <row r="430" ht="12.75" hidden="1" customHeight="1">
      <c r="A430" s="27">
        <v>288.0</v>
      </c>
      <c r="B430" s="27" t="s">
        <v>602</v>
      </c>
      <c r="C430" s="27">
        <v>9.0</v>
      </c>
      <c r="D430" s="27"/>
      <c r="E430" s="27"/>
      <c r="F430" s="27"/>
      <c r="G430" s="27"/>
      <c r="H430" s="27"/>
      <c r="I430" s="27"/>
      <c r="J430" s="27"/>
      <c r="K430" s="27"/>
      <c r="L430" s="27"/>
      <c r="M430" s="27"/>
      <c r="N430" s="27"/>
      <c r="O430" s="27"/>
      <c r="P430" s="27"/>
      <c r="Q430" s="27"/>
    </row>
    <row r="431" ht="12.75" hidden="1" customHeight="1">
      <c r="A431" s="27">
        <v>289.0</v>
      </c>
      <c r="B431" s="27" t="s">
        <v>603</v>
      </c>
      <c r="C431" s="27">
        <v>5.0</v>
      </c>
      <c r="D431" s="27"/>
      <c r="E431" s="27"/>
      <c r="F431" s="27"/>
      <c r="G431" s="27"/>
      <c r="H431" s="27"/>
      <c r="I431" s="27"/>
      <c r="J431" s="27"/>
      <c r="K431" s="27"/>
      <c r="L431" s="27"/>
      <c r="M431" s="27"/>
      <c r="N431" s="27"/>
      <c r="O431" s="27"/>
      <c r="P431" s="27"/>
      <c r="Q431" s="27"/>
    </row>
    <row r="432" ht="12.75" hidden="1" customHeight="1">
      <c r="A432" s="27">
        <v>290.0</v>
      </c>
      <c r="B432" s="27" t="s">
        <v>604</v>
      </c>
      <c r="C432" s="27">
        <v>8.0</v>
      </c>
      <c r="D432" s="27"/>
      <c r="E432" s="27"/>
      <c r="F432" s="27"/>
      <c r="G432" s="27"/>
      <c r="H432" s="27"/>
      <c r="I432" s="27"/>
      <c r="J432" s="27"/>
      <c r="K432" s="27"/>
      <c r="L432" s="27"/>
      <c r="M432" s="27"/>
      <c r="N432" s="27"/>
      <c r="O432" s="27"/>
      <c r="P432" s="27"/>
      <c r="Q432" s="27"/>
    </row>
    <row r="433" ht="12.75" hidden="1" customHeight="1">
      <c r="A433" s="27">
        <v>291.0</v>
      </c>
      <c r="B433" s="27" t="s">
        <v>605</v>
      </c>
      <c r="C433" s="27">
        <v>18.0</v>
      </c>
      <c r="D433" s="27"/>
      <c r="E433" s="27"/>
      <c r="F433" s="27"/>
      <c r="G433" s="27"/>
      <c r="H433" s="27"/>
      <c r="I433" s="27"/>
      <c r="J433" s="27"/>
      <c r="K433" s="27"/>
      <c r="L433" s="27"/>
      <c r="M433" s="27"/>
      <c r="N433" s="27"/>
      <c r="O433" s="27"/>
      <c r="P433" s="27"/>
      <c r="Q433" s="27"/>
    </row>
    <row r="434" ht="12.75" hidden="1" customHeight="1">
      <c r="A434" s="27">
        <v>292.0</v>
      </c>
      <c r="B434" s="27" t="s">
        <v>606</v>
      </c>
      <c r="C434" s="27">
        <v>6.0</v>
      </c>
      <c r="D434" s="27"/>
      <c r="E434" s="27"/>
      <c r="F434" s="27"/>
      <c r="G434" s="27"/>
      <c r="H434" s="27"/>
      <c r="I434" s="27"/>
      <c r="J434" s="27"/>
      <c r="K434" s="27"/>
      <c r="L434" s="27"/>
      <c r="M434" s="27"/>
      <c r="N434" s="27"/>
      <c r="O434" s="27"/>
      <c r="P434" s="27"/>
      <c r="Q434" s="27"/>
    </row>
    <row r="435" ht="12.75" hidden="1" customHeight="1">
      <c r="A435" s="27">
        <v>293.0</v>
      </c>
      <c r="B435" s="27" t="s">
        <v>607</v>
      </c>
      <c r="C435" s="27">
        <v>3.0</v>
      </c>
      <c r="D435" s="27"/>
      <c r="E435" s="27"/>
      <c r="F435" s="27"/>
      <c r="G435" s="27"/>
      <c r="H435" s="27"/>
      <c r="I435" s="27"/>
      <c r="J435" s="27"/>
      <c r="K435" s="27"/>
      <c r="L435" s="27"/>
      <c r="M435" s="27"/>
      <c r="N435" s="27"/>
      <c r="O435" s="27"/>
      <c r="P435" s="27"/>
      <c r="Q435" s="27"/>
    </row>
    <row r="436" ht="12.75" hidden="1" customHeight="1">
      <c r="A436" s="27">
        <v>294.0</v>
      </c>
      <c r="B436" s="27" t="s">
        <v>608</v>
      </c>
      <c r="C436" s="27">
        <v>16.0</v>
      </c>
      <c r="D436" s="27"/>
      <c r="E436" s="27"/>
      <c r="F436" s="27"/>
      <c r="G436" s="27"/>
      <c r="H436" s="27"/>
      <c r="I436" s="27"/>
      <c r="J436" s="27"/>
      <c r="K436" s="27"/>
      <c r="L436" s="27"/>
      <c r="M436" s="27"/>
      <c r="N436" s="27"/>
      <c r="O436" s="27"/>
      <c r="P436" s="27"/>
      <c r="Q436" s="27"/>
    </row>
    <row r="437" ht="12.75" hidden="1" customHeight="1">
      <c r="A437" s="27">
        <v>295.0</v>
      </c>
      <c r="B437" s="27" t="s">
        <v>609</v>
      </c>
      <c r="C437" s="27">
        <v>16.0</v>
      </c>
      <c r="D437" s="27"/>
      <c r="E437" s="27"/>
      <c r="F437" s="27"/>
      <c r="G437" s="27"/>
      <c r="H437" s="27"/>
      <c r="I437" s="27"/>
      <c r="J437" s="27"/>
      <c r="K437" s="27"/>
      <c r="L437" s="27"/>
      <c r="M437" s="27"/>
      <c r="N437" s="27"/>
      <c r="O437" s="27"/>
      <c r="P437" s="27"/>
      <c r="Q437" s="27"/>
    </row>
    <row r="438" ht="12.75" hidden="1" customHeight="1">
      <c r="A438" s="27">
        <v>296.0</v>
      </c>
      <c r="B438" s="27" t="s">
        <v>610</v>
      </c>
      <c r="C438" s="27">
        <v>13.0</v>
      </c>
      <c r="D438" s="27"/>
      <c r="E438" s="27"/>
      <c r="F438" s="27"/>
      <c r="G438" s="27"/>
      <c r="H438" s="27"/>
      <c r="I438" s="27"/>
      <c r="J438" s="27"/>
      <c r="K438" s="27"/>
      <c r="L438" s="27"/>
      <c r="M438" s="27"/>
      <c r="N438" s="27"/>
      <c r="O438" s="27"/>
      <c r="P438" s="27"/>
      <c r="Q438" s="27"/>
    </row>
    <row r="439" ht="12.75" hidden="1" customHeight="1">
      <c r="A439" s="27">
        <v>297.0</v>
      </c>
      <c r="B439" s="27" t="s">
        <v>611</v>
      </c>
      <c r="C439" s="27">
        <v>4.0</v>
      </c>
      <c r="D439" s="27"/>
      <c r="E439" s="27"/>
      <c r="F439" s="27"/>
      <c r="G439" s="27"/>
      <c r="H439" s="27"/>
      <c r="I439" s="27"/>
      <c r="J439" s="27"/>
      <c r="K439" s="27"/>
      <c r="L439" s="27"/>
      <c r="M439" s="27"/>
      <c r="N439" s="27"/>
      <c r="O439" s="27"/>
      <c r="P439" s="27"/>
      <c r="Q439" s="27"/>
    </row>
    <row r="440" ht="12.75" hidden="1" customHeight="1">
      <c r="A440" s="27">
        <v>298.0</v>
      </c>
      <c r="B440" s="27" t="s">
        <v>612</v>
      </c>
      <c r="C440" s="27">
        <v>15.0</v>
      </c>
      <c r="D440" s="27"/>
      <c r="E440" s="27"/>
      <c r="F440" s="27"/>
      <c r="G440" s="27"/>
      <c r="H440" s="27"/>
      <c r="I440" s="27"/>
      <c r="J440" s="27"/>
      <c r="K440" s="27"/>
      <c r="L440" s="27"/>
      <c r="M440" s="27"/>
      <c r="N440" s="27"/>
      <c r="O440" s="27"/>
      <c r="P440" s="27"/>
      <c r="Q440" s="27"/>
    </row>
    <row r="441" ht="12.75" hidden="1" customHeight="1">
      <c r="A441" s="27">
        <v>299.0</v>
      </c>
      <c r="B441" s="27" t="s">
        <v>613</v>
      </c>
      <c r="C441" s="27">
        <v>12.0</v>
      </c>
      <c r="D441" s="27"/>
      <c r="E441" s="27"/>
      <c r="F441" s="27"/>
      <c r="G441" s="27"/>
      <c r="H441" s="27"/>
      <c r="I441" s="27"/>
      <c r="J441" s="27"/>
      <c r="K441" s="27"/>
      <c r="L441" s="27"/>
      <c r="M441" s="27"/>
      <c r="N441" s="27"/>
      <c r="O441" s="27"/>
      <c r="P441" s="27"/>
      <c r="Q441" s="27"/>
    </row>
    <row r="442" ht="12.75" hidden="1" customHeight="1">
      <c r="A442" s="27">
        <v>300.0</v>
      </c>
      <c r="B442" s="27" t="s">
        <v>614</v>
      </c>
      <c r="C442" s="27">
        <v>17.0</v>
      </c>
      <c r="D442" s="27"/>
      <c r="E442" s="27"/>
      <c r="F442" s="27"/>
      <c r="G442" s="27"/>
      <c r="H442" s="27"/>
      <c r="I442" s="27"/>
      <c r="J442" s="27"/>
      <c r="K442" s="27"/>
      <c r="L442" s="27"/>
      <c r="M442" s="27"/>
      <c r="N442" s="27"/>
      <c r="O442" s="27"/>
      <c r="P442" s="27"/>
      <c r="Q442" s="27"/>
    </row>
    <row r="443" ht="12.75" hidden="1" customHeight="1">
      <c r="A443" s="27">
        <v>301.0</v>
      </c>
      <c r="B443" s="27" t="s">
        <v>615</v>
      </c>
      <c r="C443" s="27">
        <v>8.0</v>
      </c>
      <c r="D443" s="27"/>
      <c r="E443" s="27"/>
      <c r="F443" s="27"/>
      <c r="G443" s="27"/>
      <c r="H443" s="27"/>
      <c r="I443" s="27"/>
      <c r="J443" s="27"/>
      <c r="K443" s="27"/>
      <c r="L443" s="27"/>
      <c r="M443" s="27"/>
      <c r="N443" s="27"/>
      <c r="O443" s="27"/>
      <c r="P443" s="27"/>
      <c r="Q443" s="27"/>
    </row>
    <row r="444" ht="12.75" hidden="1" customHeight="1">
      <c r="A444" s="27">
        <v>302.0</v>
      </c>
      <c r="B444" s="27" t="s">
        <v>616</v>
      </c>
      <c r="C444" s="27">
        <v>8.0</v>
      </c>
      <c r="D444" s="27"/>
      <c r="E444" s="27"/>
      <c r="F444" s="27"/>
      <c r="G444" s="27"/>
      <c r="H444" s="27"/>
      <c r="I444" s="27"/>
      <c r="J444" s="27"/>
      <c r="K444" s="27"/>
      <c r="L444" s="27"/>
      <c r="M444" s="27"/>
      <c r="N444" s="27"/>
      <c r="O444" s="27"/>
      <c r="P444" s="27"/>
      <c r="Q444" s="27"/>
    </row>
    <row r="445" ht="12.75" hidden="1" customHeight="1">
      <c r="A445" s="27">
        <v>303.0</v>
      </c>
      <c r="B445" s="27" t="s">
        <v>617</v>
      </c>
      <c r="C445" s="27">
        <v>12.0</v>
      </c>
      <c r="D445" s="27"/>
      <c r="E445" s="27"/>
      <c r="F445" s="27"/>
      <c r="G445" s="27"/>
      <c r="H445" s="27"/>
      <c r="I445" s="27"/>
      <c r="J445" s="27"/>
      <c r="K445" s="27"/>
      <c r="L445" s="27"/>
      <c r="M445" s="27"/>
      <c r="N445" s="27"/>
      <c r="O445" s="27"/>
      <c r="P445" s="27"/>
      <c r="Q445" s="27"/>
    </row>
    <row r="446" ht="12.75" hidden="1" customHeight="1">
      <c r="A446" s="27">
        <v>304.0</v>
      </c>
      <c r="B446" s="27" t="s">
        <v>618</v>
      </c>
      <c r="C446" s="27">
        <v>18.0</v>
      </c>
      <c r="D446" s="27"/>
      <c r="E446" s="27"/>
      <c r="F446" s="27"/>
      <c r="G446" s="27"/>
      <c r="H446" s="27"/>
      <c r="I446" s="27"/>
      <c r="J446" s="27"/>
      <c r="K446" s="27"/>
      <c r="L446" s="27"/>
      <c r="M446" s="27"/>
      <c r="N446" s="27"/>
      <c r="O446" s="27"/>
      <c r="P446" s="27"/>
      <c r="Q446" s="27"/>
    </row>
    <row r="447" ht="12.75" hidden="1" customHeight="1">
      <c r="A447" s="27">
        <v>306.0</v>
      </c>
      <c r="B447" s="27" t="s">
        <v>619</v>
      </c>
      <c r="C447" s="27">
        <v>19.0</v>
      </c>
      <c r="D447" s="27"/>
      <c r="E447" s="27"/>
      <c r="F447" s="27"/>
      <c r="G447" s="27"/>
      <c r="H447" s="27"/>
      <c r="I447" s="27"/>
      <c r="J447" s="27"/>
      <c r="K447" s="27"/>
      <c r="L447" s="27"/>
      <c r="M447" s="27"/>
      <c r="N447" s="27"/>
      <c r="O447" s="27"/>
      <c r="P447" s="27"/>
      <c r="Q447" s="27"/>
    </row>
    <row r="448" ht="12.75" hidden="1" customHeight="1">
      <c r="A448" s="27">
        <v>307.0</v>
      </c>
      <c r="B448" s="27" t="s">
        <v>620</v>
      </c>
      <c r="C448" s="27">
        <v>10.0</v>
      </c>
      <c r="D448" s="27"/>
      <c r="E448" s="27"/>
      <c r="F448" s="27"/>
      <c r="G448" s="27"/>
      <c r="H448" s="27"/>
      <c r="I448" s="27"/>
      <c r="J448" s="27"/>
      <c r="K448" s="27"/>
      <c r="L448" s="27"/>
      <c r="M448" s="27"/>
      <c r="N448" s="27"/>
      <c r="O448" s="27"/>
      <c r="P448" s="27"/>
      <c r="Q448" s="27"/>
    </row>
    <row r="449" ht="12.75" hidden="1" customHeight="1">
      <c r="A449" s="27">
        <v>308.0</v>
      </c>
      <c r="B449" s="27" t="s">
        <v>621</v>
      </c>
      <c r="C449" s="27">
        <v>19.0</v>
      </c>
      <c r="D449" s="27"/>
      <c r="E449" s="27"/>
      <c r="F449" s="27"/>
      <c r="G449" s="27"/>
      <c r="H449" s="27"/>
      <c r="I449" s="27"/>
      <c r="J449" s="27"/>
      <c r="K449" s="27"/>
      <c r="L449" s="27"/>
      <c r="M449" s="27"/>
      <c r="N449" s="27"/>
      <c r="O449" s="27"/>
      <c r="P449" s="27"/>
      <c r="Q449" s="27"/>
    </row>
    <row r="450" ht="12.75" hidden="1" customHeight="1">
      <c r="A450" s="27">
        <v>309.0</v>
      </c>
      <c r="B450" s="27" t="s">
        <v>622</v>
      </c>
      <c r="C450" s="27">
        <v>12.0</v>
      </c>
      <c r="D450" s="27"/>
      <c r="E450" s="27"/>
      <c r="F450" s="27"/>
      <c r="G450" s="27"/>
      <c r="H450" s="27"/>
      <c r="I450" s="27"/>
      <c r="J450" s="27"/>
      <c r="K450" s="27"/>
      <c r="L450" s="27"/>
      <c r="M450" s="27"/>
      <c r="N450" s="27"/>
      <c r="O450" s="27"/>
      <c r="P450" s="27"/>
      <c r="Q450" s="27"/>
    </row>
    <row r="451" ht="12.75" hidden="1" customHeight="1">
      <c r="A451" s="27">
        <v>310.0</v>
      </c>
      <c r="B451" s="27" t="s">
        <v>623</v>
      </c>
      <c r="C451" s="27">
        <v>15.0</v>
      </c>
      <c r="D451" s="27"/>
      <c r="E451" s="27"/>
      <c r="F451" s="27"/>
      <c r="G451" s="27"/>
      <c r="H451" s="27"/>
      <c r="I451" s="27"/>
      <c r="J451" s="27"/>
      <c r="K451" s="27"/>
      <c r="L451" s="27"/>
      <c r="M451" s="27"/>
      <c r="N451" s="27"/>
      <c r="O451" s="27"/>
      <c r="P451" s="27"/>
      <c r="Q451" s="27"/>
    </row>
    <row r="452" ht="12.75" hidden="1" customHeight="1">
      <c r="A452" s="27">
        <v>311.0</v>
      </c>
      <c r="B452" s="27" t="s">
        <v>624</v>
      </c>
      <c r="C452" s="27">
        <v>2.0</v>
      </c>
      <c r="D452" s="27"/>
      <c r="E452" s="27"/>
      <c r="F452" s="27"/>
      <c r="G452" s="27"/>
      <c r="H452" s="27"/>
      <c r="I452" s="27"/>
      <c r="J452" s="27"/>
      <c r="K452" s="27"/>
      <c r="L452" s="27"/>
      <c r="M452" s="27"/>
      <c r="N452" s="27"/>
      <c r="O452" s="27"/>
      <c r="P452" s="27"/>
      <c r="Q452" s="27"/>
    </row>
    <row r="453" ht="12.75" hidden="1" customHeight="1">
      <c r="A453" s="27">
        <v>312.0</v>
      </c>
      <c r="B453" s="27" t="s">
        <v>625</v>
      </c>
      <c r="C453" s="27">
        <v>14.0</v>
      </c>
      <c r="D453" s="27"/>
      <c r="E453" s="27"/>
      <c r="F453" s="27"/>
      <c r="G453" s="27"/>
      <c r="H453" s="27"/>
      <c r="I453" s="27"/>
      <c r="J453" s="27"/>
      <c r="K453" s="27"/>
      <c r="L453" s="27"/>
      <c r="M453" s="27"/>
      <c r="N453" s="27"/>
      <c r="O453" s="27"/>
      <c r="P453" s="27"/>
      <c r="Q453" s="27"/>
    </row>
    <row r="454" ht="12.75" hidden="1" customHeight="1">
      <c r="A454" s="27">
        <v>313.0</v>
      </c>
      <c r="B454" s="27" t="s">
        <v>626</v>
      </c>
      <c r="C454" s="27">
        <v>9.0</v>
      </c>
      <c r="D454" s="27"/>
      <c r="E454" s="27"/>
      <c r="F454" s="27"/>
      <c r="G454" s="27"/>
      <c r="H454" s="27"/>
      <c r="I454" s="27"/>
      <c r="J454" s="27"/>
      <c r="K454" s="27"/>
      <c r="L454" s="27"/>
      <c r="M454" s="27"/>
      <c r="N454" s="27"/>
      <c r="O454" s="27"/>
      <c r="P454" s="27"/>
      <c r="Q454" s="27"/>
    </row>
    <row r="455" ht="12.75" hidden="1" customHeight="1">
      <c r="A455" s="27">
        <v>314.0</v>
      </c>
      <c r="B455" s="27" t="s">
        <v>627</v>
      </c>
      <c r="C455" s="27">
        <v>17.0</v>
      </c>
      <c r="D455" s="27"/>
      <c r="E455" s="27"/>
      <c r="F455" s="27"/>
      <c r="G455" s="27"/>
      <c r="H455" s="27"/>
      <c r="I455" s="27"/>
      <c r="J455" s="27"/>
      <c r="K455" s="27"/>
      <c r="L455" s="27"/>
      <c r="M455" s="27"/>
      <c r="N455" s="27"/>
      <c r="O455" s="27"/>
      <c r="P455" s="27"/>
      <c r="Q455" s="27"/>
    </row>
    <row r="456" ht="12.75" hidden="1" customHeight="1">
      <c r="A456" s="27">
        <v>315.0</v>
      </c>
      <c r="B456" s="27" t="s">
        <v>628</v>
      </c>
      <c r="C456" s="27">
        <v>4.0</v>
      </c>
      <c r="D456" s="27"/>
      <c r="E456" s="27"/>
      <c r="F456" s="27"/>
      <c r="G456" s="27"/>
      <c r="H456" s="27"/>
      <c r="I456" s="27"/>
      <c r="J456" s="27"/>
      <c r="K456" s="27"/>
      <c r="L456" s="27"/>
      <c r="M456" s="27"/>
      <c r="N456" s="27"/>
      <c r="O456" s="27"/>
      <c r="P456" s="27"/>
      <c r="Q456" s="27"/>
    </row>
    <row r="457" ht="12.75" hidden="1" customHeight="1">
      <c r="A457" s="27">
        <v>316.0</v>
      </c>
      <c r="B457" s="27" t="s">
        <v>629</v>
      </c>
      <c r="C457" s="27">
        <v>13.0</v>
      </c>
      <c r="D457" s="27"/>
      <c r="E457" s="27"/>
      <c r="F457" s="27"/>
      <c r="G457" s="27"/>
      <c r="H457" s="27"/>
      <c r="I457" s="27"/>
      <c r="J457" s="27"/>
      <c r="K457" s="27"/>
      <c r="L457" s="27"/>
      <c r="M457" s="27"/>
      <c r="N457" s="27"/>
      <c r="O457" s="27"/>
      <c r="P457" s="27"/>
      <c r="Q457" s="27"/>
    </row>
    <row r="458" ht="12.75" hidden="1" customHeight="1">
      <c r="A458" s="27">
        <v>317.0</v>
      </c>
      <c r="B458" s="27" t="s">
        <v>630</v>
      </c>
      <c r="C458" s="27">
        <v>13.0</v>
      </c>
      <c r="D458" s="27"/>
      <c r="E458" s="27"/>
      <c r="F458" s="27"/>
      <c r="G458" s="27"/>
      <c r="H458" s="27"/>
      <c r="I458" s="27"/>
      <c r="J458" s="27"/>
      <c r="K458" s="27"/>
      <c r="L458" s="27"/>
      <c r="M458" s="27"/>
      <c r="N458" s="27"/>
      <c r="O458" s="27"/>
      <c r="P458" s="27"/>
      <c r="Q458" s="27"/>
    </row>
    <row r="459" ht="12.75" hidden="1" customHeight="1">
      <c r="A459" s="27">
        <v>318.0</v>
      </c>
      <c r="B459" s="27" t="s">
        <v>631</v>
      </c>
      <c r="C459" s="27">
        <v>11.0</v>
      </c>
      <c r="D459" s="27"/>
      <c r="E459" s="27"/>
      <c r="F459" s="27"/>
      <c r="G459" s="27"/>
      <c r="H459" s="27"/>
      <c r="I459" s="27"/>
      <c r="J459" s="27"/>
      <c r="K459" s="27"/>
      <c r="L459" s="27"/>
      <c r="M459" s="27"/>
      <c r="N459" s="27"/>
      <c r="O459" s="27"/>
      <c r="P459" s="27"/>
      <c r="Q459" s="27"/>
    </row>
    <row r="460" ht="12.75" hidden="1" customHeight="1">
      <c r="A460" s="27">
        <v>320.0</v>
      </c>
      <c r="B460" s="27" t="s">
        <v>632</v>
      </c>
      <c r="C460" s="27">
        <v>13.0</v>
      </c>
      <c r="D460" s="27"/>
      <c r="E460" s="27"/>
      <c r="F460" s="27"/>
      <c r="G460" s="27"/>
      <c r="H460" s="27"/>
      <c r="I460" s="27"/>
      <c r="J460" s="27"/>
      <c r="K460" s="27"/>
      <c r="L460" s="27"/>
      <c r="M460" s="27"/>
      <c r="N460" s="27"/>
      <c r="O460" s="27"/>
      <c r="P460" s="27"/>
      <c r="Q460" s="27"/>
    </row>
    <row r="461" ht="12.75" hidden="1" customHeight="1">
      <c r="A461" s="27">
        <v>321.0</v>
      </c>
      <c r="B461" s="27" t="s">
        <v>633</v>
      </c>
      <c r="C461" s="27">
        <v>18.0</v>
      </c>
      <c r="D461" s="27"/>
      <c r="E461" s="27"/>
      <c r="F461" s="27"/>
      <c r="G461" s="27"/>
      <c r="H461" s="27"/>
      <c r="I461" s="27"/>
      <c r="J461" s="27"/>
      <c r="K461" s="27"/>
      <c r="L461" s="27"/>
      <c r="M461" s="27"/>
      <c r="N461" s="27"/>
      <c r="O461" s="27"/>
      <c r="P461" s="27"/>
      <c r="Q461" s="27"/>
    </row>
    <row r="462" ht="12.75" hidden="1" customHeight="1">
      <c r="A462" s="27">
        <v>323.0</v>
      </c>
      <c r="B462" s="27" t="s">
        <v>634</v>
      </c>
      <c r="C462" s="27">
        <v>9.0</v>
      </c>
      <c r="D462" s="27"/>
      <c r="E462" s="27"/>
      <c r="F462" s="27"/>
      <c r="G462" s="27"/>
      <c r="H462" s="27"/>
      <c r="I462" s="27"/>
      <c r="J462" s="27"/>
      <c r="K462" s="27"/>
      <c r="L462" s="27"/>
      <c r="M462" s="27"/>
      <c r="N462" s="27"/>
      <c r="O462" s="27"/>
      <c r="P462" s="27"/>
      <c r="Q462" s="27"/>
    </row>
    <row r="463" ht="12.75" hidden="1" customHeight="1">
      <c r="A463" s="27">
        <v>324.0</v>
      </c>
      <c r="B463" s="27" t="s">
        <v>635</v>
      </c>
      <c r="C463" s="27">
        <v>6.0</v>
      </c>
      <c r="D463" s="27"/>
      <c r="E463" s="27"/>
      <c r="F463" s="27"/>
      <c r="G463" s="27"/>
      <c r="H463" s="27"/>
      <c r="I463" s="27"/>
      <c r="J463" s="27"/>
      <c r="K463" s="27"/>
      <c r="L463" s="27"/>
      <c r="M463" s="27"/>
      <c r="N463" s="27"/>
      <c r="O463" s="27"/>
      <c r="P463" s="27"/>
      <c r="Q463" s="27"/>
    </row>
    <row r="464" ht="12.75" hidden="1" customHeight="1">
      <c r="A464" s="27">
        <v>325.0</v>
      </c>
      <c r="B464" s="27" t="s">
        <v>636</v>
      </c>
      <c r="C464" s="27">
        <v>14.0</v>
      </c>
      <c r="D464" s="27"/>
      <c r="E464" s="27"/>
      <c r="F464" s="27"/>
      <c r="G464" s="27"/>
      <c r="H464" s="27"/>
      <c r="I464" s="27"/>
      <c r="J464" s="27"/>
      <c r="K464" s="27"/>
      <c r="L464" s="27"/>
      <c r="M464" s="27"/>
      <c r="N464" s="27"/>
      <c r="O464" s="27"/>
      <c r="P464" s="27"/>
      <c r="Q464" s="27"/>
    </row>
    <row r="465" ht="12.75" hidden="1" customHeight="1">
      <c r="A465" s="27">
        <v>326.0</v>
      </c>
      <c r="B465" s="27" t="s">
        <v>637</v>
      </c>
      <c r="C465" s="27">
        <v>5.0</v>
      </c>
      <c r="D465" s="27"/>
      <c r="E465" s="27"/>
      <c r="F465" s="27"/>
      <c r="G465" s="27"/>
      <c r="H465" s="27"/>
      <c r="I465" s="27"/>
      <c r="J465" s="27"/>
      <c r="K465" s="27"/>
      <c r="L465" s="27"/>
      <c r="M465" s="27"/>
      <c r="N465" s="27"/>
      <c r="O465" s="27"/>
      <c r="P465" s="27"/>
      <c r="Q465" s="27"/>
    </row>
    <row r="466" ht="12.75" hidden="1" customHeight="1">
      <c r="A466" s="27">
        <v>327.0</v>
      </c>
      <c r="B466" s="27" t="s">
        <v>638</v>
      </c>
      <c r="C466" s="27">
        <v>14.0</v>
      </c>
      <c r="D466" s="27"/>
      <c r="E466" s="27"/>
      <c r="F466" s="27"/>
      <c r="G466" s="27"/>
      <c r="H466" s="27"/>
      <c r="I466" s="27"/>
      <c r="J466" s="27"/>
      <c r="K466" s="27"/>
      <c r="L466" s="27"/>
      <c r="M466" s="27"/>
      <c r="N466" s="27"/>
      <c r="O466" s="27"/>
      <c r="P466" s="27"/>
      <c r="Q466" s="27"/>
    </row>
    <row r="467" ht="12.75" hidden="1" customHeight="1">
      <c r="A467" s="27">
        <v>328.0</v>
      </c>
      <c r="B467" s="27" t="s">
        <v>639</v>
      </c>
      <c r="C467" s="27">
        <v>3.0</v>
      </c>
      <c r="D467" s="27"/>
      <c r="E467" s="27"/>
      <c r="F467" s="27"/>
      <c r="G467" s="27"/>
      <c r="H467" s="27"/>
      <c r="I467" s="27"/>
      <c r="J467" s="27"/>
      <c r="K467" s="27"/>
      <c r="L467" s="27"/>
      <c r="M467" s="27"/>
      <c r="N467" s="27"/>
      <c r="O467" s="27"/>
      <c r="P467" s="27"/>
      <c r="Q467" s="27"/>
    </row>
    <row r="468" ht="12.75" hidden="1" customHeight="1">
      <c r="A468" s="27">
        <v>329.0</v>
      </c>
      <c r="B468" s="27" t="s">
        <v>640</v>
      </c>
      <c r="C468" s="27">
        <v>2.0</v>
      </c>
      <c r="D468" s="27"/>
      <c r="E468" s="27"/>
      <c r="F468" s="27"/>
      <c r="G468" s="27"/>
      <c r="H468" s="27"/>
      <c r="I468" s="27"/>
      <c r="J468" s="27"/>
      <c r="K468" s="27"/>
      <c r="L468" s="27"/>
      <c r="M468" s="27"/>
      <c r="N468" s="27"/>
      <c r="O468" s="27"/>
      <c r="P468" s="27"/>
      <c r="Q468" s="27"/>
    </row>
    <row r="469" ht="12.75" hidden="1" customHeight="1">
      <c r="A469" s="27">
        <v>330.0</v>
      </c>
      <c r="B469" s="27" t="s">
        <v>641</v>
      </c>
      <c r="C469" s="27">
        <v>18.0</v>
      </c>
      <c r="D469" s="27"/>
      <c r="E469" s="27"/>
      <c r="F469" s="27"/>
      <c r="G469" s="27"/>
      <c r="H469" s="27"/>
      <c r="I469" s="27"/>
      <c r="J469" s="27"/>
      <c r="K469" s="27"/>
      <c r="L469" s="27"/>
      <c r="M469" s="27"/>
      <c r="N469" s="27"/>
      <c r="O469" s="27"/>
      <c r="P469" s="27"/>
      <c r="Q469" s="27"/>
    </row>
    <row r="470" ht="12.75" hidden="1" customHeight="1">
      <c r="A470" s="27">
        <v>331.0</v>
      </c>
      <c r="B470" s="27" t="s">
        <v>642</v>
      </c>
      <c r="C470" s="27">
        <v>1.0</v>
      </c>
      <c r="D470" s="27"/>
      <c r="E470" s="27"/>
      <c r="F470" s="27"/>
      <c r="G470" s="27"/>
      <c r="H470" s="27"/>
      <c r="I470" s="27"/>
      <c r="J470" s="27"/>
      <c r="K470" s="27"/>
      <c r="L470" s="27"/>
      <c r="M470" s="27"/>
      <c r="N470" s="27"/>
      <c r="O470" s="27"/>
      <c r="P470" s="27"/>
      <c r="Q470" s="27"/>
    </row>
    <row r="471" ht="12.75" hidden="1" customHeight="1">
      <c r="A471" s="27">
        <v>332.0</v>
      </c>
      <c r="B471" s="27" t="s">
        <v>643</v>
      </c>
      <c r="C471" s="27">
        <v>10.0</v>
      </c>
      <c r="D471" s="27"/>
      <c r="E471" s="27"/>
      <c r="F471" s="27"/>
      <c r="G471" s="27"/>
      <c r="H471" s="27"/>
      <c r="I471" s="27"/>
      <c r="J471" s="27"/>
      <c r="K471" s="27"/>
      <c r="L471" s="27"/>
      <c r="M471" s="27"/>
      <c r="N471" s="27"/>
      <c r="O471" s="27"/>
      <c r="P471" s="27"/>
      <c r="Q471" s="27"/>
    </row>
    <row r="472" ht="12.75" hidden="1" customHeight="1">
      <c r="A472" s="27">
        <v>333.0</v>
      </c>
      <c r="B472" s="27" t="s">
        <v>644</v>
      </c>
      <c r="C472" s="27">
        <v>4.0</v>
      </c>
      <c r="D472" s="27"/>
      <c r="E472" s="27"/>
      <c r="F472" s="27"/>
      <c r="G472" s="27"/>
      <c r="H472" s="27"/>
      <c r="I472" s="27"/>
      <c r="J472" s="27"/>
      <c r="K472" s="27"/>
      <c r="L472" s="27"/>
      <c r="M472" s="27"/>
      <c r="N472" s="27"/>
      <c r="O472" s="27"/>
      <c r="P472" s="27"/>
      <c r="Q472" s="27"/>
    </row>
    <row r="473" ht="12.75" hidden="1" customHeight="1">
      <c r="A473" s="27">
        <v>334.0</v>
      </c>
      <c r="B473" s="27" t="s">
        <v>645</v>
      </c>
      <c r="C473" s="27">
        <v>11.0</v>
      </c>
      <c r="D473" s="27"/>
      <c r="E473" s="27"/>
      <c r="F473" s="27"/>
      <c r="G473" s="27"/>
      <c r="H473" s="27"/>
      <c r="I473" s="27"/>
      <c r="J473" s="27"/>
      <c r="K473" s="27"/>
      <c r="L473" s="27"/>
      <c r="M473" s="27"/>
      <c r="N473" s="27"/>
      <c r="O473" s="27"/>
      <c r="P473" s="27"/>
      <c r="Q473" s="27"/>
    </row>
    <row r="474" ht="12.75" hidden="1" customHeight="1">
      <c r="A474" s="27">
        <v>335.0</v>
      </c>
      <c r="B474" s="27" t="s">
        <v>646</v>
      </c>
      <c r="C474" s="27">
        <v>19.0</v>
      </c>
      <c r="D474" s="27"/>
      <c r="E474" s="27"/>
      <c r="F474" s="27"/>
      <c r="G474" s="27"/>
      <c r="H474" s="27"/>
      <c r="I474" s="27"/>
      <c r="J474" s="27"/>
      <c r="K474" s="27"/>
      <c r="L474" s="27"/>
      <c r="M474" s="27"/>
      <c r="N474" s="27"/>
      <c r="O474" s="27"/>
      <c r="P474" s="27"/>
      <c r="Q474" s="27"/>
    </row>
    <row r="475" ht="12.75" hidden="1" customHeight="1">
      <c r="A475" s="27">
        <v>337.0</v>
      </c>
      <c r="B475" s="27" t="s">
        <v>647</v>
      </c>
      <c r="C475" s="27">
        <v>17.0</v>
      </c>
      <c r="D475" s="27"/>
      <c r="E475" s="27"/>
      <c r="F475" s="27"/>
      <c r="G475" s="27"/>
      <c r="H475" s="27"/>
      <c r="I475" s="27"/>
      <c r="J475" s="27"/>
      <c r="K475" s="27"/>
      <c r="L475" s="27"/>
      <c r="M475" s="27"/>
      <c r="N475" s="27"/>
      <c r="O475" s="27"/>
      <c r="P475" s="27"/>
      <c r="Q475" s="27"/>
    </row>
    <row r="476" ht="12.75" hidden="1" customHeight="1">
      <c r="A476" s="27">
        <v>338.0</v>
      </c>
      <c r="B476" s="27" t="s">
        <v>648</v>
      </c>
      <c r="C476" s="27">
        <v>12.0</v>
      </c>
      <c r="D476" s="27"/>
      <c r="E476" s="27"/>
      <c r="F476" s="27"/>
      <c r="G476" s="27"/>
      <c r="H476" s="27"/>
      <c r="I476" s="27"/>
      <c r="J476" s="27"/>
      <c r="K476" s="27"/>
      <c r="L476" s="27"/>
      <c r="M476" s="27"/>
      <c r="N476" s="27"/>
      <c r="O476" s="27"/>
      <c r="P476" s="27"/>
      <c r="Q476" s="27"/>
    </row>
    <row r="477" ht="12.75" hidden="1" customHeight="1">
      <c r="A477" s="27">
        <v>339.0</v>
      </c>
      <c r="B477" s="27" t="s">
        <v>649</v>
      </c>
      <c r="C477" s="27">
        <v>17.0</v>
      </c>
      <c r="D477" s="27"/>
      <c r="E477" s="27"/>
      <c r="F477" s="27"/>
      <c r="G477" s="27"/>
      <c r="H477" s="27"/>
      <c r="I477" s="27"/>
      <c r="J477" s="27"/>
      <c r="K477" s="27"/>
      <c r="L477" s="27"/>
      <c r="M477" s="27"/>
      <c r="N477" s="27"/>
      <c r="O477" s="27"/>
      <c r="P477" s="27"/>
      <c r="Q477" s="27"/>
    </row>
    <row r="478" ht="12.75" hidden="1" customHeight="1">
      <c r="A478" s="27">
        <v>340.0</v>
      </c>
      <c r="B478" s="27" t="s">
        <v>650</v>
      </c>
      <c r="C478" s="27">
        <v>14.0</v>
      </c>
      <c r="D478" s="27"/>
      <c r="E478" s="27"/>
      <c r="F478" s="27"/>
      <c r="G478" s="27"/>
      <c r="H478" s="27"/>
      <c r="I478" s="27"/>
      <c r="J478" s="27"/>
      <c r="K478" s="27"/>
      <c r="L478" s="27"/>
      <c r="M478" s="27"/>
      <c r="N478" s="27"/>
      <c r="O478" s="27"/>
      <c r="P478" s="27"/>
      <c r="Q478" s="27"/>
    </row>
    <row r="479" ht="12.75" hidden="1" customHeight="1">
      <c r="A479" s="27">
        <v>341.0</v>
      </c>
      <c r="B479" s="27" t="s">
        <v>651</v>
      </c>
      <c r="C479" s="27">
        <v>17.0</v>
      </c>
      <c r="D479" s="27"/>
      <c r="E479" s="27"/>
      <c r="F479" s="27"/>
      <c r="G479" s="27"/>
      <c r="H479" s="27"/>
      <c r="I479" s="27"/>
      <c r="J479" s="27"/>
      <c r="K479" s="27"/>
      <c r="L479" s="27"/>
      <c r="M479" s="27"/>
      <c r="N479" s="27"/>
      <c r="O479" s="27"/>
      <c r="P479" s="27"/>
      <c r="Q479" s="27"/>
    </row>
    <row r="480" ht="12.75" hidden="1" customHeight="1">
      <c r="A480" s="27">
        <v>342.0</v>
      </c>
      <c r="B480" s="27" t="s">
        <v>652</v>
      </c>
      <c r="C480" s="27">
        <v>20.0</v>
      </c>
      <c r="D480" s="27"/>
      <c r="E480" s="27"/>
      <c r="F480" s="27"/>
      <c r="G480" s="27"/>
      <c r="H480" s="27"/>
      <c r="I480" s="27"/>
      <c r="J480" s="27"/>
      <c r="K480" s="27"/>
      <c r="L480" s="27"/>
      <c r="M480" s="27"/>
      <c r="N480" s="27"/>
      <c r="O480" s="27"/>
      <c r="P480" s="27"/>
      <c r="Q480" s="27"/>
    </row>
    <row r="481" ht="12.75" hidden="1" customHeight="1">
      <c r="A481" s="27">
        <v>343.0</v>
      </c>
      <c r="B481" s="27" t="s">
        <v>653</v>
      </c>
      <c r="C481" s="27">
        <v>19.0</v>
      </c>
      <c r="D481" s="27"/>
      <c r="E481" s="27"/>
      <c r="F481" s="27"/>
      <c r="G481" s="27"/>
      <c r="H481" s="27"/>
      <c r="I481" s="27"/>
      <c r="J481" s="27"/>
      <c r="K481" s="27"/>
      <c r="L481" s="27"/>
      <c r="M481" s="27"/>
      <c r="N481" s="27"/>
      <c r="O481" s="27"/>
      <c r="P481" s="27"/>
      <c r="Q481" s="27"/>
    </row>
    <row r="482" ht="12.75" hidden="1" customHeight="1">
      <c r="A482" s="27">
        <v>344.0</v>
      </c>
      <c r="B482" s="27" t="s">
        <v>654</v>
      </c>
      <c r="C482" s="27">
        <v>13.0</v>
      </c>
      <c r="D482" s="27"/>
      <c r="E482" s="27"/>
      <c r="F482" s="27"/>
      <c r="G482" s="27"/>
      <c r="H482" s="27"/>
      <c r="I482" s="27"/>
      <c r="J482" s="27"/>
      <c r="K482" s="27"/>
      <c r="L482" s="27"/>
      <c r="M482" s="27"/>
      <c r="N482" s="27"/>
      <c r="O482" s="27"/>
      <c r="P482" s="27"/>
      <c r="Q482" s="27"/>
    </row>
    <row r="483" ht="12.75" hidden="1" customHeight="1">
      <c r="A483" s="27">
        <v>345.0</v>
      </c>
      <c r="B483" s="27" t="s">
        <v>655</v>
      </c>
      <c r="C483" s="27">
        <v>13.0</v>
      </c>
      <c r="D483" s="27"/>
      <c r="E483" s="27"/>
      <c r="F483" s="27"/>
      <c r="G483" s="27"/>
      <c r="H483" s="27"/>
      <c r="I483" s="27"/>
      <c r="J483" s="27"/>
      <c r="K483" s="27"/>
      <c r="L483" s="27"/>
      <c r="M483" s="27"/>
      <c r="N483" s="27"/>
      <c r="O483" s="27"/>
      <c r="P483" s="27"/>
      <c r="Q483" s="27"/>
    </row>
    <row r="484" ht="12.75" hidden="1" customHeight="1">
      <c r="A484" s="27">
        <v>346.0</v>
      </c>
      <c r="B484" s="27" t="s">
        <v>656</v>
      </c>
      <c r="C484" s="27">
        <v>14.0</v>
      </c>
      <c r="D484" s="27"/>
      <c r="E484" s="27"/>
      <c r="F484" s="27"/>
      <c r="G484" s="27"/>
      <c r="H484" s="27"/>
      <c r="I484" s="27"/>
      <c r="J484" s="27"/>
      <c r="K484" s="27"/>
      <c r="L484" s="27"/>
      <c r="M484" s="27"/>
      <c r="N484" s="27"/>
      <c r="O484" s="27"/>
      <c r="P484" s="27"/>
      <c r="Q484" s="27"/>
    </row>
    <row r="485" ht="12.75" hidden="1" customHeight="1">
      <c r="A485" s="27">
        <v>347.0</v>
      </c>
      <c r="B485" s="27" t="s">
        <v>657</v>
      </c>
      <c r="C485" s="27">
        <v>3.0</v>
      </c>
      <c r="D485" s="27"/>
      <c r="E485" s="27"/>
      <c r="F485" s="27"/>
      <c r="G485" s="27"/>
      <c r="H485" s="27"/>
      <c r="I485" s="27"/>
      <c r="J485" s="27"/>
      <c r="K485" s="27"/>
      <c r="L485" s="27"/>
      <c r="M485" s="27"/>
      <c r="N485" s="27"/>
      <c r="O485" s="27"/>
      <c r="P485" s="27"/>
      <c r="Q485" s="27"/>
    </row>
    <row r="486" ht="12.75" hidden="1" customHeight="1">
      <c r="A486" s="27">
        <v>348.0</v>
      </c>
      <c r="B486" s="27" t="s">
        <v>658</v>
      </c>
      <c r="C486" s="27">
        <v>18.0</v>
      </c>
      <c r="D486" s="27"/>
      <c r="E486" s="27"/>
      <c r="F486" s="27"/>
      <c r="G486" s="27"/>
      <c r="H486" s="27"/>
      <c r="I486" s="27"/>
      <c r="J486" s="27"/>
      <c r="K486" s="27"/>
      <c r="L486" s="27"/>
      <c r="M486" s="27"/>
      <c r="N486" s="27"/>
      <c r="O486" s="27"/>
      <c r="P486" s="27"/>
      <c r="Q486" s="27"/>
    </row>
    <row r="487" ht="12.75" hidden="1" customHeight="1">
      <c r="A487" s="27">
        <v>349.0</v>
      </c>
      <c r="B487" s="27" t="s">
        <v>659</v>
      </c>
      <c r="C487" s="27">
        <v>13.0</v>
      </c>
      <c r="D487" s="27"/>
      <c r="E487" s="27"/>
      <c r="F487" s="27"/>
      <c r="G487" s="27"/>
      <c r="H487" s="27"/>
      <c r="I487" s="27"/>
      <c r="J487" s="27"/>
      <c r="K487" s="27"/>
      <c r="L487" s="27"/>
      <c r="M487" s="27"/>
      <c r="N487" s="27"/>
      <c r="O487" s="27"/>
      <c r="P487" s="27"/>
      <c r="Q487" s="27"/>
    </row>
    <row r="488" ht="12.75" hidden="1" customHeight="1">
      <c r="A488" s="27">
        <v>350.0</v>
      </c>
      <c r="B488" s="27" t="s">
        <v>660</v>
      </c>
      <c r="C488" s="27">
        <v>17.0</v>
      </c>
      <c r="D488" s="27"/>
      <c r="E488" s="27"/>
      <c r="F488" s="27"/>
      <c r="G488" s="27"/>
      <c r="H488" s="27"/>
      <c r="I488" s="27"/>
      <c r="J488" s="27"/>
      <c r="K488" s="27"/>
      <c r="L488" s="27"/>
      <c r="M488" s="27"/>
      <c r="N488" s="27"/>
      <c r="O488" s="27"/>
      <c r="P488" s="27"/>
      <c r="Q488" s="27"/>
    </row>
    <row r="489" ht="12.75" hidden="1" customHeight="1">
      <c r="A489" s="27">
        <v>351.0</v>
      </c>
      <c r="B489" s="27" t="s">
        <v>661</v>
      </c>
      <c r="C489" s="27">
        <v>11.0</v>
      </c>
      <c r="D489" s="27"/>
      <c r="E489" s="27"/>
      <c r="F489" s="27"/>
      <c r="G489" s="27"/>
      <c r="H489" s="27"/>
      <c r="I489" s="27"/>
      <c r="J489" s="27"/>
      <c r="K489" s="27"/>
      <c r="L489" s="27"/>
      <c r="M489" s="27"/>
      <c r="N489" s="27"/>
      <c r="O489" s="27"/>
      <c r="P489" s="27"/>
      <c r="Q489" s="27"/>
    </row>
    <row r="490" ht="12.75" hidden="1" customHeight="1">
      <c r="A490" s="27">
        <v>352.0</v>
      </c>
      <c r="B490" s="27" t="s">
        <v>662</v>
      </c>
      <c r="C490" s="27">
        <v>2.0</v>
      </c>
      <c r="D490" s="27"/>
      <c r="E490" s="27"/>
      <c r="F490" s="27"/>
      <c r="G490" s="27"/>
      <c r="H490" s="27"/>
      <c r="I490" s="27"/>
      <c r="J490" s="27"/>
      <c r="K490" s="27"/>
      <c r="L490" s="27"/>
      <c r="M490" s="27"/>
      <c r="N490" s="27"/>
      <c r="O490" s="27"/>
      <c r="P490" s="27"/>
      <c r="Q490" s="27"/>
    </row>
    <row r="491" ht="12.75" hidden="1" customHeight="1">
      <c r="A491" s="27">
        <v>354.0</v>
      </c>
      <c r="B491" s="27" t="s">
        <v>663</v>
      </c>
      <c r="C491" s="27">
        <v>13.0</v>
      </c>
      <c r="D491" s="27"/>
      <c r="E491" s="27"/>
      <c r="F491" s="27"/>
      <c r="G491" s="27"/>
      <c r="H491" s="27"/>
      <c r="I491" s="27"/>
      <c r="J491" s="27"/>
      <c r="K491" s="27"/>
      <c r="L491" s="27"/>
      <c r="M491" s="27"/>
      <c r="N491" s="27"/>
      <c r="O491" s="27"/>
      <c r="P491" s="27"/>
      <c r="Q491" s="27"/>
    </row>
    <row r="492" ht="12.75" hidden="1" customHeight="1">
      <c r="A492" s="27">
        <v>355.0</v>
      </c>
      <c r="B492" s="27" t="s">
        <v>664</v>
      </c>
      <c r="C492" s="27">
        <v>20.0</v>
      </c>
      <c r="D492" s="27"/>
      <c r="E492" s="27"/>
      <c r="F492" s="27"/>
      <c r="G492" s="27"/>
      <c r="H492" s="27"/>
      <c r="I492" s="27"/>
      <c r="J492" s="27"/>
      <c r="K492" s="27"/>
      <c r="L492" s="27"/>
      <c r="M492" s="27"/>
      <c r="N492" s="27"/>
      <c r="O492" s="27"/>
      <c r="P492" s="27"/>
      <c r="Q492" s="27"/>
    </row>
    <row r="493" ht="12.75" hidden="1" customHeight="1">
      <c r="A493" s="27">
        <v>356.0</v>
      </c>
      <c r="B493" s="27" t="s">
        <v>665</v>
      </c>
      <c r="C493" s="27">
        <v>1.0</v>
      </c>
      <c r="D493" s="27"/>
      <c r="E493" s="27"/>
      <c r="F493" s="27"/>
      <c r="G493" s="27"/>
      <c r="H493" s="27"/>
      <c r="I493" s="27"/>
      <c r="J493" s="27"/>
      <c r="K493" s="27"/>
      <c r="L493" s="27"/>
      <c r="M493" s="27"/>
      <c r="N493" s="27"/>
      <c r="O493" s="27"/>
      <c r="P493" s="27"/>
      <c r="Q493" s="27"/>
    </row>
    <row r="494" ht="12.75" hidden="1" customHeight="1">
      <c r="A494" s="27">
        <v>357.0</v>
      </c>
      <c r="B494" s="27" t="s">
        <v>666</v>
      </c>
      <c r="C494" s="27">
        <v>15.0</v>
      </c>
      <c r="D494" s="27"/>
      <c r="E494" s="27"/>
      <c r="F494" s="27"/>
      <c r="G494" s="27"/>
      <c r="H494" s="27"/>
      <c r="I494" s="27"/>
      <c r="J494" s="27"/>
      <c r="K494" s="27"/>
      <c r="L494" s="27"/>
      <c r="M494" s="27"/>
      <c r="N494" s="27"/>
      <c r="O494" s="27"/>
      <c r="P494" s="27"/>
      <c r="Q494" s="27"/>
    </row>
    <row r="495" ht="12.75" hidden="1" customHeight="1">
      <c r="A495" s="27">
        <v>358.0</v>
      </c>
      <c r="B495" s="27" t="s">
        <v>667</v>
      </c>
      <c r="C495" s="27">
        <v>17.0</v>
      </c>
      <c r="D495" s="27"/>
      <c r="E495" s="27"/>
      <c r="F495" s="27"/>
      <c r="G495" s="27"/>
      <c r="H495" s="27"/>
      <c r="I495" s="27"/>
      <c r="J495" s="27"/>
      <c r="K495" s="27"/>
      <c r="L495" s="27"/>
      <c r="M495" s="27"/>
      <c r="N495" s="27"/>
      <c r="O495" s="27"/>
      <c r="P495" s="27"/>
      <c r="Q495" s="27"/>
    </row>
    <row r="496" ht="12.75" hidden="1" customHeight="1">
      <c r="A496" s="27">
        <v>359.0</v>
      </c>
      <c r="B496" s="27" t="s">
        <v>668</v>
      </c>
      <c r="C496" s="27">
        <v>18.0</v>
      </c>
      <c r="D496" s="27"/>
      <c r="E496" s="27"/>
      <c r="F496" s="27"/>
      <c r="G496" s="27"/>
      <c r="H496" s="27"/>
      <c r="I496" s="27"/>
      <c r="J496" s="27"/>
      <c r="K496" s="27"/>
      <c r="L496" s="27"/>
      <c r="M496" s="27"/>
      <c r="N496" s="27"/>
      <c r="O496" s="27"/>
      <c r="P496" s="27"/>
      <c r="Q496" s="27"/>
    </row>
    <row r="497" ht="12.75" hidden="1" customHeight="1">
      <c r="A497" s="27">
        <v>360.0</v>
      </c>
      <c r="B497" s="27" t="s">
        <v>669</v>
      </c>
      <c r="C497" s="27">
        <v>8.0</v>
      </c>
      <c r="D497" s="27"/>
      <c r="E497" s="27"/>
      <c r="F497" s="27"/>
      <c r="G497" s="27"/>
      <c r="H497" s="27"/>
      <c r="I497" s="27"/>
      <c r="J497" s="27"/>
      <c r="K497" s="27"/>
      <c r="L497" s="27"/>
      <c r="M497" s="27"/>
      <c r="N497" s="27"/>
      <c r="O497" s="27"/>
      <c r="P497" s="27"/>
      <c r="Q497" s="27"/>
    </row>
    <row r="498" ht="12.75" hidden="1" customHeight="1">
      <c r="A498" s="27">
        <v>361.0</v>
      </c>
      <c r="B498" s="27" t="s">
        <v>670</v>
      </c>
      <c r="C498" s="27">
        <v>14.0</v>
      </c>
      <c r="D498" s="27"/>
      <c r="E498" s="27"/>
      <c r="F498" s="27"/>
      <c r="G498" s="27"/>
      <c r="H498" s="27"/>
      <c r="I498" s="27"/>
      <c r="J498" s="27"/>
      <c r="K498" s="27"/>
      <c r="L498" s="27"/>
      <c r="M498" s="27"/>
      <c r="N498" s="27"/>
      <c r="O498" s="27"/>
      <c r="P498" s="27"/>
      <c r="Q498" s="27"/>
    </row>
    <row r="499" ht="12.75" hidden="1" customHeight="1">
      <c r="A499" s="27">
        <v>362.0</v>
      </c>
      <c r="B499" s="27" t="s">
        <v>671</v>
      </c>
      <c r="C499" s="27">
        <v>1.0</v>
      </c>
      <c r="D499" s="27"/>
      <c r="E499" s="27"/>
      <c r="F499" s="27"/>
      <c r="G499" s="27"/>
      <c r="H499" s="27"/>
      <c r="I499" s="27"/>
      <c r="J499" s="27"/>
      <c r="K499" s="27"/>
      <c r="L499" s="27"/>
      <c r="M499" s="27"/>
      <c r="N499" s="27"/>
      <c r="O499" s="27"/>
      <c r="P499" s="27"/>
      <c r="Q499" s="27"/>
    </row>
    <row r="500" ht="12.75" hidden="1" customHeight="1">
      <c r="A500" s="27">
        <v>363.0</v>
      </c>
      <c r="B500" s="27" t="s">
        <v>672</v>
      </c>
      <c r="C500" s="27">
        <v>8.0</v>
      </c>
      <c r="D500" s="27"/>
      <c r="E500" s="27"/>
      <c r="F500" s="27"/>
      <c r="G500" s="27"/>
      <c r="H500" s="27"/>
      <c r="I500" s="27"/>
      <c r="J500" s="27"/>
      <c r="K500" s="27"/>
      <c r="L500" s="27"/>
      <c r="M500" s="27"/>
      <c r="N500" s="27"/>
      <c r="O500" s="27"/>
      <c r="P500" s="27"/>
      <c r="Q500" s="27"/>
    </row>
    <row r="501" ht="12.75" hidden="1" customHeight="1">
      <c r="A501" s="27">
        <v>364.0</v>
      </c>
      <c r="B501" s="27" t="s">
        <v>673</v>
      </c>
      <c r="C501" s="27">
        <v>2.0</v>
      </c>
      <c r="D501" s="27"/>
      <c r="E501" s="27"/>
      <c r="F501" s="27"/>
      <c r="G501" s="27"/>
      <c r="H501" s="27"/>
      <c r="I501" s="27"/>
      <c r="J501" s="27"/>
      <c r="K501" s="27"/>
      <c r="L501" s="27"/>
      <c r="M501" s="27"/>
      <c r="N501" s="27"/>
      <c r="O501" s="27"/>
      <c r="P501" s="27"/>
      <c r="Q501" s="27"/>
    </row>
    <row r="502" ht="12.75" hidden="1" customHeight="1">
      <c r="A502" s="27">
        <v>365.0</v>
      </c>
      <c r="B502" s="27" t="s">
        <v>674</v>
      </c>
      <c r="C502" s="27">
        <v>4.0</v>
      </c>
      <c r="D502" s="27"/>
      <c r="E502" s="27"/>
      <c r="F502" s="27"/>
      <c r="G502" s="27"/>
      <c r="H502" s="27"/>
      <c r="I502" s="27"/>
      <c r="J502" s="27"/>
      <c r="K502" s="27"/>
      <c r="L502" s="27"/>
      <c r="M502" s="27"/>
      <c r="N502" s="27"/>
      <c r="O502" s="27"/>
      <c r="P502" s="27"/>
      <c r="Q502" s="27"/>
    </row>
    <row r="503" ht="12.75" hidden="1" customHeight="1">
      <c r="A503" s="27">
        <v>366.0</v>
      </c>
      <c r="B503" s="27" t="s">
        <v>675</v>
      </c>
      <c r="C503" s="27">
        <v>6.0</v>
      </c>
      <c r="D503" s="27"/>
      <c r="E503" s="27"/>
      <c r="F503" s="27"/>
      <c r="G503" s="27"/>
      <c r="H503" s="27"/>
      <c r="I503" s="27"/>
      <c r="J503" s="27"/>
      <c r="K503" s="27"/>
      <c r="L503" s="27"/>
      <c r="M503" s="27"/>
      <c r="N503" s="27"/>
      <c r="O503" s="27"/>
      <c r="P503" s="27"/>
      <c r="Q503" s="27"/>
    </row>
    <row r="504" ht="12.75" hidden="1" customHeight="1">
      <c r="A504" s="27">
        <v>368.0</v>
      </c>
      <c r="B504" s="27" t="s">
        <v>676</v>
      </c>
      <c r="C504" s="27">
        <v>18.0</v>
      </c>
      <c r="D504" s="27"/>
      <c r="E504" s="27"/>
      <c r="F504" s="27"/>
      <c r="G504" s="27"/>
      <c r="H504" s="27"/>
      <c r="I504" s="27"/>
      <c r="J504" s="27"/>
      <c r="K504" s="27"/>
      <c r="L504" s="27"/>
      <c r="M504" s="27"/>
      <c r="N504" s="27"/>
      <c r="O504" s="27"/>
      <c r="P504" s="27"/>
      <c r="Q504" s="27"/>
    </row>
    <row r="505" ht="12.75" hidden="1" customHeight="1">
      <c r="A505" s="27">
        <v>369.0</v>
      </c>
      <c r="B505" s="27" t="s">
        <v>677</v>
      </c>
      <c r="C505" s="27">
        <v>8.0</v>
      </c>
      <c r="D505" s="27"/>
      <c r="E505" s="27"/>
      <c r="F505" s="27"/>
      <c r="G505" s="27"/>
      <c r="H505" s="27"/>
      <c r="I505" s="27"/>
      <c r="J505" s="27"/>
      <c r="K505" s="27"/>
      <c r="L505" s="27"/>
      <c r="M505" s="27"/>
      <c r="N505" s="27"/>
      <c r="O505" s="27"/>
      <c r="P505" s="27"/>
      <c r="Q505" s="27"/>
    </row>
    <row r="506" ht="12.75" hidden="1" customHeight="1">
      <c r="A506" s="27">
        <v>371.0</v>
      </c>
      <c r="B506" s="27" t="s">
        <v>678</v>
      </c>
      <c r="C506" s="27">
        <v>13.0</v>
      </c>
      <c r="D506" s="27"/>
      <c r="E506" s="27"/>
      <c r="F506" s="27"/>
      <c r="G506" s="27"/>
      <c r="H506" s="27"/>
      <c r="I506" s="27"/>
      <c r="J506" s="27"/>
      <c r="K506" s="27"/>
      <c r="L506" s="27"/>
      <c r="M506" s="27"/>
      <c r="N506" s="27"/>
      <c r="O506" s="27"/>
      <c r="P506" s="27"/>
      <c r="Q506" s="27"/>
    </row>
    <row r="507" ht="12.75" hidden="1" customHeight="1">
      <c r="A507" s="27">
        <v>372.0</v>
      </c>
      <c r="B507" s="27" t="s">
        <v>679</v>
      </c>
      <c r="C507" s="27">
        <v>12.0</v>
      </c>
      <c r="D507" s="27"/>
      <c r="E507" s="27"/>
      <c r="F507" s="27"/>
      <c r="G507" s="27"/>
      <c r="H507" s="27"/>
      <c r="I507" s="27"/>
      <c r="J507" s="27"/>
      <c r="K507" s="27"/>
      <c r="L507" s="27"/>
      <c r="M507" s="27"/>
      <c r="N507" s="27"/>
      <c r="O507" s="27"/>
      <c r="P507" s="27"/>
      <c r="Q507" s="27"/>
    </row>
    <row r="508" ht="12.75" hidden="1" customHeight="1">
      <c r="A508" s="27">
        <v>373.0</v>
      </c>
      <c r="B508" s="27" t="s">
        <v>680</v>
      </c>
      <c r="C508" s="27">
        <v>8.0</v>
      </c>
      <c r="D508" s="27"/>
      <c r="E508" s="27"/>
      <c r="F508" s="27"/>
      <c r="G508" s="27"/>
      <c r="H508" s="27"/>
      <c r="I508" s="27"/>
      <c r="J508" s="27"/>
      <c r="K508" s="27"/>
      <c r="L508" s="27"/>
      <c r="M508" s="27"/>
      <c r="N508" s="27"/>
      <c r="O508" s="27"/>
      <c r="P508" s="27"/>
      <c r="Q508" s="27"/>
    </row>
    <row r="509" ht="12.75" hidden="1" customHeight="1">
      <c r="A509" s="27">
        <v>374.0</v>
      </c>
      <c r="B509" s="27" t="s">
        <v>681</v>
      </c>
      <c r="C509" s="27">
        <v>18.0</v>
      </c>
      <c r="D509" s="27"/>
      <c r="E509" s="27"/>
      <c r="F509" s="27"/>
      <c r="G509" s="27"/>
      <c r="H509" s="27"/>
      <c r="I509" s="27"/>
      <c r="J509" s="27"/>
      <c r="K509" s="27"/>
      <c r="L509" s="27"/>
      <c r="M509" s="27"/>
      <c r="N509" s="27"/>
      <c r="O509" s="27"/>
      <c r="P509" s="27"/>
      <c r="Q509" s="27"/>
    </row>
    <row r="510" ht="12.75" hidden="1" customHeight="1">
      <c r="A510" s="27">
        <v>375.0</v>
      </c>
      <c r="B510" s="27" t="s">
        <v>682</v>
      </c>
      <c r="C510" s="27">
        <v>7.0</v>
      </c>
      <c r="D510" s="27"/>
      <c r="E510" s="27"/>
      <c r="F510" s="27"/>
      <c r="G510" s="27"/>
      <c r="H510" s="27"/>
      <c r="I510" s="27"/>
      <c r="J510" s="27"/>
      <c r="K510" s="27"/>
      <c r="L510" s="27"/>
      <c r="M510" s="27"/>
      <c r="N510" s="27"/>
      <c r="O510" s="27"/>
      <c r="P510" s="27"/>
      <c r="Q510" s="27"/>
    </row>
    <row r="511" ht="12.75" hidden="1" customHeight="1">
      <c r="A511" s="27">
        <v>376.0</v>
      </c>
      <c r="B511" s="27" t="s">
        <v>683</v>
      </c>
      <c r="C511" s="27">
        <v>1.0</v>
      </c>
      <c r="D511" s="27"/>
      <c r="E511" s="27"/>
      <c r="F511" s="27"/>
      <c r="G511" s="27"/>
      <c r="H511" s="27"/>
      <c r="I511" s="27"/>
      <c r="J511" s="27"/>
      <c r="K511" s="27"/>
      <c r="L511" s="27"/>
      <c r="M511" s="27"/>
      <c r="N511" s="27"/>
      <c r="O511" s="27"/>
      <c r="P511" s="27"/>
      <c r="Q511" s="27"/>
    </row>
    <row r="512" ht="12.75" hidden="1" customHeight="1">
      <c r="A512" s="27">
        <v>377.0</v>
      </c>
      <c r="B512" s="27" t="s">
        <v>684</v>
      </c>
      <c r="C512" s="27">
        <v>15.0</v>
      </c>
      <c r="D512" s="27"/>
      <c r="E512" s="27"/>
      <c r="F512" s="27"/>
      <c r="G512" s="27"/>
      <c r="H512" s="27"/>
      <c r="I512" s="27"/>
      <c r="J512" s="27"/>
      <c r="K512" s="27"/>
      <c r="L512" s="27"/>
      <c r="M512" s="27"/>
      <c r="N512" s="27"/>
      <c r="O512" s="27"/>
      <c r="P512" s="27"/>
      <c r="Q512" s="27"/>
    </row>
    <row r="513" ht="12.75" hidden="1" customHeight="1">
      <c r="A513" s="27">
        <v>378.0</v>
      </c>
      <c r="B513" s="27" t="s">
        <v>685</v>
      </c>
      <c r="C513" s="27">
        <v>4.0</v>
      </c>
      <c r="D513" s="27"/>
      <c r="E513" s="27"/>
      <c r="F513" s="27"/>
      <c r="G513" s="27"/>
      <c r="H513" s="27"/>
      <c r="I513" s="27"/>
      <c r="J513" s="27"/>
      <c r="K513" s="27"/>
      <c r="L513" s="27"/>
      <c r="M513" s="27"/>
      <c r="N513" s="27"/>
      <c r="O513" s="27"/>
      <c r="P513" s="27"/>
      <c r="Q513" s="27"/>
    </row>
    <row r="514" ht="12.75" hidden="1" customHeight="1">
      <c r="A514" s="27">
        <v>379.0</v>
      </c>
      <c r="B514" s="27" t="s">
        <v>686</v>
      </c>
      <c r="C514" s="27">
        <v>13.0</v>
      </c>
      <c r="D514" s="27"/>
      <c r="E514" s="27"/>
      <c r="F514" s="27"/>
      <c r="G514" s="27"/>
      <c r="H514" s="27"/>
      <c r="I514" s="27"/>
      <c r="J514" s="27"/>
      <c r="K514" s="27"/>
      <c r="L514" s="27"/>
      <c r="M514" s="27"/>
      <c r="N514" s="27"/>
      <c r="O514" s="27"/>
      <c r="P514" s="27"/>
      <c r="Q514" s="27"/>
    </row>
    <row r="515" ht="12.75" hidden="1" customHeight="1">
      <c r="A515" s="27">
        <v>380.0</v>
      </c>
      <c r="B515" s="27" t="s">
        <v>687</v>
      </c>
      <c r="C515" s="27">
        <v>1.0</v>
      </c>
      <c r="D515" s="27"/>
      <c r="E515" s="27"/>
      <c r="F515" s="27"/>
      <c r="G515" s="27"/>
      <c r="H515" s="27"/>
      <c r="I515" s="27"/>
      <c r="J515" s="27"/>
      <c r="K515" s="27"/>
      <c r="L515" s="27"/>
      <c r="M515" s="27"/>
      <c r="N515" s="27"/>
      <c r="O515" s="27"/>
      <c r="P515" s="27"/>
      <c r="Q515" s="27"/>
    </row>
    <row r="516" ht="12.75" hidden="1" customHeight="1">
      <c r="A516" s="27">
        <v>381.0</v>
      </c>
      <c r="B516" s="27" t="s">
        <v>688</v>
      </c>
      <c r="C516" s="27">
        <v>14.0</v>
      </c>
      <c r="D516" s="27"/>
      <c r="E516" s="27"/>
      <c r="F516" s="27"/>
      <c r="G516" s="27"/>
      <c r="H516" s="27"/>
      <c r="I516" s="27"/>
      <c r="J516" s="27"/>
      <c r="K516" s="27"/>
      <c r="L516" s="27"/>
      <c r="M516" s="27"/>
      <c r="N516" s="27"/>
      <c r="O516" s="27"/>
      <c r="P516" s="27"/>
      <c r="Q516" s="27"/>
    </row>
    <row r="517" ht="12.75" hidden="1" customHeight="1">
      <c r="A517" s="27">
        <v>382.0</v>
      </c>
      <c r="B517" s="27" t="s">
        <v>689</v>
      </c>
      <c r="C517" s="27">
        <v>17.0</v>
      </c>
      <c r="D517" s="27"/>
      <c r="E517" s="27"/>
      <c r="F517" s="27"/>
      <c r="G517" s="27"/>
      <c r="H517" s="27"/>
      <c r="I517" s="27"/>
      <c r="J517" s="27"/>
      <c r="K517" s="27"/>
      <c r="L517" s="27"/>
      <c r="M517" s="27"/>
      <c r="N517" s="27"/>
      <c r="O517" s="27"/>
      <c r="P517" s="27"/>
      <c r="Q517" s="27"/>
    </row>
    <row r="518" ht="12.75" hidden="1" customHeight="1">
      <c r="A518" s="27">
        <v>383.0</v>
      </c>
      <c r="B518" s="27" t="s">
        <v>690</v>
      </c>
      <c r="C518" s="27">
        <v>17.0</v>
      </c>
      <c r="D518" s="27"/>
      <c r="E518" s="27"/>
      <c r="F518" s="27"/>
      <c r="G518" s="27"/>
      <c r="H518" s="27"/>
      <c r="I518" s="27"/>
      <c r="J518" s="27"/>
      <c r="K518" s="27"/>
      <c r="L518" s="27"/>
      <c r="M518" s="27"/>
      <c r="N518" s="27"/>
      <c r="O518" s="27"/>
      <c r="P518" s="27"/>
      <c r="Q518" s="27"/>
    </row>
    <row r="519" ht="12.75" hidden="1" customHeight="1">
      <c r="A519" s="27">
        <v>385.0</v>
      </c>
      <c r="B519" s="27" t="s">
        <v>691</v>
      </c>
      <c r="C519" s="27">
        <v>20.0</v>
      </c>
      <c r="D519" s="27"/>
      <c r="E519" s="27"/>
      <c r="F519" s="27"/>
      <c r="G519" s="27"/>
      <c r="H519" s="27"/>
      <c r="I519" s="27"/>
      <c r="J519" s="27"/>
      <c r="K519" s="27"/>
      <c r="L519" s="27"/>
      <c r="M519" s="27"/>
      <c r="N519" s="27"/>
      <c r="O519" s="27"/>
      <c r="P519" s="27"/>
      <c r="Q519" s="27"/>
    </row>
    <row r="520" ht="12.75" hidden="1" customHeight="1">
      <c r="A520" s="27">
        <v>386.0</v>
      </c>
      <c r="B520" s="27" t="s">
        <v>692</v>
      </c>
      <c r="C520" s="27">
        <v>14.0</v>
      </c>
      <c r="D520" s="27"/>
      <c r="E520" s="27"/>
      <c r="F520" s="27"/>
      <c r="G520" s="27"/>
      <c r="H520" s="27"/>
      <c r="I520" s="27"/>
      <c r="J520" s="27"/>
      <c r="K520" s="27"/>
      <c r="L520" s="27"/>
      <c r="M520" s="27"/>
      <c r="N520" s="27"/>
      <c r="O520" s="27"/>
      <c r="P520" s="27"/>
      <c r="Q520" s="27"/>
    </row>
    <row r="521" ht="12.75" hidden="1" customHeight="1">
      <c r="A521" s="27">
        <v>387.0</v>
      </c>
      <c r="B521" s="27" t="s">
        <v>693</v>
      </c>
      <c r="C521" s="27">
        <v>9.0</v>
      </c>
      <c r="D521" s="27"/>
      <c r="E521" s="27"/>
      <c r="F521" s="27"/>
      <c r="G521" s="27"/>
      <c r="H521" s="27"/>
      <c r="I521" s="27"/>
      <c r="J521" s="27"/>
      <c r="K521" s="27"/>
      <c r="L521" s="27"/>
      <c r="M521" s="27"/>
      <c r="N521" s="27"/>
      <c r="O521" s="27"/>
      <c r="P521" s="27"/>
      <c r="Q521" s="27"/>
    </row>
    <row r="522" ht="12.75" hidden="1" customHeight="1">
      <c r="A522" s="27">
        <v>388.0</v>
      </c>
      <c r="B522" s="27" t="s">
        <v>694</v>
      </c>
      <c r="C522" s="27">
        <v>12.0</v>
      </c>
      <c r="D522" s="27"/>
      <c r="E522" s="27"/>
      <c r="F522" s="27"/>
      <c r="G522" s="27"/>
      <c r="H522" s="27"/>
      <c r="I522" s="27"/>
      <c r="J522" s="27"/>
      <c r="K522" s="27"/>
      <c r="L522" s="27"/>
      <c r="M522" s="27"/>
      <c r="N522" s="27"/>
      <c r="O522" s="27"/>
      <c r="P522" s="27"/>
      <c r="Q522" s="27"/>
    </row>
    <row r="523" ht="12.75" hidden="1" customHeight="1">
      <c r="A523" s="27">
        <v>389.0</v>
      </c>
      <c r="B523" s="27" t="s">
        <v>695</v>
      </c>
      <c r="C523" s="27">
        <v>17.0</v>
      </c>
      <c r="D523" s="27"/>
      <c r="E523" s="27"/>
      <c r="F523" s="27"/>
      <c r="G523" s="27"/>
      <c r="H523" s="27"/>
      <c r="I523" s="27"/>
      <c r="J523" s="27"/>
      <c r="K523" s="27"/>
      <c r="L523" s="27"/>
      <c r="M523" s="27"/>
      <c r="N523" s="27"/>
      <c r="O523" s="27"/>
      <c r="P523" s="27"/>
      <c r="Q523" s="27"/>
    </row>
    <row r="524" ht="12.75" hidden="1" customHeight="1">
      <c r="A524" s="27">
        <v>390.0</v>
      </c>
      <c r="B524" s="27" t="s">
        <v>696</v>
      </c>
      <c r="C524" s="27">
        <v>7.0</v>
      </c>
      <c r="D524" s="27"/>
      <c r="E524" s="27"/>
      <c r="F524" s="27"/>
      <c r="G524" s="27"/>
      <c r="H524" s="27"/>
      <c r="I524" s="27"/>
      <c r="J524" s="27"/>
      <c r="K524" s="27"/>
      <c r="L524" s="27"/>
      <c r="M524" s="27"/>
      <c r="N524" s="27"/>
      <c r="O524" s="27"/>
      <c r="P524" s="27"/>
      <c r="Q524" s="27"/>
    </row>
    <row r="525" ht="12.75" hidden="1" customHeight="1">
      <c r="A525" s="27">
        <v>391.0</v>
      </c>
      <c r="B525" s="27" t="s">
        <v>697</v>
      </c>
      <c r="C525" s="27">
        <v>3.0</v>
      </c>
      <c r="D525" s="27"/>
      <c r="E525" s="27"/>
      <c r="F525" s="27"/>
      <c r="G525" s="27"/>
      <c r="H525" s="27"/>
      <c r="I525" s="27"/>
      <c r="J525" s="27"/>
      <c r="K525" s="27"/>
      <c r="L525" s="27"/>
      <c r="M525" s="27"/>
      <c r="N525" s="27"/>
      <c r="O525" s="27"/>
      <c r="P525" s="27"/>
      <c r="Q525" s="27"/>
    </row>
    <row r="526" ht="12.75" hidden="1" customHeight="1">
      <c r="A526" s="27">
        <v>393.0</v>
      </c>
      <c r="B526" s="27" t="s">
        <v>698</v>
      </c>
      <c r="C526" s="27">
        <v>8.0</v>
      </c>
      <c r="D526" s="27"/>
      <c r="E526" s="27"/>
      <c r="F526" s="27"/>
      <c r="G526" s="27"/>
      <c r="H526" s="27"/>
      <c r="I526" s="27"/>
      <c r="J526" s="27"/>
      <c r="K526" s="27"/>
      <c r="L526" s="27"/>
      <c r="M526" s="27"/>
      <c r="N526" s="27"/>
      <c r="O526" s="27"/>
      <c r="P526" s="27"/>
      <c r="Q526" s="27"/>
    </row>
    <row r="527" ht="12.75" hidden="1" customHeight="1">
      <c r="A527" s="27">
        <v>394.0</v>
      </c>
      <c r="B527" s="27" t="s">
        <v>699</v>
      </c>
      <c r="C527" s="27">
        <v>15.0</v>
      </c>
      <c r="D527" s="27"/>
      <c r="E527" s="27"/>
      <c r="F527" s="27"/>
      <c r="G527" s="27"/>
      <c r="H527" s="27"/>
      <c r="I527" s="27"/>
      <c r="J527" s="27"/>
      <c r="K527" s="27"/>
      <c r="L527" s="27"/>
      <c r="M527" s="27"/>
      <c r="N527" s="27"/>
      <c r="O527" s="27"/>
      <c r="P527" s="27"/>
      <c r="Q527" s="27"/>
    </row>
    <row r="528" ht="12.75" hidden="1" customHeight="1">
      <c r="A528" s="27">
        <v>395.0</v>
      </c>
      <c r="B528" s="27" t="s">
        <v>700</v>
      </c>
      <c r="C528" s="27">
        <v>10.0</v>
      </c>
      <c r="D528" s="27"/>
      <c r="E528" s="27"/>
      <c r="F528" s="27"/>
      <c r="G528" s="27"/>
      <c r="H528" s="27"/>
      <c r="I528" s="27"/>
      <c r="J528" s="27"/>
      <c r="K528" s="27"/>
      <c r="L528" s="27"/>
      <c r="M528" s="27"/>
      <c r="N528" s="27"/>
      <c r="O528" s="27"/>
      <c r="P528" s="27"/>
      <c r="Q528" s="27"/>
    </row>
    <row r="529" ht="12.75" hidden="1" customHeight="1">
      <c r="A529" s="27">
        <v>396.0</v>
      </c>
      <c r="B529" s="27" t="s">
        <v>701</v>
      </c>
      <c r="C529" s="27">
        <v>12.0</v>
      </c>
      <c r="D529" s="27"/>
      <c r="E529" s="27"/>
      <c r="F529" s="27"/>
      <c r="G529" s="27"/>
      <c r="H529" s="27"/>
      <c r="I529" s="27"/>
      <c r="J529" s="27"/>
      <c r="K529" s="27"/>
      <c r="L529" s="27"/>
      <c r="M529" s="27"/>
      <c r="N529" s="27"/>
      <c r="O529" s="27"/>
      <c r="P529" s="27"/>
      <c r="Q529" s="27"/>
    </row>
    <row r="530" ht="12.75" hidden="1" customHeight="1">
      <c r="A530" s="27">
        <v>397.0</v>
      </c>
      <c r="B530" s="27" t="s">
        <v>702</v>
      </c>
      <c r="C530" s="27">
        <v>12.0</v>
      </c>
      <c r="D530" s="27"/>
      <c r="E530" s="27"/>
      <c r="F530" s="27"/>
      <c r="G530" s="27"/>
      <c r="H530" s="27"/>
      <c r="I530" s="27"/>
      <c r="J530" s="27"/>
      <c r="K530" s="27"/>
      <c r="L530" s="27"/>
      <c r="M530" s="27"/>
      <c r="N530" s="27"/>
      <c r="O530" s="27"/>
      <c r="P530" s="27"/>
      <c r="Q530" s="27"/>
    </row>
    <row r="531" ht="12.75" hidden="1" customHeight="1">
      <c r="A531" s="27">
        <v>399.0</v>
      </c>
      <c r="B531" s="27" t="s">
        <v>703</v>
      </c>
      <c r="C531" s="27">
        <v>19.0</v>
      </c>
      <c r="D531" s="27"/>
      <c r="E531" s="27"/>
      <c r="F531" s="27"/>
      <c r="G531" s="27"/>
      <c r="H531" s="27"/>
      <c r="I531" s="27"/>
      <c r="J531" s="27"/>
      <c r="K531" s="27"/>
      <c r="L531" s="27"/>
      <c r="M531" s="27"/>
      <c r="N531" s="27"/>
      <c r="O531" s="27"/>
      <c r="P531" s="27"/>
      <c r="Q531" s="27"/>
    </row>
    <row r="532" ht="12.75" hidden="1" customHeight="1">
      <c r="A532" s="27">
        <v>400.0</v>
      </c>
      <c r="B532" s="27" t="s">
        <v>704</v>
      </c>
      <c r="C532" s="27">
        <v>4.0</v>
      </c>
      <c r="D532" s="27"/>
      <c r="E532" s="27"/>
      <c r="F532" s="27"/>
      <c r="G532" s="27"/>
      <c r="H532" s="27"/>
      <c r="I532" s="27"/>
      <c r="J532" s="27"/>
      <c r="K532" s="27"/>
      <c r="L532" s="27"/>
      <c r="M532" s="27"/>
      <c r="N532" s="27"/>
      <c r="O532" s="27"/>
      <c r="P532" s="27"/>
      <c r="Q532" s="27"/>
    </row>
    <row r="533" ht="12.75" hidden="1" customHeight="1">
      <c r="A533" s="27">
        <v>402.0</v>
      </c>
      <c r="B533" s="27" t="s">
        <v>705</v>
      </c>
      <c r="C533" s="27">
        <v>19.0</v>
      </c>
      <c r="D533" s="27"/>
      <c r="E533" s="27"/>
      <c r="F533" s="27"/>
      <c r="G533" s="27"/>
      <c r="H533" s="27"/>
      <c r="I533" s="27"/>
      <c r="J533" s="27"/>
      <c r="K533" s="27"/>
      <c r="L533" s="27"/>
      <c r="M533" s="27"/>
      <c r="N533" s="27"/>
      <c r="O533" s="27"/>
      <c r="P533" s="27"/>
      <c r="Q533" s="27"/>
    </row>
    <row r="534" ht="12.75" hidden="1" customHeight="1">
      <c r="A534" s="27">
        <v>405.0</v>
      </c>
      <c r="B534" s="27" t="s">
        <v>706</v>
      </c>
      <c r="C534" s="27">
        <v>6.0</v>
      </c>
      <c r="D534" s="27"/>
      <c r="E534" s="27"/>
      <c r="F534" s="27"/>
      <c r="G534" s="27"/>
      <c r="H534" s="27"/>
      <c r="I534" s="27"/>
      <c r="J534" s="27"/>
      <c r="K534" s="27"/>
      <c r="L534" s="27"/>
      <c r="M534" s="27"/>
      <c r="N534" s="27"/>
      <c r="O534" s="27"/>
      <c r="P534" s="27"/>
      <c r="Q534" s="27"/>
    </row>
    <row r="535" ht="12.75" hidden="1" customHeight="1">
      <c r="A535" s="27">
        <v>406.0</v>
      </c>
      <c r="B535" s="27" t="s">
        <v>707</v>
      </c>
      <c r="C535" s="27">
        <v>17.0</v>
      </c>
      <c r="D535" s="27"/>
      <c r="E535" s="27"/>
      <c r="F535" s="27"/>
      <c r="G535" s="27"/>
      <c r="H535" s="27"/>
      <c r="I535" s="27"/>
      <c r="J535" s="27"/>
      <c r="K535" s="27"/>
      <c r="L535" s="27"/>
      <c r="M535" s="27"/>
      <c r="N535" s="27"/>
      <c r="O535" s="27"/>
      <c r="P535" s="27"/>
      <c r="Q535" s="27"/>
    </row>
    <row r="536" ht="12.75" hidden="1" customHeight="1">
      <c r="A536" s="27">
        <v>407.0</v>
      </c>
      <c r="B536" s="27" t="s">
        <v>708</v>
      </c>
      <c r="C536" s="27">
        <v>10.0</v>
      </c>
      <c r="D536" s="27"/>
      <c r="E536" s="27"/>
      <c r="F536" s="27"/>
      <c r="G536" s="27"/>
      <c r="H536" s="27"/>
      <c r="I536" s="27"/>
      <c r="J536" s="27"/>
      <c r="K536" s="27"/>
      <c r="L536" s="27"/>
      <c r="M536" s="27"/>
      <c r="N536" s="27"/>
      <c r="O536" s="27"/>
      <c r="P536" s="27"/>
      <c r="Q536" s="27"/>
    </row>
    <row r="537" ht="12.75" hidden="1" customHeight="1">
      <c r="A537" s="27">
        <v>409.0</v>
      </c>
      <c r="B537" s="27" t="s">
        <v>709</v>
      </c>
      <c r="C537" s="27">
        <v>17.0</v>
      </c>
      <c r="D537" s="27"/>
      <c r="E537" s="27"/>
      <c r="F537" s="27"/>
      <c r="G537" s="27"/>
      <c r="H537" s="27"/>
      <c r="I537" s="27"/>
      <c r="J537" s="27"/>
      <c r="K537" s="27"/>
      <c r="L537" s="27"/>
      <c r="M537" s="27"/>
      <c r="N537" s="27"/>
      <c r="O537" s="27"/>
      <c r="P537" s="27"/>
      <c r="Q537" s="27"/>
    </row>
    <row r="538" ht="12.75" hidden="1" customHeight="1">
      <c r="A538" s="27">
        <v>410.0</v>
      </c>
      <c r="B538" s="27" t="s">
        <v>710</v>
      </c>
      <c r="C538" s="27">
        <v>5.0</v>
      </c>
      <c r="D538" s="27"/>
      <c r="E538" s="27"/>
      <c r="F538" s="27"/>
      <c r="G538" s="27"/>
      <c r="H538" s="27"/>
      <c r="I538" s="27"/>
      <c r="J538" s="27"/>
      <c r="K538" s="27"/>
      <c r="L538" s="27"/>
      <c r="M538" s="27"/>
      <c r="N538" s="27"/>
      <c r="O538" s="27"/>
      <c r="P538" s="27"/>
      <c r="Q538" s="27"/>
    </row>
    <row r="539" ht="12.75" hidden="1" customHeight="1">
      <c r="A539" s="27">
        <v>411.0</v>
      </c>
      <c r="B539" s="27" t="s">
        <v>711</v>
      </c>
      <c r="C539" s="27">
        <v>13.0</v>
      </c>
      <c r="D539" s="27"/>
      <c r="E539" s="27"/>
      <c r="F539" s="27"/>
      <c r="G539" s="27"/>
      <c r="H539" s="27"/>
      <c r="I539" s="27"/>
      <c r="J539" s="27"/>
      <c r="K539" s="27"/>
      <c r="L539" s="27"/>
      <c r="M539" s="27"/>
      <c r="N539" s="27"/>
      <c r="O539" s="27"/>
      <c r="P539" s="27"/>
      <c r="Q539" s="27"/>
    </row>
    <row r="540" ht="12.75" hidden="1" customHeight="1">
      <c r="A540" s="27">
        <v>412.0</v>
      </c>
      <c r="B540" s="27" t="s">
        <v>712</v>
      </c>
      <c r="C540" s="27">
        <v>12.0</v>
      </c>
      <c r="D540" s="27"/>
      <c r="E540" s="27"/>
      <c r="F540" s="27"/>
      <c r="G540" s="27"/>
      <c r="H540" s="27"/>
      <c r="I540" s="27"/>
      <c r="J540" s="27"/>
      <c r="K540" s="27"/>
      <c r="L540" s="27"/>
      <c r="M540" s="27"/>
      <c r="N540" s="27"/>
      <c r="O540" s="27"/>
      <c r="P540" s="27"/>
      <c r="Q540" s="27"/>
    </row>
    <row r="541" ht="12.75" hidden="1" customHeight="1">
      <c r="A541" s="27">
        <v>413.0</v>
      </c>
      <c r="B541" s="27" t="s">
        <v>713</v>
      </c>
      <c r="C541" s="27">
        <v>17.0</v>
      </c>
      <c r="D541" s="27"/>
      <c r="E541" s="27"/>
      <c r="F541" s="27"/>
      <c r="G541" s="27"/>
      <c r="H541" s="27"/>
      <c r="I541" s="27"/>
      <c r="J541" s="27"/>
      <c r="K541" s="27"/>
      <c r="L541" s="27"/>
      <c r="M541" s="27"/>
      <c r="N541" s="27"/>
      <c r="O541" s="27"/>
      <c r="P541" s="27"/>
      <c r="Q541" s="27"/>
    </row>
    <row r="542" ht="12.75" hidden="1" customHeight="1">
      <c r="A542" s="27">
        <v>414.0</v>
      </c>
      <c r="B542" s="27" t="s">
        <v>714</v>
      </c>
      <c r="C542" s="27">
        <v>16.0</v>
      </c>
      <c r="D542" s="27"/>
      <c r="E542" s="27"/>
      <c r="F542" s="27"/>
      <c r="G542" s="27"/>
      <c r="H542" s="27"/>
      <c r="I542" s="27"/>
      <c r="J542" s="27"/>
      <c r="K542" s="27"/>
      <c r="L542" s="27"/>
      <c r="M542" s="27"/>
      <c r="N542" s="27"/>
      <c r="O542" s="27"/>
      <c r="P542" s="27"/>
      <c r="Q542" s="27"/>
    </row>
    <row r="543" ht="12.75" hidden="1" customHeight="1">
      <c r="A543" s="27">
        <v>415.0</v>
      </c>
      <c r="B543" s="27" t="s">
        <v>715</v>
      </c>
      <c r="C543" s="27">
        <v>16.0</v>
      </c>
      <c r="D543" s="27"/>
      <c r="E543" s="27"/>
      <c r="F543" s="27"/>
      <c r="G543" s="27"/>
      <c r="H543" s="27"/>
      <c r="I543" s="27"/>
      <c r="J543" s="27"/>
      <c r="K543" s="27"/>
      <c r="L543" s="27"/>
      <c r="M543" s="27"/>
      <c r="N543" s="27"/>
      <c r="O543" s="27"/>
      <c r="P543" s="27"/>
      <c r="Q543" s="27"/>
    </row>
    <row r="544" ht="12.75" hidden="1" customHeight="1">
      <c r="A544" s="27">
        <v>416.0</v>
      </c>
      <c r="B544" s="27" t="s">
        <v>716</v>
      </c>
      <c r="C544" s="27">
        <v>13.0</v>
      </c>
      <c r="D544" s="27"/>
      <c r="E544" s="27"/>
      <c r="F544" s="27"/>
      <c r="G544" s="27"/>
      <c r="H544" s="27"/>
      <c r="I544" s="27"/>
      <c r="J544" s="27"/>
      <c r="K544" s="27"/>
      <c r="L544" s="27"/>
      <c r="M544" s="27"/>
      <c r="N544" s="27"/>
      <c r="O544" s="27"/>
      <c r="P544" s="27"/>
      <c r="Q544" s="27"/>
    </row>
    <row r="545" ht="12.75" hidden="1" customHeight="1">
      <c r="A545" s="27">
        <v>418.0</v>
      </c>
      <c r="B545" s="27" t="s">
        <v>717</v>
      </c>
      <c r="C545" s="27">
        <v>12.0</v>
      </c>
      <c r="D545" s="27"/>
      <c r="E545" s="27"/>
      <c r="F545" s="27"/>
      <c r="G545" s="27"/>
      <c r="H545" s="27"/>
      <c r="I545" s="27"/>
      <c r="J545" s="27"/>
      <c r="K545" s="27"/>
      <c r="L545" s="27"/>
      <c r="M545" s="27"/>
      <c r="N545" s="27"/>
      <c r="O545" s="27"/>
      <c r="P545" s="27"/>
      <c r="Q545" s="27"/>
    </row>
    <row r="546" ht="12.75" hidden="1" customHeight="1">
      <c r="A546" s="27">
        <v>419.0</v>
      </c>
      <c r="B546" s="27" t="s">
        <v>718</v>
      </c>
      <c r="C546" s="27">
        <v>19.0</v>
      </c>
      <c r="D546" s="27"/>
      <c r="E546" s="27"/>
      <c r="F546" s="27"/>
      <c r="G546" s="27"/>
      <c r="H546" s="27"/>
      <c r="I546" s="27"/>
      <c r="J546" s="27"/>
      <c r="K546" s="27"/>
      <c r="L546" s="27"/>
      <c r="M546" s="27"/>
      <c r="N546" s="27"/>
      <c r="O546" s="27"/>
      <c r="P546" s="27"/>
      <c r="Q546" s="27"/>
    </row>
    <row r="547" ht="12.75" hidden="1" customHeight="1">
      <c r="A547" s="27">
        <v>421.0</v>
      </c>
      <c r="B547" s="27" t="s">
        <v>719</v>
      </c>
      <c r="C547" s="27">
        <v>14.0</v>
      </c>
      <c r="D547" s="27"/>
      <c r="E547" s="27"/>
      <c r="F547" s="27"/>
      <c r="G547" s="27"/>
      <c r="H547" s="27"/>
      <c r="I547" s="27"/>
      <c r="J547" s="27"/>
      <c r="K547" s="27"/>
      <c r="L547" s="27"/>
      <c r="M547" s="27"/>
      <c r="N547" s="27"/>
      <c r="O547" s="27"/>
      <c r="P547" s="27"/>
      <c r="Q547" s="27"/>
    </row>
    <row r="548" ht="12.75" hidden="1" customHeight="1">
      <c r="A548" s="27">
        <v>422.0</v>
      </c>
      <c r="B548" s="27" t="s">
        <v>720</v>
      </c>
      <c r="C548" s="27">
        <v>2.0</v>
      </c>
      <c r="D548" s="27"/>
      <c r="E548" s="27"/>
      <c r="F548" s="27"/>
      <c r="G548" s="27"/>
      <c r="H548" s="27"/>
      <c r="I548" s="27"/>
      <c r="J548" s="27"/>
      <c r="K548" s="27"/>
      <c r="L548" s="27"/>
      <c r="M548" s="27"/>
      <c r="N548" s="27"/>
      <c r="O548" s="27"/>
      <c r="P548" s="27"/>
      <c r="Q548" s="27"/>
    </row>
    <row r="549" ht="12.75" hidden="1" customHeight="1">
      <c r="A549" s="27">
        <v>423.0</v>
      </c>
      <c r="B549" s="27" t="s">
        <v>721</v>
      </c>
      <c r="C549" s="27">
        <v>17.0</v>
      </c>
      <c r="D549" s="27"/>
      <c r="E549" s="27"/>
      <c r="F549" s="27"/>
      <c r="G549" s="27"/>
      <c r="H549" s="27"/>
      <c r="I549" s="27"/>
      <c r="J549" s="27"/>
      <c r="K549" s="27"/>
      <c r="L549" s="27"/>
      <c r="M549" s="27"/>
      <c r="N549" s="27"/>
      <c r="O549" s="27"/>
      <c r="P549" s="27"/>
      <c r="Q549" s="27"/>
    </row>
    <row r="550" ht="12.75" hidden="1" customHeight="1">
      <c r="A550" s="27">
        <v>424.0</v>
      </c>
      <c r="B550" s="27" t="s">
        <v>722</v>
      </c>
      <c r="C550" s="27">
        <v>10.0</v>
      </c>
      <c r="D550" s="27"/>
      <c r="E550" s="27"/>
      <c r="F550" s="27"/>
      <c r="G550" s="27"/>
      <c r="H550" s="27"/>
      <c r="I550" s="27"/>
      <c r="J550" s="27"/>
      <c r="K550" s="27"/>
      <c r="L550" s="27"/>
      <c r="M550" s="27"/>
      <c r="N550" s="27"/>
      <c r="O550" s="27"/>
      <c r="P550" s="27"/>
      <c r="Q550" s="27"/>
    </row>
    <row r="551" ht="12.75" hidden="1" customHeight="1">
      <c r="A551" s="27">
        <v>425.0</v>
      </c>
      <c r="B551" s="27" t="s">
        <v>723</v>
      </c>
      <c r="C551" s="27">
        <v>13.0</v>
      </c>
      <c r="D551" s="27"/>
      <c r="E551" s="27"/>
      <c r="F551" s="27"/>
      <c r="G551" s="27"/>
      <c r="H551" s="27"/>
      <c r="I551" s="27"/>
      <c r="J551" s="27"/>
      <c r="K551" s="27"/>
      <c r="L551" s="27"/>
      <c r="M551" s="27"/>
      <c r="N551" s="27"/>
      <c r="O551" s="27"/>
      <c r="P551" s="27"/>
      <c r="Q551" s="27"/>
    </row>
    <row r="552" ht="12.75" hidden="1" customHeight="1">
      <c r="A552" s="27">
        <v>426.0</v>
      </c>
      <c r="B552" s="27" t="s">
        <v>724</v>
      </c>
      <c r="C552" s="27">
        <v>3.0</v>
      </c>
      <c r="D552" s="27"/>
      <c r="E552" s="27"/>
      <c r="F552" s="27"/>
      <c r="G552" s="27"/>
      <c r="H552" s="27"/>
      <c r="I552" s="27"/>
      <c r="J552" s="27"/>
      <c r="K552" s="27"/>
      <c r="L552" s="27"/>
      <c r="M552" s="27"/>
      <c r="N552" s="27"/>
      <c r="O552" s="27"/>
      <c r="P552" s="27"/>
      <c r="Q552" s="27"/>
    </row>
    <row r="553" ht="12.75" hidden="1" customHeight="1">
      <c r="A553" s="27">
        <v>427.0</v>
      </c>
      <c r="B553" s="27" t="s">
        <v>725</v>
      </c>
      <c r="C553" s="27">
        <v>17.0</v>
      </c>
      <c r="D553" s="27"/>
      <c r="E553" s="27"/>
      <c r="F553" s="27"/>
      <c r="G553" s="27"/>
      <c r="H553" s="27"/>
      <c r="I553" s="27"/>
      <c r="J553" s="27"/>
      <c r="K553" s="27"/>
      <c r="L553" s="27"/>
      <c r="M553" s="27"/>
      <c r="N553" s="27"/>
      <c r="O553" s="27"/>
      <c r="P553" s="27"/>
      <c r="Q553" s="27"/>
    </row>
    <row r="554" ht="12.75" hidden="1" customHeight="1">
      <c r="A554" s="27">
        <v>428.0</v>
      </c>
      <c r="B554" s="27" t="s">
        <v>726</v>
      </c>
      <c r="C554" s="27">
        <v>13.0</v>
      </c>
      <c r="D554" s="27"/>
      <c r="E554" s="27"/>
      <c r="F554" s="27"/>
      <c r="G554" s="27"/>
      <c r="H554" s="27"/>
      <c r="I554" s="27"/>
      <c r="J554" s="27"/>
      <c r="K554" s="27"/>
      <c r="L554" s="27"/>
      <c r="M554" s="27"/>
      <c r="N554" s="27"/>
      <c r="O554" s="27"/>
      <c r="P554" s="27"/>
      <c r="Q554" s="27"/>
    </row>
    <row r="555" ht="12.75" hidden="1" customHeight="1">
      <c r="A555" s="27">
        <v>429.0</v>
      </c>
      <c r="B555" s="27" t="s">
        <v>727</v>
      </c>
      <c r="C555" s="27">
        <v>1.0</v>
      </c>
      <c r="D555" s="27"/>
      <c r="E555" s="27"/>
      <c r="F555" s="27"/>
      <c r="G555" s="27"/>
      <c r="H555" s="27"/>
      <c r="I555" s="27"/>
      <c r="J555" s="27"/>
      <c r="K555" s="27"/>
      <c r="L555" s="27"/>
      <c r="M555" s="27"/>
      <c r="N555" s="27"/>
      <c r="O555" s="27"/>
      <c r="P555" s="27"/>
      <c r="Q555" s="27"/>
    </row>
    <row r="556" ht="12.75" hidden="1" customHeight="1">
      <c r="A556" s="27">
        <v>430.0</v>
      </c>
      <c r="B556" s="27" t="s">
        <v>728</v>
      </c>
      <c r="C556" s="27">
        <v>2.0</v>
      </c>
      <c r="D556" s="27"/>
      <c r="E556" s="27"/>
      <c r="F556" s="27"/>
      <c r="G556" s="27"/>
      <c r="H556" s="27"/>
      <c r="I556" s="27"/>
      <c r="J556" s="27"/>
      <c r="K556" s="27"/>
      <c r="L556" s="27"/>
      <c r="M556" s="27"/>
      <c r="N556" s="27"/>
      <c r="O556" s="27"/>
      <c r="P556" s="27"/>
      <c r="Q556" s="27"/>
    </row>
    <row r="557" ht="12.75" hidden="1" customHeight="1">
      <c r="A557" s="27">
        <v>431.0</v>
      </c>
      <c r="B557" s="27" t="s">
        <v>729</v>
      </c>
      <c r="C557" s="27">
        <v>18.0</v>
      </c>
      <c r="D557" s="27"/>
      <c r="E557" s="27"/>
      <c r="F557" s="27"/>
      <c r="G557" s="27"/>
      <c r="H557" s="27"/>
      <c r="I557" s="27"/>
      <c r="J557" s="27"/>
      <c r="K557" s="27"/>
      <c r="L557" s="27"/>
      <c r="M557" s="27"/>
      <c r="N557" s="27"/>
      <c r="O557" s="27"/>
      <c r="P557" s="27"/>
      <c r="Q557" s="27"/>
    </row>
    <row r="558" ht="12.75" hidden="1" customHeight="1">
      <c r="A558" s="27">
        <v>432.0</v>
      </c>
      <c r="B558" s="27" t="s">
        <v>730</v>
      </c>
      <c r="C558" s="27">
        <v>18.0</v>
      </c>
      <c r="D558" s="27"/>
      <c r="E558" s="27"/>
      <c r="F558" s="27"/>
      <c r="G558" s="27"/>
      <c r="H558" s="27"/>
      <c r="I558" s="27"/>
      <c r="J558" s="27"/>
      <c r="K558" s="27"/>
      <c r="L558" s="27"/>
      <c r="M558" s="27"/>
      <c r="N558" s="27"/>
      <c r="O558" s="27"/>
      <c r="P558" s="27"/>
      <c r="Q558" s="27"/>
    </row>
    <row r="559" ht="12.75" hidden="1" customHeight="1">
      <c r="A559" s="27">
        <v>433.0</v>
      </c>
      <c r="B559" s="27" t="s">
        <v>731</v>
      </c>
      <c r="C559" s="27">
        <v>18.0</v>
      </c>
      <c r="D559" s="27"/>
      <c r="E559" s="27"/>
      <c r="F559" s="27"/>
      <c r="G559" s="27"/>
      <c r="H559" s="27"/>
      <c r="I559" s="27"/>
      <c r="J559" s="27"/>
      <c r="K559" s="27"/>
      <c r="L559" s="27"/>
      <c r="M559" s="27"/>
      <c r="N559" s="27"/>
      <c r="O559" s="27"/>
      <c r="P559" s="27"/>
      <c r="Q559" s="27"/>
    </row>
    <row r="560" ht="12.75" hidden="1" customHeight="1">
      <c r="A560" s="27">
        <v>435.0</v>
      </c>
      <c r="B560" s="27" t="s">
        <v>732</v>
      </c>
      <c r="C560" s="27">
        <v>18.0</v>
      </c>
      <c r="D560" s="27"/>
      <c r="E560" s="27"/>
      <c r="F560" s="27"/>
      <c r="G560" s="27"/>
      <c r="H560" s="27"/>
      <c r="I560" s="27"/>
      <c r="J560" s="27"/>
      <c r="K560" s="27"/>
      <c r="L560" s="27"/>
      <c r="M560" s="27"/>
      <c r="N560" s="27"/>
      <c r="O560" s="27"/>
      <c r="P560" s="27"/>
      <c r="Q560" s="27"/>
    </row>
    <row r="561" ht="12.75" hidden="1" customHeight="1">
      <c r="A561" s="27">
        <v>436.0</v>
      </c>
      <c r="B561" s="27" t="s">
        <v>733</v>
      </c>
      <c r="C561" s="27">
        <v>1.0</v>
      </c>
      <c r="D561" s="27"/>
      <c r="E561" s="27"/>
      <c r="F561" s="27"/>
      <c r="G561" s="27"/>
      <c r="H561" s="27"/>
      <c r="I561" s="27"/>
      <c r="J561" s="27"/>
      <c r="K561" s="27"/>
      <c r="L561" s="27"/>
      <c r="M561" s="27"/>
      <c r="N561" s="27"/>
      <c r="O561" s="27"/>
      <c r="P561" s="27"/>
      <c r="Q561" s="27"/>
    </row>
    <row r="562" ht="12.75" hidden="1" customHeight="1">
      <c r="A562" s="27">
        <v>437.0</v>
      </c>
      <c r="B562" s="27" t="s">
        <v>734</v>
      </c>
      <c r="C562" s="27">
        <v>5.0</v>
      </c>
      <c r="D562" s="27"/>
      <c r="E562" s="27"/>
      <c r="F562" s="27"/>
      <c r="G562" s="27"/>
      <c r="H562" s="27"/>
      <c r="I562" s="27"/>
      <c r="J562" s="27"/>
      <c r="K562" s="27"/>
      <c r="L562" s="27"/>
      <c r="M562" s="27"/>
      <c r="N562" s="27"/>
      <c r="O562" s="27"/>
      <c r="P562" s="27"/>
      <c r="Q562" s="27"/>
    </row>
    <row r="563" ht="12.75" hidden="1" customHeight="1">
      <c r="A563" s="27">
        <v>438.0</v>
      </c>
      <c r="B563" s="27" t="s">
        <v>735</v>
      </c>
      <c r="C563" s="27">
        <v>5.0</v>
      </c>
      <c r="D563" s="27"/>
      <c r="E563" s="27"/>
      <c r="F563" s="27"/>
      <c r="G563" s="27"/>
      <c r="H563" s="27"/>
      <c r="I563" s="27"/>
      <c r="J563" s="27"/>
      <c r="K563" s="27"/>
      <c r="L563" s="27"/>
      <c r="M563" s="27"/>
      <c r="N563" s="27"/>
      <c r="O563" s="27"/>
      <c r="P563" s="27"/>
      <c r="Q563" s="27"/>
    </row>
    <row r="564" ht="12.75" hidden="1" customHeight="1">
      <c r="A564" s="27">
        <v>439.0</v>
      </c>
      <c r="B564" s="27" t="s">
        <v>736</v>
      </c>
      <c r="C564" s="27">
        <v>6.0</v>
      </c>
      <c r="D564" s="27"/>
      <c r="E564" s="27"/>
      <c r="F564" s="27"/>
      <c r="G564" s="27"/>
      <c r="H564" s="27"/>
      <c r="I564" s="27"/>
      <c r="J564" s="27"/>
      <c r="K564" s="27"/>
      <c r="L564" s="27"/>
      <c r="M564" s="27"/>
      <c r="N564" s="27"/>
      <c r="O564" s="27"/>
      <c r="P564" s="27"/>
      <c r="Q564" s="27"/>
    </row>
    <row r="565" ht="12.75" hidden="1" customHeight="1">
      <c r="A565" s="27">
        <v>440.0</v>
      </c>
      <c r="B565" s="27" t="s">
        <v>737</v>
      </c>
      <c r="C565" s="27">
        <v>20.0</v>
      </c>
      <c r="D565" s="27"/>
      <c r="E565" s="27"/>
      <c r="F565" s="27"/>
      <c r="G565" s="27"/>
      <c r="H565" s="27"/>
      <c r="I565" s="27"/>
      <c r="J565" s="27"/>
      <c r="K565" s="27"/>
      <c r="L565" s="27"/>
      <c r="M565" s="27"/>
      <c r="N565" s="27"/>
      <c r="O565" s="27"/>
      <c r="P565" s="27"/>
      <c r="Q565" s="27"/>
    </row>
    <row r="566" ht="12.75" hidden="1" customHeight="1">
      <c r="A566" s="27">
        <v>441.0</v>
      </c>
      <c r="B566" s="27" t="s">
        <v>738</v>
      </c>
      <c r="C566" s="27">
        <v>20.0</v>
      </c>
      <c r="D566" s="27"/>
      <c r="E566" s="27"/>
      <c r="F566" s="27"/>
      <c r="G566" s="27"/>
      <c r="H566" s="27"/>
      <c r="I566" s="27"/>
      <c r="J566" s="27"/>
      <c r="K566" s="27"/>
      <c r="L566" s="27"/>
      <c r="M566" s="27"/>
      <c r="N566" s="27"/>
      <c r="O566" s="27"/>
      <c r="P566" s="27"/>
      <c r="Q566" s="27"/>
    </row>
    <row r="567" ht="12.75" hidden="1" customHeight="1">
      <c r="A567" s="27">
        <v>442.0</v>
      </c>
      <c r="B567" s="27" t="s">
        <v>739</v>
      </c>
      <c r="C567" s="27">
        <v>6.0</v>
      </c>
      <c r="D567" s="27"/>
      <c r="E567" s="27"/>
      <c r="F567" s="27"/>
      <c r="G567" s="27"/>
      <c r="H567" s="27"/>
      <c r="I567" s="27"/>
      <c r="J567" s="27"/>
      <c r="K567" s="27"/>
      <c r="L567" s="27"/>
      <c r="M567" s="27"/>
      <c r="N567" s="27"/>
      <c r="O567" s="27"/>
      <c r="P567" s="27"/>
      <c r="Q567" s="27"/>
    </row>
    <row r="568" ht="12.75" hidden="1" customHeight="1">
      <c r="A568" s="27">
        <v>443.0</v>
      </c>
      <c r="B568" s="27" t="s">
        <v>740</v>
      </c>
      <c r="C568" s="27">
        <v>17.0</v>
      </c>
      <c r="D568" s="27"/>
      <c r="E568" s="27"/>
      <c r="F568" s="27"/>
      <c r="G568" s="27"/>
      <c r="H568" s="27"/>
      <c r="I568" s="27"/>
      <c r="J568" s="27"/>
      <c r="K568" s="27"/>
      <c r="L568" s="27"/>
      <c r="M568" s="27"/>
      <c r="N568" s="27"/>
      <c r="O568" s="27"/>
      <c r="P568" s="27"/>
      <c r="Q568" s="27"/>
    </row>
    <row r="569" ht="12.75" hidden="1" customHeight="1">
      <c r="A569" s="27">
        <v>444.0</v>
      </c>
      <c r="B569" s="27" t="s">
        <v>741</v>
      </c>
      <c r="C569" s="27">
        <v>15.0</v>
      </c>
      <c r="D569" s="27"/>
      <c r="E569" s="27"/>
      <c r="F569" s="27"/>
      <c r="G569" s="27"/>
      <c r="H569" s="27"/>
      <c r="I569" s="27"/>
      <c r="J569" s="27"/>
      <c r="K569" s="27"/>
      <c r="L569" s="27"/>
      <c r="M569" s="27"/>
      <c r="N569" s="27"/>
      <c r="O569" s="27"/>
      <c r="P569" s="27"/>
      <c r="Q569" s="27"/>
    </row>
    <row r="570" ht="12.75" hidden="1" customHeight="1">
      <c r="A570" s="27">
        <v>445.0</v>
      </c>
      <c r="B570" s="27" t="s">
        <v>742</v>
      </c>
      <c r="C570" s="27">
        <v>13.0</v>
      </c>
      <c r="D570" s="27"/>
      <c r="E570" s="27"/>
      <c r="F570" s="27"/>
      <c r="G570" s="27"/>
      <c r="H570" s="27"/>
      <c r="I570" s="27"/>
      <c r="J570" s="27"/>
      <c r="K570" s="27"/>
      <c r="L570" s="27"/>
      <c r="M570" s="27"/>
      <c r="N570" s="27"/>
      <c r="O570" s="27"/>
      <c r="P570" s="27"/>
      <c r="Q570" s="27"/>
    </row>
    <row r="571" ht="12.75" hidden="1" customHeight="1">
      <c r="A571" s="27">
        <v>447.0</v>
      </c>
      <c r="B571" s="27" t="s">
        <v>743</v>
      </c>
      <c r="C571" s="27">
        <v>17.0</v>
      </c>
      <c r="D571" s="27"/>
      <c r="E571" s="27"/>
      <c r="F571" s="27"/>
      <c r="G571" s="27"/>
      <c r="H571" s="27"/>
      <c r="I571" s="27"/>
      <c r="J571" s="27"/>
      <c r="K571" s="27"/>
      <c r="L571" s="27"/>
      <c r="M571" s="27"/>
      <c r="N571" s="27"/>
      <c r="O571" s="27"/>
      <c r="P571" s="27"/>
      <c r="Q571" s="27"/>
    </row>
    <row r="572" ht="12.75" hidden="1" customHeight="1">
      <c r="A572" s="27">
        <v>449.0</v>
      </c>
      <c r="B572" s="27" t="s">
        <v>744</v>
      </c>
      <c r="C572" s="27">
        <v>10.0</v>
      </c>
      <c r="D572" s="27"/>
      <c r="E572" s="27"/>
      <c r="F572" s="27"/>
      <c r="G572" s="27"/>
      <c r="H572" s="27"/>
      <c r="I572" s="27"/>
      <c r="J572" s="27"/>
      <c r="K572" s="27"/>
      <c r="L572" s="27"/>
      <c r="M572" s="27"/>
      <c r="N572" s="27"/>
      <c r="O572" s="27"/>
      <c r="P572" s="27"/>
      <c r="Q572" s="27"/>
    </row>
    <row r="573" ht="12.75" hidden="1" customHeight="1">
      <c r="A573" s="27">
        <v>450.0</v>
      </c>
      <c r="B573" s="27" t="s">
        <v>745</v>
      </c>
      <c r="C573" s="27">
        <v>7.0</v>
      </c>
      <c r="D573" s="27"/>
      <c r="E573" s="27"/>
      <c r="F573" s="27"/>
      <c r="G573" s="27"/>
      <c r="H573" s="27"/>
      <c r="I573" s="27"/>
      <c r="J573" s="27"/>
      <c r="K573" s="27"/>
      <c r="L573" s="27"/>
      <c r="M573" s="27"/>
      <c r="N573" s="27"/>
      <c r="O573" s="27"/>
      <c r="P573" s="27"/>
      <c r="Q573" s="27"/>
    </row>
    <row r="574" ht="12.75" hidden="1" customHeight="1">
      <c r="A574" s="27">
        <v>452.0</v>
      </c>
      <c r="B574" s="27" t="s">
        <v>746</v>
      </c>
      <c r="C574" s="27">
        <v>20.0</v>
      </c>
      <c r="D574" s="27"/>
      <c r="E574" s="27"/>
      <c r="F574" s="27"/>
      <c r="G574" s="27"/>
      <c r="H574" s="27"/>
      <c r="I574" s="27"/>
      <c r="J574" s="27"/>
      <c r="K574" s="27"/>
      <c r="L574" s="27"/>
      <c r="M574" s="27"/>
      <c r="N574" s="27"/>
      <c r="O574" s="27"/>
      <c r="P574" s="27"/>
      <c r="Q574" s="27"/>
    </row>
    <row r="575" ht="12.75" hidden="1" customHeight="1">
      <c r="A575" s="27">
        <v>453.0</v>
      </c>
      <c r="B575" s="27" t="s">
        <v>747</v>
      </c>
      <c r="C575" s="27">
        <v>18.0</v>
      </c>
      <c r="D575" s="27"/>
      <c r="E575" s="27"/>
      <c r="F575" s="27"/>
      <c r="G575" s="27"/>
      <c r="H575" s="27"/>
      <c r="I575" s="27"/>
      <c r="J575" s="27"/>
      <c r="K575" s="27"/>
      <c r="L575" s="27"/>
      <c r="M575" s="27"/>
      <c r="N575" s="27"/>
      <c r="O575" s="27"/>
      <c r="P575" s="27"/>
      <c r="Q575" s="27"/>
    </row>
    <row r="576" ht="12.75" hidden="1" customHeight="1">
      <c r="A576" s="27">
        <v>454.0</v>
      </c>
      <c r="B576" s="27" t="s">
        <v>748</v>
      </c>
      <c r="C576" s="27">
        <v>15.0</v>
      </c>
      <c r="D576" s="27"/>
      <c r="E576" s="27"/>
      <c r="F576" s="27"/>
      <c r="G576" s="27"/>
      <c r="H576" s="27"/>
      <c r="I576" s="27"/>
      <c r="J576" s="27"/>
      <c r="K576" s="27"/>
      <c r="L576" s="27"/>
      <c r="M576" s="27"/>
      <c r="N576" s="27"/>
      <c r="O576" s="27"/>
      <c r="P576" s="27"/>
      <c r="Q576" s="27"/>
    </row>
    <row r="577" ht="12.75" hidden="1" customHeight="1">
      <c r="A577" s="27">
        <v>455.0</v>
      </c>
      <c r="B577" s="27" t="s">
        <v>749</v>
      </c>
      <c r="C577" s="27">
        <v>9.0</v>
      </c>
      <c r="D577" s="27"/>
      <c r="E577" s="27"/>
      <c r="F577" s="27"/>
      <c r="G577" s="27"/>
      <c r="H577" s="27"/>
      <c r="I577" s="27"/>
      <c r="J577" s="27"/>
      <c r="K577" s="27"/>
      <c r="L577" s="27"/>
      <c r="M577" s="27"/>
      <c r="N577" s="27"/>
      <c r="O577" s="27"/>
      <c r="P577" s="27"/>
      <c r="Q577" s="27"/>
    </row>
    <row r="578" ht="12.75" hidden="1" customHeight="1">
      <c r="A578" s="27">
        <v>456.0</v>
      </c>
      <c r="B578" s="27" t="s">
        <v>750</v>
      </c>
      <c r="C578" s="27">
        <v>16.0</v>
      </c>
      <c r="D578" s="27"/>
      <c r="E578" s="27"/>
      <c r="F578" s="27"/>
      <c r="G578" s="27"/>
      <c r="H578" s="27"/>
      <c r="I578" s="27"/>
      <c r="J578" s="27"/>
      <c r="K578" s="27"/>
      <c r="L578" s="27"/>
      <c r="M578" s="27"/>
      <c r="N578" s="27"/>
      <c r="O578" s="27"/>
      <c r="P578" s="27"/>
      <c r="Q578" s="27"/>
    </row>
    <row r="579" ht="12.75" hidden="1" customHeight="1">
      <c r="A579" s="27">
        <v>457.0</v>
      </c>
      <c r="B579" s="27" t="s">
        <v>751</v>
      </c>
      <c r="C579" s="27">
        <v>3.0</v>
      </c>
      <c r="D579" s="27"/>
      <c r="E579" s="27"/>
      <c r="F579" s="27"/>
      <c r="G579" s="27"/>
      <c r="H579" s="27"/>
      <c r="I579" s="27"/>
      <c r="J579" s="27"/>
      <c r="K579" s="27"/>
      <c r="L579" s="27"/>
      <c r="M579" s="27"/>
      <c r="N579" s="27"/>
      <c r="O579" s="27"/>
      <c r="P579" s="27"/>
      <c r="Q579" s="27"/>
    </row>
    <row r="580" ht="12.75" hidden="1" customHeight="1">
      <c r="A580" s="27">
        <v>458.0</v>
      </c>
      <c r="B580" s="27" t="s">
        <v>752</v>
      </c>
      <c r="C580" s="27">
        <v>16.0</v>
      </c>
      <c r="D580" s="27"/>
      <c r="E580" s="27"/>
      <c r="F580" s="27"/>
      <c r="G580" s="27"/>
      <c r="H580" s="27"/>
      <c r="I580" s="27"/>
      <c r="J580" s="27"/>
      <c r="K580" s="27"/>
      <c r="L580" s="27"/>
      <c r="M580" s="27"/>
      <c r="N580" s="27"/>
      <c r="O580" s="27"/>
      <c r="P580" s="27"/>
      <c r="Q580" s="27"/>
    </row>
    <row r="581" ht="12.75" hidden="1" customHeight="1">
      <c r="A581" s="27">
        <v>459.0</v>
      </c>
      <c r="B581" s="27" t="s">
        <v>753</v>
      </c>
      <c r="C581" s="27">
        <v>16.0</v>
      </c>
      <c r="D581" s="27"/>
      <c r="E581" s="27"/>
      <c r="F581" s="27"/>
      <c r="G581" s="27"/>
      <c r="H581" s="27"/>
      <c r="I581" s="27"/>
      <c r="J581" s="27"/>
      <c r="K581" s="27"/>
      <c r="L581" s="27"/>
      <c r="M581" s="27"/>
      <c r="N581" s="27"/>
      <c r="O581" s="27"/>
      <c r="P581" s="27"/>
      <c r="Q581" s="27"/>
    </row>
    <row r="582" ht="12.75" hidden="1" customHeight="1">
      <c r="A582" s="27">
        <v>460.0</v>
      </c>
      <c r="B582" s="27" t="s">
        <v>754</v>
      </c>
      <c r="C582" s="27">
        <v>17.0</v>
      </c>
      <c r="D582" s="27"/>
      <c r="E582" s="27"/>
      <c r="F582" s="27"/>
      <c r="G582" s="27"/>
      <c r="H582" s="27"/>
      <c r="I582" s="27"/>
      <c r="J582" s="27"/>
      <c r="K582" s="27"/>
      <c r="L582" s="27"/>
      <c r="M582" s="27"/>
      <c r="N582" s="27"/>
      <c r="O582" s="27"/>
      <c r="P582" s="27"/>
      <c r="Q582" s="27"/>
    </row>
    <row r="583" ht="12.75" hidden="1" customHeight="1">
      <c r="A583" s="27">
        <v>461.0</v>
      </c>
      <c r="B583" s="27" t="s">
        <v>755</v>
      </c>
      <c r="C583" s="27">
        <v>14.0</v>
      </c>
      <c r="D583" s="27"/>
      <c r="E583" s="27"/>
      <c r="F583" s="27"/>
      <c r="G583" s="27"/>
      <c r="H583" s="27"/>
      <c r="I583" s="27"/>
      <c r="J583" s="27"/>
      <c r="K583" s="27"/>
      <c r="L583" s="27"/>
      <c r="M583" s="27"/>
      <c r="N583" s="27"/>
      <c r="O583" s="27"/>
      <c r="P583" s="27"/>
      <c r="Q583" s="27"/>
    </row>
    <row r="584" ht="12.75" hidden="1" customHeight="1">
      <c r="A584" s="27">
        <v>462.0</v>
      </c>
      <c r="B584" s="27" t="s">
        <v>756</v>
      </c>
      <c r="C584" s="27">
        <v>5.0</v>
      </c>
      <c r="D584" s="27"/>
      <c r="E584" s="27"/>
      <c r="F584" s="27"/>
      <c r="G584" s="27"/>
      <c r="H584" s="27"/>
      <c r="I584" s="27"/>
      <c r="J584" s="27"/>
      <c r="K584" s="27"/>
      <c r="L584" s="27"/>
      <c r="M584" s="27"/>
      <c r="N584" s="27"/>
      <c r="O584" s="27"/>
      <c r="P584" s="27"/>
      <c r="Q584" s="27"/>
    </row>
    <row r="585" ht="12.75" hidden="1" customHeight="1">
      <c r="A585" s="27">
        <v>463.0</v>
      </c>
      <c r="B585" s="27" t="s">
        <v>757</v>
      </c>
      <c r="C585" s="27">
        <v>17.0</v>
      </c>
      <c r="D585" s="27"/>
      <c r="E585" s="27"/>
      <c r="F585" s="27"/>
      <c r="G585" s="27"/>
      <c r="H585" s="27"/>
      <c r="I585" s="27"/>
      <c r="J585" s="27"/>
      <c r="K585" s="27"/>
      <c r="L585" s="27"/>
      <c r="M585" s="27"/>
      <c r="N585" s="27"/>
      <c r="O585" s="27"/>
      <c r="P585" s="27"/>
      <c r="Q585" s="27"/>
    </row>
    <row r="586" ht="12.75" hidden="1" customHeight="1">
      <c r="A586" s="27">
        <v>464.0</v>
      </c>
      <c r="B586" s="27" t="s">
        <v>758</v>
      </c>
      <c r="C586" s="27">
        <v>16.0</v>
      </c>
      <c r="D586" s="27"/>
      <c r="E586" s="27"/>
      <c r="F586" s="27"/>
      <c r="G586" s="27"/>
      <c r="H586" s="27"/>
      <c r="I586" s="27"/>
      <c r="J586" s="27"/>
      <c r="K586" s="27"/>
      <c r="L586" s="27"/>
      <c r="M586" s="27"/>
      <c r="N586" s="27"/>
      <c r="O586" s="27"/>
      <c r="P586" s="27"/>
      <c r="Q586" s="27"/>
    </row>
    <row r="587" ht="12.75" hidden="1" customHeight="1">
      <c r="A587" s="27">
        <v>466.0</v>
      </c>
      <c r="B587" s="27" t="s">
        <v>759</v>
      </c>
      <c r="C587" s="27">
        <v>2.0</v>
      </c>
      <c r="D587" s="27"/>
      <c r="E587" s="27"/>
      <c r="F587" s="27"/>
      <c r="G587" s="27"/>
      <c r="H587" s="27"/>
      <c r="I587" s="27"/>
      <c r="J587" s="27"/>
      <c r="K587" s="27"/>
      <c r="L587" s="27"/>
      <c r="M587" s="27"/>
      <c r="N587" s="27"/>
      <c r="O587" s="27"/>
      <c r="P587" s="27"/>
      <c r="Q587" s="27"/>
    </row>
    <row r="588" ht="12.75" hidden="1" customHeight="1">
      <c r="A588" s="27">
        <v>467.0</v>
      </c>
      <c r="B588" s="27" t="s">
        <v>760</v>
      </c>
      <c r="C588" s="27">
        <v>9.0</v>
      </c>
      <c r="D588" s="27"/>
      <c r="E588" s="27"/>
      <c r="F588" s="27"/>
      <c r="G588" s="27"/>
      <c r="H588" s="27"/>
      <c r="I588" s="27"/>
      <c r="J588" s="27"/>
      <c r="K588" s="27"/>
      <c r="L588" s="27"/>
      <c r="M588" s="27"/>
      <c r="N588" s="27"/>
      <c r="O588" s="27"/>
      <c r="P588" s="27"/>
      <c r="Q588" s="27"/>
    </row>
    <row r="589" ht="12.75" hidden="1" customHeight="1">
      <c r="A589" s="27">
        <v>468.0</v>
      </c>
      <c r="B589" s="27" t="s">
        <v>761</v>
      </c>
      <c r="C589" s="27">
        <v>18.0</v>
      </c>
      <c r="D589" s="27"/>
      <c r="E589" s="27"/>
      <c r="F589" s="27"/>
      <c r="G589" s="27"/>
      <c r="H589" s="27"/>
      <c r="I589" s="27"/>
      <c r="J589" s="27"/>
      <c r="K589" s="27"/>
      <c r="L589" s="27"/>
      <c r="M589" s="27"/>
      <c r="N589" s="27"/>
      <c r="O589" s="27"/>
      <c r="P589" s="27"/>
      <c r="Q589" s="27"/>
    </row>
    <row r="590" ht="12.75" hidden="1" customHeight="1">
      <c r="A590" s="27">
        <v>469.0</v>
      </c>
      <c r="B590" s="27" t="s">
        <v>762</v>
      </c>
      <c r="C590" s="27">
        <v>15.0</v>
      </c>
      <c r="D590" s="27"/>
      <c r="E590" s="27"/>
      <c r="F590" s="27"/>
      <c r="G590" s="27"/>
      <c r="H590" s="27"/>
      <c r="I590" s="27"/>
      <c r="J590" s="27"/>
      <c r="K590" s="27"/>
      <c r="L590" s="27"/>
      <c r="M590" s="27"/>
      <c r="N590" s="27"/>
      <c r="O590" s="27"/>
      <c r="P590" s="27"/>
      <c r="Q590" s="27"/>
    </row>
    <row r="591" ht="12.75" hidden="1" customHeight="1">
      <c r="A591" s="27">
        <v>471.0</v>
      </c>
      <c r="B591" s="27" t="s">
        <v>763</v>
      </c>
      <c r="C591" s="27">
        <v>14.0</v>
      </c>
      <c r="D591" s="27"/>
      <c r="E591" s="27"/>
      <c r="F591" s="27"/>
      <c r="G591" s="27"/>
      <c r="H591" s="27"/>
      <c r="I591" s="27"/>
      <c r="J591" s="27"/>
      <c r="K591" s="27"/>
      <c r="L591" s="27"/>
      <c r="M591" s="27"/>
      <c r="N591" s="27"/>
      <c r="O591" s="27"/>
      <c r="P591" s="27"/>
      <c r="Q591" s="27"/>
    </row>
    <row r="592" ht="12.75" hidden="1" customHeight="1">
      <c r="A592" s="27">
        <v>472.0</v>
      </c>
      <c r="B592" s="27" t="s">
        <v>764</v>
      </c>
      <c r="C592" s="27">
        <v>5.0</v>
      </c>
      <c r="D592" s="27"/>
      <c r="E592" s="27"/>
      <c r="F592" s="27"/>
      <c r="G592" s="27"/>
      <c r="H592" s="27"/>
      <c r="I592" s="27"/>
      <c r="J592" s="27"/>
      <c r="K592" s="27"/>
      <c r="L592" s="27"/>
      <c r="M592" s="27"/>
      <c r="N592" s="27"/>
      <c r="O592" s="27"/>
      <c r="P592" s="27"/>
      <c r="Q592" s="27"/>
    </row>
    <row r="593" ht="12.75" hidden="1" customHeight="1">
      <c r="A593" s="27">
        <v>473.0</v>
      </c>
      <c r="B593" s="27" t="s">
        <v>765</v>
      </c>
      <c r="C593" s="27">
        <v>5.0</v>
      </c>
      <c r="D593" s="27"/>
      <c r="E593" s="27"/>
      <c r="F593" s="27"/>
      <c r="G593" s="27"/>
      <c r="H593" s="27"/>
      <c r="I593" s="27"/>
      <c r="J593" s="27"/>
      <c r="K593" s="27"/>
      <c r="L593" s="27"/>
      <c r="M593" s="27"/>
      <c r="N593" s="27"/>
      <c r="O593" s="27"/>
      <c r="P593" s="27"/>
      <c r="Q593" s="27"/>
    </row>
    <row r="594" ht="12.75" hidden="1" customHeight="1">
      <c r="A594" s="27">
        <v>474.0</v>
      </c>
      <c r="B594" s="27" t="s">
        <v>766</v>
      </c>
      <c r="C594" s="27">
        <v>19.0</v>
      </c>
      <c r="D594" s="27"/>
      <c r="E594" s="27"/>
      <c r="F594" s="27"/>
      <c r="G594" s="27"/>
      <c r="H594" s="27"/>
      <c r="I594" s="27"/>
      <c r="J594" s="27"/>
      <c r="K594" s="27"/>
      <c r="L594" s="27"/>
      <c r="M594" s="27"/>
      <c r="N594" s="27"/>
      <c r="O594" s="27"/>
      <c r="P594" s="27"/>
      <c r="Q594" s="27"/>
    </row>
    <row r="595" ht="12.75" hidden="1" customHeight="1">
      <c r="A595" s="27">
        <v>475.0</v>
      </c>
      <c r="B595" s="27" t="s">
        <v>767</v>
      </c>
      <c r="C595" s="27">
        <v>11.0</v>
      </c>
      <c r="D595" s="27"/>
      <c r="E595" s="27"/>
      <c r="F595" s="27"/>
      <c r="G595" s="27"/>
      <c r="H595" s="27"/>
      <c r="I595" s="27"/>
      <c r="J595" s="27"/>
      <c r="K595" s="27"/>
      <c r="L595" s="27"/>
      <c r="M595" s="27"/>
      <c r="N595" s="27"/>
      <c r="O595" s="27"/>
      <c r="P595" s="27"/>
      <c r="Q595" s="27"/>
    </row>
    <row r="596" ht="12.75" hidden="1" customHeight="1">
      <c r="A596" s="27">
        <v>476.0</v>
      </c>
      <c r="B596" s="27" t="s">
        <v>768</v>
      </c>
      <c r="C596" s="27">
        <v>12.0</v>
      </c>
      <c r="D596" s="27"/>
      <c r="E596" s="27"/>
      <c r="F596" s="27"/>
      <c r="G596" s="27"/>
      <c r="H596" s="27"/>
      <c r="I596" s="27"/>
      <c r="J596" s="27"/>
      <c r="K596" s="27"/>
      <c r="L596" s="27"/>
      <c r="M596" s="27"/>
      <c r="N596" s="27"/>
      <c r="O596" s="27"/>
      <c r="P596" s="27"/>
      <c r="Q596" s="27"/>
    </row>
    <row r="597" ht="12.75" hidden="1" customHeight="1">
      <c r="A597" s="27">
        <v>477.0</v>
      </c>
      <c r="B597" s="27" t="s">
        <v>769</v>
      </c>
      <c r="C597" s="27">
        <v>3.0</v>
      </c>
      <c r="D597" s="27"/>
      <c r="E597" s="27"/>
      <c r="F597" s="27"/>
      <c r="G597" s="27"/>
      <c r="H597" s="27"/>
      <c r="I597" s="27"/>
      <c r="J597" s="27"/>
      <c r="K597" s="27"/>
      <c r="L597" s="27"/>
      <c r="M597" s="27"/>
      <c r="N597" s="27"/>
      <c r="O597" s="27"/>
      <c r="P597" s="27"/>
      <c r="Q597" s="27"/>
    </row>
    <row r="598" ht="12.75" hidden="1" customHeight="1">
      <c r="A598" s="27">
        <v>478.0</v>
      </c>
      <c r="B598" s="27" t="s">
        <v>770</v>
      </c>
      <c r="C598" s="27">
        <v>7.0</v>
      </c>
      <c r="D598" s="27"/>
      <c r="E598" s="27"/>
      <c r="F598" s="27"/>
      <c r="G598" s="27"/>
      <c r="H598" s="27"/>
      <c r="I598" s="27"/>
      <c r="J598" s="27"/>
      <c r="K598" s="27"/>
      <c r="L598" s="27"/>
      <c r="M598" s="27"/>
      <c r="N598" s="27"/>
      <c r="O598" s="27"/>
      <c r="P598" s="27"/>
      <c r="Q598" s="27"/>
    </row>
    <row r="599" ht="12.75" hidden="1" customHeight="1">
      <c r="A599" s="27">
        <v>480.0</v>
      </c>
      <c r="B599" s="27" t="s">
        <v>771</v>
      </c>
      <c r="C599" s="27">
        <v>7.0</v>
      </c>
      <c r="D599" s="27"/>
      <c r="E599" s="27"/>
      <c r="F599" s="27"/>
      <c r="G599" s="27"/>
      <c r="H599" s="27"/>
      <c r="I599" s="27"/>
      <c r="J599" s="27"/>
      <c r="K599" s="27"/>
      <c r="L599" s="27"/>
      <c r="M599" s="27"/>
      <c r="N599" s="27"/>
      <c r="O599" s="27"/>
      <c r="P599" s="27"/>
      <c r="Q599" s="27"/>
    </row>
    <row r="600" ht="12.75" hidden="1" customHeight="1">
      <c r="A600" s="27">
        <v>481.0</v>
      </c>
      <c r="B600" s="27" t="s">
        <v>772</v>
      </c>
      <c r="C600" s="27">
        <v>2.0</v>
      </c>
      <c r="D600" s="27"/>
      <c r="E600" s="27"/>
      <c r="F600" s="27"/>
      <c r="G600" s="27"/>
      <c r="H600" s="27"/>
      <c r="I600" s="27"/>
      <c r="J600" s="27"/>
      <c r="K600" s="27"/>
      <c r="L600" s="27"/>
      <c r="M600" s="27"/>
      <c r="N600" s="27"/>
      <c r="O600" s="27"/>
      <c r="P600" s="27"/>
      <c r="Q600" s="27"/>
    </row>
    <row r="601" ht="12.75" hidden="1" customHeight="1">
      <c r="A601" s="27">
        <v>483.0</v>
      </c>
      <c r="B601" s="27" t="s">
        <v>773</v>
      </c>
      <c r="C601" s="27">
        <v>7.0</v>
      </c>
      <c r="D601" s="27"/>
      <c r="E601" s="27"/>
      <c r="F601" s="27"/>
      <c r="G601" s="27"/>
      <c r="H601" s="27"/>
      <c r="I601" s="27"/>
      <c r="J601" s="27"/>
      <c r="K601" s="27"/>
      <c r="L601" s="27"/>
      <c r="M601" s="27"/>
      <c r="N601" s="27"/>
      <c r="O601" s="27"/>
      <c r="P601" s="27"/>
      <c r="Q601" s="27"/>
    </row>
    <row r="602" ht="12.75" hidden="1" customHeight="1">
      <c r="A602" s="27">
        <v>484.0</v>
      </c>
      <c r="B602" s="27" t="s">
        <v>774</v>
      </c>
      <c r="C602" s="27">
        <v>5.0</v>
      </c>
      <c r="D602" s="27"/>
      <c r="E602" s="27"/>
      <c r="F602" s="27"/>
      <c r="G602" s="27"/>
      <c r="H602" s="27"/>
      <c r="I602" s="27"/>
      <c r="J602" s="27"/>
      <c r="K602" s="27"/>
      <c r="L602" s="27"/>
      <c r="M602" s="27"/>
      <c r="N602" s="27"/>
      <c r="O602" s="27"/>
      <c r="P602" s="27"/>
      <c r="Q602" s="27"/>
    </row>
    <row r="603" ht="12.75" hidden="1" customHeight="1">
      <c r="A603" s="27">
        <v>485.0</v>
      </c>
      <c r="B603" s="27" t="s">
        <v>775</v>
      </c>
      <c r="C603" s="27">
        <v>14.0</v>
      </c>
      <c r="D603" s="27"/>
      <c r="E603" s="27"/>
      <c r="F603" s="27"/>
      <c r="G603" s="27"/>
      <c r="H603" s="27"/>
      <c r="I603" s="27"/>
      <c r="J603" s="27"/>
      <c r="K603" s="27"/>
      <c r="L603" s="27"/>
      <c r="M603" s="27"/>
      <c r="N603" s="27"/>
      <c r="O603" s="27"/>
      <c r="P603" s="27"/>
      <c r="Q603" s="27"/>
    </row>
    <row r="604" ht="12.75" hidden="1" customHeight="1">
      <c r="A604" s="27">
        <v>486.0</v>
      </c>
      <c r="B604" s="27" t="s">
        <v>776</v>
      </c>
      <c r="C604" s="27">
        <v>5.0</v>
      </c>
      <c r="D604" s="27"/>
      <c r="E604" s="27"/>
      <c r="F604" s="27"/>
      <c r="G604" s="27"/>
      <c r="H604" s="27"/>
      <c r="I604" s="27"/>
      <c r="J604" s="27"/>
      <c r="K604" s="27"/>
      <c r="L604" s="27"/>
      <c r="M604" s="27"/>
      <c r="N604" s="27"/>
      <c r="O604" s="27"/>
      <c r="P604" s="27"/>
      <c r="Q604" s="27"/>
    </row>
    <row r="605" ht="12.75" hidden="1" customHeight="1">
      <c r="A605" s="27">
        <v>487.0</v>
      </c>
      <c r="B605" s="27" t="s">
        <v>777</v>
      </c>
      <c r="C605" s="27">
        <v>16.0</v>
      </c>
      <c r="D605" s="27"/>
      <c r="E605" s="27"/>
      <c r="F605" s="27"/>
      <c r="G605" s="27"/>
      <c r="H605" s="27"/>
      <c r="I605" s="27"/>
      <c r="J605" s="27"/>
      <c r="K605" s="27"/>
      <c r="L605" s="27"/>
      <c r="M605" s="27"/>
      <c r="N605" s="27"/>
      <c r="O605" s="27"/>
      <c r="P605" s="27"/>
      <c r="Q605" s="27"/>
    </row>
    <row r="606" ht="12.75" hidden="1" customHeight="1">
      <c r="A606" s="27">
        <v>488.0</v>
      </c>
      <c r="B606" s="27" t="s">
        <v>778</v>
      </c>
      <c r="C606" s="27">
        <v>8.0</v>
      </c>
      <c r="D606" s="27"/>
      <c r="E606" s="27"/>
      <c r="F606" s="27"/>
      <c r="G606" s="27"/>
      <c r="H606" s="27"/>
      <c r="I606" s="27"/>
      <c r="J606" s="27"/>
      <c r="K606" s="27"/>
      <c r="L606" s="27"/>
      <c r="M606" s="27"/>
      <c r="N606" s="27"/>
      <c r="O606" s="27"/>
      <c r="P606" s="27"/>
      <c r="Q606" s="27"/>
    </row>
    <row r="607" ht="12.75" hidden="1" customHeight="1">
      <c r="A607" s="27">
        <v>489.0</v>
      </c>
      <c r="B607" s="27" t="s">
        <v>779</v>
      </c>
      <c r="C607" s="27">
        <v>13.0</v>
      </c>
      <c r="D607" s="27"/>
      <c r="E607" s="27"/>
      <c r="F607" s="27"/>
      <c r="G607" s="27"/>
      <c r="H607" s="27"/>
      <c r="I607" s="27"/>
      <c r="J607" s="27"/>
      <c r="K607" s="27"/>
      <c r="L607" s="27"/>
      <c r="M607" s="27"/>
      <c r="N607" s="27"/>
      <c r="O607" s="27"/>
      <c r="P607" s="27"/>
      <c r="Q607" s="27"/>
    </row>
    <row r="608" ht="12.75" hidden="1" customHeight="1">
      <c r="A608" s="27">
        <v>490.0</v>
      </c>
      <c r="B608" s="27" t="s">
        <v>780</v>
      </c>
      <c r="C608" s="27">
        <v>6.0</v>
      </c>
      <c r="D608" s="27"/>
      <c r="E608" s="27"/>
      <c r="F608" s="27"/>
      <c r="G608" s="27"/>
      <c r="H608" s="27"/>
      <c r="I608" s="27"/>
      <c r="J608" s="27"/>
      <c r="K608" s="27"/>
      <c r="L608" s="27"/>
      <c r="M608" s="27"/>
      <c r="N608" s="27"/>
      <c r="O608" s="27"/>
      <c r="P608" s="27"/>
      <c r="Q608" s="27"/>
    </row>
    <row r="609" ht="12.75" hidden="1" customHeight="1">
      <c r="A609" s="27">
        <v>491.0</v>
      </c>
      <c r="B609" s="27" t="s">
        <v>781</v>
      </c>
      <c r="C609" s="27">
        <v>10.0</v>
      </c>
      <c r="D609" s="27"/>
      <c r="E609" s="27"/>
      <c r="F609" s="27"/>
      <c r="G609" s="27"/>
      <c r="H609" s="27"/>
      <c r="I609" s="27"/>
      <c r="J609" s="27"/>
      <c r="K609" s="27"/>
      <c r="L609" s="27"/>
      <c r="M609" s="27"/>
      <c r="N609" s="27"/>
      <c r="O609" s="27"/>
      <c r="P609" s="27"/>
      <c r="Q609" s="27"/>
    </row>
    <row r="610" ht="12.75" hidden="1" customHeight="1">
      <c r="A610" s="27">
        <v>492.0</v>
      </c>
      <c r="B610" s="27" t="s">
        <v>782</v>
      </c>
      <c r="C610" s="27">
        <v>17.0</v>
      </c>
      <c r="D610" s="27"/>
      <c r="E610" s="27"/>
      <c r="F610" s="27"/>
      <c r="G610" s="27"/>
      <c r="H610" s="27"/>
      <c r="I610" s="27"/>
      <c r="J610" s="27"/>
      <c r="K610" s="27"/>
      <c r="L610" s="27"/>
      <c r="M610" s="27"/>
      <c r="N610" s="27"/>
      <c r="O610" s="27"/>
      <c r="P610" s="27"/>
      <c r="Q610" s="27"/>
    </row>
    <row r="611" ht="12.75" hidden="1" customHeight="1">
      <c r="A611" s="27">
        <v>493.0</v>
      </c>
      <c r="B611" s="27" t="s">
        <v>783</v>
      </c>
      <c r="C611" s="27">
        <v>5.0</v>
      </c>
      <c r="D611" s="27"/>
      <c r="E611" s="27"/>
      <c r="F611" s="27"/>
      <c r="G611" s="27"/>
      <c r="H611" s="27"/>
      <c r="I611" s="27"/>
      <c r="J611" s="27"/>
      <c r="K611" s="27"/>
      <c r="L611" s="27"/>
      <c r="M611" s="27"/>
      <c r="N611" s="27"/>
      <c r="O611" s="27"/>
      <c r="P611" s="27"/>
      <c r="Q611" s="27"/>
    </row>
    <row r="612" ht="12.75" hidden="1" customHeight="1">
      <c r="A612" s="27">
        <v>494.0</v>
      </c>
      <c r="B612" s="27" t="s">
        <v>784</v>
      </c>
      <c r="C612" s="27">
        <v>14.0</v>
      </c>
      <c r="D612" s="27"/>
      <c r="E612" s="27"/>
      <c r="F612" s="27"/>
      <c r="G612" s="27"/>
      <c r="H612" s="27"/>
      <c r="I612" s="27"/>
      <c r="J612" s="27"/>
      <c r="K612" s="27"/>
      <c r="L612" s="27"/>
      <c r="M612" s="27"/>
      <c r="N612" s="27"/>
      <c r="O612" s="27"/>
      <c r="P612" s="27"/>
      <c r="Q612" s="27"/>
    </row>
    <row r="613" ht="12.75" hidden="1" customHeight="1">
      <c r="A613" s="27">
        <v>495.0</v>
      </c>
      <c r="B613" s="27" t="s">
        <v>785</v>
      </c>
      <c r="C613" s="27">
        <v>8.0</v>
      </c>
      <c r="D613" s="27"/>
      <c r="E613" s="27"/>
      <c r="F613" s="27"/>
      <c r="G613" s="27"/>
      <c r="H613" s="27"/>
      <c r="I613" s="27"/>
      <c r="J613" s="27"/>
      <c r="K613" s="27"/>
      <c r="L613" s="27"/>
      <c r="M613" s="27"/>
      <c r="N613" s="27"/>
      <c r="O613" s="27"/>
      <c r="P613" s="27"/>
      <c r="Q613" s="27"/>
    </row>
    <row r="614" ht="12.75" hidden="1" customHeight="1">
      <c r="A614" s="27">
        <v>497.0</v>
      </c>
      <c r="B614" s="27" t="s">
        <v>786</v>
      </c>
      <c r="C614" s="27">
        <v>18.0</v>
      </c>
      <c r="D614" s="27"/>
      <c r="E614" s="27"/>
      <c r="F614" s="27"/>
      <c r="G614" s="27"/>
      <c r="H614" s="27"/>
      <c r="I614" s="27"/>
      <c r="J614" s="27"/>
      <c r="K614" s="27"/>
      <c r="L614" s="27"/>
      <c r="M614" s="27"/>
      <c r="N614" s="27"/>
      <c r="O614" s="27"/>
      <c r="P614" s="27"/>
      <c r="Q614" s="27"/>
    </row>
    <row r="615" ht="12.75" hidden="1" customHeight="1">
      <c r="A615" s="27">
        <v>498.0</v>
      </c>
      <c r="B615" s="27" t="s">
        <v>787</v>
      </c>
      <c r="C615" s="27">
        <v>18.0</v>
      </c>
      <c r="D615" s="27"/>
      <c r="E615" s="27"/>
      <c r="F615" s="27"/>
      <c r="G615" s="27"/>
      <c r="H615" s="27"/>
      <c r="I615" s="27"/>
      <c r="J615" s="27"/>
      <c r="K615" s="27"/>
      <c r="L615" s="27"/>
      <c r="M615" s="27"/>
      <c r="N615" s="27"/>
      <c r="O615" s="27"/>
      <c r="P615" s="27"/>
      <c r="Q615" s="27"/>
    </row>
    <row r="616" ht="12.75" hidden="1" customHeight="1">
      <c r="A616" s="27">
        <v>499.0</v>
      </c>
      <c r="B616" s="27" t="s">
        <v>788</v>
      </c>
      <c r="C616" s="27">
        <v>10.0</v>
      </c>
      <c r="D616" s="27"/>
      <c r="E616" s="27"/>
      <c r="F616" s="27"/>
      <c r="G616" s="27"/>
      <c r="H616" s="27"/>
      <c r="I616" s="27"/>
      <c r="J616" s="27"/>
      <c r="K616" s="27"/>
      <c r="L616" s="27"/>
      <c r="M616" s="27"/>
      <c r="N616" s="27"/>
      <c r="O616" s="27"/>
      <c r="P616" s="27"/>
      <c r="Q616" s="27"/>
    </row>
    <row r="617" ht="12.75" hidden="1" customHeight="1">
      <c r="A617" s="27">
        <v>500.0</v>
      </c>
      <c r="B617" s="27" t="s">
        <v>789</v>
      </c>
      <c r="C617" s="27">
        <v>15.0</v>
      </c>
      <c r="D617" s="27"/>
      <c r="E617" s="27"/>
      <c r="F617" s="27"/>
      <c r="G617" s="27"/>
      <c r="H617" s="27"/>
      <c r="I617" s="27"/>
      <c r="J617" s="27"/>
      <c r="K617" s="27"/>
      <c r="L617" s="27"/>
      <c r="M617" s="27"/>
      <c r="N617" s="27"/>
      <c r="O617" s="27"/>
      <c r="P617" s="27"/>
      <c r="Q617" s="27"/>
    </row>
    <row r="618" ht="12.75" hidden="1" customHeight="1">
      <c r="A618" s="27">
        <v>502.0</v>
      </c>
      <c r="B618" s="27" t="s">
        <v>790</v>
      </c>
      <c r="C618" s="27">
        <v>18.0</v>
      </c>
      <c r="D618" s="27"/>
      <c r="E618" s="27"/>
      <c r="F618" s="27"/>
      <c r="G618" s="27"/>
      <c r="H618" s="27"/>
      <c r="I618" s="27"/>
      <c r="J618" s="27"/>
      <c r="K618" s="27"/>
      <c r="L618" s="27"/>
      <c r="M618" s="27"/>
      <c r="N618" s="27"/>
      <c r="O618" s="27"/>
      <c r="P618" s="27"/>
      <c r="Q618" s="27"/>
    </row>
    <row r="619" ht="12.75" hidden="1" customHeight="1">
      <c r="A619" s="27">
        <v>503.0</v>
      </c>
      <c r="B619" s="27" t="s">
        <v>791</v>
      </c>
      <c r="C619" s="27">
        <v>4.0</v>
      </c>
      <c r="D619" s="27"/>
      <c r="E619" s="27"/>
      <c r="F619" s="27"/>
      <c r="G619" s="27"/>
      <c r="H619" s="27"/>
      <c r="I619" s="27"/>
      <c r="J619" s="27"/>
      <c r="K619" s="27"/>
      <c r="L619" s="27"/>
      <c r="M619" s="27"/>
      <c r="N619" s="27"/>
      <c r="O619" s="27"/>
      <c r="P619" s="27"/>
      <c r="Q619" s="27"/>
    </row>
    <row r="620" ht="12.75" hidden="1" customHeight="1">
      <c r="A620" s="27">
        <v>504.0</v>
      </c>
      <c r="B620" s="27" t="s">
        <v>792</v>
      </c>
      <c r="C620" s="27">
        <v>20.0</v>
      </c>
      <c r="D620" s="27"/>
      <c r="E620" s="27"/>
      <c r="F620" s="27"/>
      <c r="G620" s="27"/>
      <c r="H620" s="27"/>
      <c r="I620" s="27"/>
      <c r="J620" s="27"/>
      <c r="K620" s="27"/>
      <c r="L620" s="27"/>
      <c r="M620" s="27"/>
      <c r="N620" s="27"/>
      <c r="O620" s="27"/>
      <c r="P620" s="27"/>
      <c r="Q620" s="27"/>
    </row>
    <row r="621" ht="12.75" hidden="1" customHeight="1">
      <c r="A621" s="27">
        <v>505.0</v>
      </c>
      <c r="B621" s="27" t="s">
        <v>793</v>
      </c>
      <c r="C621" s="27">
        <v>16.0</v>
      </c>
      <c r="D621" s="27"/>
      <c r="E621" s="27"/>
      <c r="F621" s="27"/>
      <c r="G621" s="27"/>
      <c r="H621" s="27"/>
      <c r="I621" s="27"/>
      <c r="J621" s="27"/>
      <c r="K621" s="27"/>
      <c r="L621" s="27"/>
      <c r="M621" s="27"/>
      <c r="N621" s="27"/>
      <c r="O621" s="27"/>
      <c r="P621" s="27"/>
      <c r="Q621" s="27"/>
    </row>
    <row r="622" ht="12.75" hidden="1" customHeight="1">
      <c r="A622" s="27">
        <v>506.0</v>
      </c>
      <c r="B622" s="27" t="s">
        <v>794</v>
      </c>
      <c r="C622" s="27">
        <v>12.0</v>
      </c>
      <c r="D622" s="27"/>
      <c r="E622" s="27"/>
      <c r="F622" s="27"/>
      <c r="G622" s="27"/>
      <c r="H622" s="27"/>
      <c r="I622" s="27"/>
      <c r="J622" s="27"/>
      <c r="K622" s="27"/>
      <c r="L622" s="27"/>
      <c r="M622" s="27"/>
      <c r="N622" s="27"/>
      <c r="O622" s="27"/>
      <c r="P622" s="27"/>
      <c r="Q622" s="27"/>
    </row>
    <row r="623" ht="12.75" hidden="1" customHeight="1">
      <c r="A623" s="27">
        <v>507.0</v>
      </c>
      <c r="B623" s="27" t="s">
        <v>795</v>
      </c>
      <c r="C623" s="27">
        <v>8.0</v>
      </c>
      <c r="D623" s="27"/>
      <c r="E623" s="27"/>
      <c r="F623" s="27"/>
      <c r="G623" s="27"/>
      <c r="H623" s="27"/>
      <c r="I623" s="27"/>
      <c r="J623" s="27"/>
      <c r="K623" s="27"/>
      <c r="L623" s="27"/>
      <c r="M623" s="27"/>
      <c r="N623" s="27"/>
      <c r="O623" s="27"/>
      <c r="P623" s="27"/>
      <c r="Q623" s="27"/>
    </row>
    <row r="624" ht="12.75" hidden="1" customHeight="1">
      <c r="A624" s="27">
        <v>508.0</v>
      </c>
      <c r="B624" s="27" t="s">
        <v>796</v>
      </c>
      <c r="C624" s="27">
        <v>1.0</v>
      </c>
      <c r="D624" s="27"/>
      <c r="E624" s="27"/>
      <c r="F624" s="27"/>
      <c r="G624" s="27"/>
      <c r="H624" s="27"/>
      <c r="I624" s="27"/>
      <c r="J624" s="27"/>
      <c r="K624" s="27"/>
      <c r="L624" s="27"/>
      <c r="M624" s="27"/>
      <c r="N624" s="27"/>
      <c r="O624" s="27"/>
      <c r="P624" s="27"/>
      <c r="Q624" s="27"/>
    </row>
    <row r="625" ht="12.75" hidden="1" customHeight="1">
      <c r="A625" s="27">
        <v>509.0</v>
      </c>
      <c r="B625" s="27" t="s">
        <v>797</v>
      </c>
      <c r="C625" s="27">
        <v>8.0</v>
      </c>
      <c r="D625" s="27"/>
      <c r="E625" s="27"/>
      <c r="F625" s="27"/>
      <c r="G625" s="27"/>
      <c r="H625" s="27"/>
      <c r="I625" s="27"/>
      <c r="J625" s="27"/>
      <c r="K625" s="27"/>
      <c r="L625" s="27"/>
      <c r="M625" s="27"/>
      <c r="N625" s="27"/>
      <c r="O625" s="27"/>
      <c r="P625" s="27"/>
      <c r="Q625" s="27"/>
    </row>
    <row r="626" ht="12.75" hidden="1" customHeight="1">
      <c r="A626" s="27">
        <v>510.0</v>
      </c>
      <c r="B626" s="27" t="s">
        <v>798</v>
      </c>
      <c r="C626" s="27">
        <v>3.0</v>
      </c>
      <c r="D626" s="27"/>
      <c r="E626" s="27"/>
      <c r="F626" s="27"/>
      <c r="G626" s="27"/>
      <c r="H626" s="27"/>
      <c r="I626" s="27"/>
      <c r="J626" s="27"/>
      <c r="K626" s="27"/>
      <c r="L626" s="27"/>
      <c r="M626" s="27"/>
      <c r="N626" s="27"/>
      <c r="O626" s="27"/>
      <c r="P626" s="27"/>
      <c r="Q626" s="27"/>
    </row>
    <row r="627" ht="12.75" hidden="1" customHeight="1">
      <c r="A627" s="27">
        <v>511.0</v>
      </c>
      <c r="B627" s="27" t="s">
        <v>799</v>
      </c>
      <c r="C627" s="27">
        <v>17.0</v>
      </c>
      <c r="D627" s="27"/>
      <c r="E627" s="27"/>
      <c r="F627" s="27"/>
      <c r="G627" s="27"/>
      <c r="H627" s="27"/>
      <c r="I627" s="27"/>
      <c r="J627" s="27"/>
      <c r="K627" s="27"/>
      <c r="L627" s="27"/>
      <c r="M627" s="27"/>
      <c r="N627" s="27"/>
      <c r="O627" s="27"/>
      <c r="P627" s="27"/>
      <c r="Q627" s="27"/>
    </row>
    <row r="628" ht="12.75" hidden="1" customHeight="1">
      <c r="A628" s="27">
        <v>512.0</v>
      </c>
      <c r="B628" s="27" t="s">
        <v>800</v>
      </c>
      <c r="C628" s="27">
        <v>9.0</v>
      </c>
      <c r="D628" s="27"/>
      <c r="E628" s="27"/>
      <c r="F628" s="27"/>
      <c r="G628" s="27"/>
      <c r="H628" s="27"/>
      <c r="I628" s="27"/>
      <c r="J628" s="27"/>
      <c r="K628" s="27"/>
      <c r="L628" s="27"/>
      <c r="M628" s="27"/>
      <c r="N628" s="27"/>
      <c r="O628" s="27"/>
      <c r="P628" s="27"/>
      <c r="Q628" s="27"/>
    </row>
    <row r="629" ht="12.75" hidden="1" customHeight="1">
      <c r="A629" s="27">
        <v>513.0</v>
      </c>
      <c r="B629" s="27" t="s">
        <v>801</v>
      </c>
      <c r="C629" s="27">
        <v>17.0</v>
      </c>
      <c r="D629" s="27"/>
      <c r="E629" s="27"/>
      <c r="F629" s="27"/>
      <c r="G629" s="27"/>
      <c r="H629" s="27"/>
      <c r="I629" s="27"/>
      <c r="J629" s="27"/>
      <c r="K629" s="27"/>
      <c r="L629" s="27"/>
      <c r="M629" s="27"/>
      <c r="N629" s="27"/>
      <c r="O629" s="27"/>
      <c r="P629" s="27"/>
      <c r="Q629" s="27"/>
    </row>
    <row r="630" ht="12.75" hidden="1" customHeight="1">
      <c r="A630" s="27">
        <v>514.0</v>
      </c>
      <c r="B630" s="27" t="s">
        <v>802</v>
      </c>
      <c r="C630" s="27">
        <v>12.0</v>
      </c>
      <c r="D630" s="27"/>
      <c r="E630" s="27"/>
      <c r="F630" s="27"/>
      <c r="G630" s="27"/>
      <c r="H630" s="27"/>
      <c r="I630" s="27"/>
      <c r="J630" s="27"/>
      <c r="K630" s="27"/>
      <c r="L630" s="27"/>
      <c r="M630" s="27"/>
      <c r="N630" s="27"/>
      <c r="O630" s="27"/>
      <c r="P630" s="27"/>
      <c r="Q630" s="27"/>
    </row>
    <row r="631" ht="12.75" hidden="1" customHeight="1">
      <c r="A631" s="27">
        <v>516.0</v>
      </c>
      <c r="B631" s="27" t="s">
        <v>803</v>
      </c>
      <c r="C631" s="27">
        <v>18.0</v>
      </c>
      <c r="D631" s="27"/>
      <c r="E631" s="27"/>
      <c r="F631" s="27"/>
      <c r="G631" s="27"/>
      <c r="H631" s="27"/>
      <c r="I631" s="27"/>
      <c r="J631" s="27"/>
      <c r="K631" s="27"/>
      <c r="L631" s="27"/>
      <c r="M631" s="27"/>
      <c r="N631" s="27"/>
      <c r="O631" s="27"/>
      <c r="P631" s="27"/>
      <c r="Q631" s="27"/>
    </row>
    <row r="632" ht="12.75" hidden="1" customHeight="1">
      <c r="A632" s="27">
        <v>517.0</v>
      </c>
      <c r="B632" s="27" t="s">
        <v>804</v>
      </c>
      <c r="C632" s="27">
        <v>14.0</v>
      </c>
      <c r="D632" s="27"/>
      <c r="E632" s="27"/>
      <c r="F632" s="27"/>
      <c r="G632" s="27"/>
      <c r="H632" s="27"/>
      <c r="I632" s="27"/>
      <c r="J632" s="27"/>
      <c r="K632" s="27"/>
      <c r="L632" s="27"/>
      <c r="M632" s="27"/>
      <c r="N632" s="27"/>
      <c r="O632" s="27"/>
      <c r="P632" s="27"/>
      <c r="Q632" s="27"/>
    </row>
    <row r="633" ht="12.75" hidden="1" customHeight="1">
      <c r="A633" s="27">
        <v>518.0</v>
      </c>
      <c r="B633" s="27" t="s">
        <v>805</v>
      </c>
      <c r="C633" s="27">
        <v>16.0</v>
      </c>
      <c r="D633" s="27"/>
      <c r="E633" s="27"/>
      <c r="F633" s="27"/>
      <c r="G633" s="27"/>
      <c r="H633" s="27"/>
      <c r="I633" s="27"/>
      <c r="J633" s="27"/>
      <c r="K633" s="27"/>
      <c r="L633" s="27"/>
      <c r="M633" s="27"/>
      <c r="N633" s="27"/>
      <c r="O633" s="27"/>
      <c r="P633" s="27"/>
      <c r="Q633" s="27"/>
    </row>
    <row r="634" ht="12.75" hidden="1" customHeight="1">
      <c r="A634" s="27">
        <v>519.0</v>
      </c>
      <c r="B634" s="27" t="s">
        <v>806</v>
      </c>
      <c r="C634" s="27">
        <v>2.0</v>
      </c>
      <c r="D634" s="27"/>
      <c r="E634" s="27"/>
      <c r="F634" s="27"/>
      <c r="G634" s="27"/>
      <c r="H634" s="27"/>
      <c r="I634" s="27"/>
      <c r="J634" s="27"/>
      <c r="K634" s="27"/>
      <c r="L634" s="27"/>
      <c r="M634" s="27"/>
      <c r="N634" s="27"/>
      <c r="O634" s="27"/>
      <c r="P634" s="27"/>
      <c r="Q634" s="27"/>
    </row>
    <row r="635" ht="12.75" hidden="1" customHeight="1">
      <c r="A635" s="27">
        <v>520.0</v>
      </c>
      <c r="B635" s="27" t="s">
        <v>807</v>
      </c>
      <c r="C635" s="27">
        <v>13.0</v>
      </c>
      <c r="D635" s="27"/>
      <c r="E635" s="27"/>
      <c r="F635" s="27"/>
      <c r="G635" s="27"/>
      <c r="H635" s="27"/>
      <c r="I635" s="27"/>
      <c r="J635" s="27"/>
      <c r="K635" s="27"/>
      <c r="L635" s="27"/>
      <c r="M635" s="27"/>
      <c r="N635" s="27"/>
      <c r="O635" s="27"/>
      <c r="P635" s="27"/>
      <c r="Q635" s="27"/>
    </row>
    <row r="636" ht="12.75" hidden="1" customHeight="1">
      <c r="A636" s="27">
        <v>521.0</v>
      </c>
      <c r="B636" s="27" t="s">
        <v>808</v>
      </c>
      <c r="C636" s="27">
        <v>2.0</v>
      </c>
      <c r="D636" s="27"/>
      <c r="E636" s="27"/>
      <c r="F636" s="27"/>
      <c r="G636" s="27"/>
      <c r="H636" s="27"/>
      <c r="I636" s="27"/>
      <c r="J636" s="27"/>
      <c r="K636" s="27"/>
      <c r="L636" s="27"/>
      <c r="M636" s="27"/>
      <c r="N636" s="27"/>
      <c r="O636" s="27"/>
      <c r="P636" s="27"/>
      <c r="Q636" s="27"/>
    </row>
    <row r="637" ht="12.75" hidden="1" customHeight="1">
      <c r="A637" s="27">
        <v>522.0</v>
      </c>
      <c r="B637" s="27" t="s">
        <v>809</v>
      </c>
      <c r="C637" s="27">
        <v>17.0</v>
      </c>
      <c r="D637" s="27"/>
      <c r="E637" s="27"/>
      <c r="F637" s="27"/>
      <c r="G637" s="27"/>
      <c r="H637" s="27"/>
      <c r="I637" s="27"/>
      <c r="J637" s="27"/>
      <c r="K637" s="27"/>
      <c r="L637" s="27"/>
      <c r="M637" s="27"/>
      <c r="N637" s="27"/>
      <c r="O637" s="27"/>
      <c r="P637" s="27"/>
      <c r="Q637" s="27"/>
    </row>
    <row r="638" ht="12.75" hidden="1" customHeight="1">
      <c r="A638" s="27">
        <v>523.0</v>
      </c>
      <c r="B638" s="27" t="s">
        <v>810</v>
      </c>
      <c r="C638" s="27">
        <v>19.0</v>
      </c>
      <c r="D638" s="27"/>
      <c r="E638" s="27"/>
      <c r="F638" s="27"/>
      <c r="G638" s="27"/>
      <c r="H638" s="27"/>
      <c r="I638" s="27"/>
      <c r="J638" s="27"/>
      <c r="K638" s="27"/>
      <c r="L638" s="27"/>
      <c r="M638" s="27"/>
      <c r="N638" s="27"/>
      <c r="O638" s="27"/>
      <c r="P638" s="27"/>
      <c r="Q638" s="27"/>
    </row>
    <row r="639" ht="12.75" hidden="1" customHeight="1">
      <c r="A639" s="27">
        <v>524.0</v>
      </c>
      <c r="B639" s="27" t="s">
        <v>811</v>
      </c>
      <c r="C639" s="27">
        <v>10.0</v>
      </c>
      <c r="D639" s="27"/>
      <c r="E639" s="27"/>
      <c r="F639" s="27"/>
      <c r="G639" s="27"/>
      <c r="H639" s="27"/>
      <c r="I639" s="27"/>
      <c r="J639" s="27"/>
      <c r="K639" s="27"/>
      <c r="L639" s="27"/>
      <c r="M639" s="27"/>
      <c r="N639" s="27"/>
      <c r="O639" s="27"/>
      <c r="P639" s="27"/>
      <c r="Q639" s="27"/>
    </row>
    <row r="640" ht="12.75" hidden="1" customHeight="1">
      <c r="A640" s="27">
        <v>525.0</v>
      </c>
      <c r="B640" s="27" t="s">
        <v>812</v>
      </c>
      <c r="C640" s="27">
        <v>13.0</v>
      </c>
      <c r="D640" s="27"/>
      <c r="E640" s="27"/>
      <c r="F640" s="27"/>
      <c r="G640" s="27"/>
      <c r="H640" s="27"/>
      <c r="I640" s="27"/>
      <c r="J640" s="27"/>
      <c r="K640" s="27"/>
      <c r="L640" s="27"/>
      <c r="M640" s="27"/>
      <c r="N640" s="27"/>
      <c r="O640" s="27"/>
      <c r="P640" s="27"/>
      <c r="Q640" s="27"/>
    </row>
    <row r="641" ht="12.75" hidden="1" customHeight="1">
      <c r="A641" s="27">
        <v>526.0</v>
      </c>
      <c r="B641" s="27" t="s">
        <v>813</v>
      </c>
      <c r="C641" s="27">
        <v>2.0</v>
      </c>
      <c r="D641" s="27"/>
      <c r="E641" s="27"/>
      <c r="F641" s="27"/>
      <c r="G641" s="27"/>
      <c r="H641" s="27"/>
      <c r="I641" s="27"/>
      <c r="J641" s="27"/>
      <c r="K641" s="27"/>
      <c r="L641" s="27"/>
      <c r="M641" s="27"/>
      <c r="N641" s="27"/>
      <c r="O641" s="27"/>
      <c r="P641" s="27"/>
      <c r="Q641" s="27"/>
    </row>
    <row r="642" ht="12.75" hidden="1" customHeight="1">
      <c r="A642" s="27">
        <v>527.0</v>
      </c>
      <c r="B642" s="27" t="s">
        <v>814</v>
      </c>
      <c r="C642" s="27">
        <v>2.0</v>
      </c>
      <c r="D642" s="27"/>
      <c r="E642" s="27"/>
      <c r="F642" s="27"/>
      <c r="G642" s="27"/>
      <c r="H642" s="27"/>
      <c r="I642" s="27"/>
      <c r="J642" s="27"/>
      <c r="K642" s="27"/>
      <c r="L642" s="27"/>
      <c r="M642" s="27"/>
      <c r="N642" s="27"/>
      <c r="O642" s="27"/>
      <c r="P642" s="27"/>
      <c r="Q642" s="27"/>
    </row>
    <row r="643" ht="12.75" hidden="1" customHeight="1">
      <c r="A643" s="27">
        <v>528.0</v>
      </c>
      <c r="B643" s="27" t="s">
        <v>815</v>
      </c>
      <c r="C643" s="27">
        <v>17.0</v>
      </c>
      <c r="D643" s="27"/>
      <c r="E643" s="27"/>
      <c r="F643" s="27"/>
      <c r="G643" s="27"/>
      <c r="H643" s="27"/>
      <c r="I643" s="27"/>
      <c r="J643" s="27"/>
      <c r="K643" s="27"/>
      <c r="L643" s="27"/>
      <c r="M643" s="27"/>
      <c r="N643" s="27"/>
      <c r="O643" s="27"/>
      <c r="P643" s="27"/>
      <c r="Q643" s="27"/>
    </row>
    <row r="644" ht="12.75" hidden="1" customHeight="1">
      <c r="A644" s="27">
        <v>530.0</v>
      </c>
      <c r="B644" s="27" t="s">
        <v>816</v>
      </c>
      <c r="C644" s="27">
        <v>4.0</v>
      </c>
      <c r="D644" s="27"/>
      <c r="E644" s="27"/>
      <c r="F644" s="27"/>
      <c r="G644" s="27"/>
      <c r="H644" s="27"/>
      <c r="I644" s="27"/>
      <c r="J644" s="27"/>
      <c r="K644" s="27"/>
      <c r="L644" s="27"/>
      <c r="M644" s="27"/>
      <c r="N644" s="27"/>
      <c r="O644" s="27"/>
      <c r="P644" s="27"/>
      <c r="Q644" s="27"/>
    </row>
    <row r="645" ht="12.75" hidden="1" customHeight="1">
      <c r="A645" s="27">
        <v>531.0</v>
      </c>
      <c r="B645" s="27" t="s">
        <v>817</v>
      </c>
      <c r="C645" s="27">
        <v>18.0</v>
      </c>
      <c r="D645" s="27"/>
      <c r="E645" s="27"/>
      <c r="F645" s="27"/>
      <c r="G645" s="27"/>
      <c r="H645" s="27"/>
      <c r="I645" s="27"/>
      <c r="J645" s="27"/>
      <c r="K645" s="27"/>
      <c r="L645" s="27"/>
      <c r="M645" s="27"/>
      <c r="N645" s="27"/>
      <c r="O645" s="27"/>
      <c r="P645" s="27"/>
      <c r="Q645" s="27"/>
    </row>
    <row r="646" ht="12.75" hidden="1" customHeight="1">
      <c r="A646" s="27">
        <v>533.0</v>
      </c>
      <c r="B646" s="27" t="s">
        <v>818</v>
      </c>
      <c r="C646" s="27">
        <v>1.0</v>
      </c>
      <c r="D646" s="27"/>
      <c r="E646" s="27"/>
      <c r="F646" s="27"/>
      <c r="G646" s="27"/>
      <c r="H646" s="27"/>
      <c r="I646" s="27"/>
      <c r="J646" s="27"/>
      <c r="K646" s="27"/>
      <c r="L646" s="27"/>
      <c r="M646" s="27"/>
      <c r="N646" s="27"/>
      <c r="O646" s="27"/>
      <c r="P646" s="27"/>
      <c r="Q646" s="27"/>
    </row>
    <row r="647" ht="12.75" hidden="1" customHeight="1">
      <c r="A647" s="27">
        <v>534.0</v>
      </c>
      <c r="B647" s="27" t="s">
        <v>819</v>
      </c>
      <c r="C647" s="27">
        <v>16.0</v>
      </c>
      <c r="D647" s="27"/>
      <c r="E647" s="27"/>
      <c r="F647" s="27"/>
      <c r="G647" s="27"/>
      <c r="H647" s="27"/>
      <c r="I647" s="27"/>
      <c r="J647" s="27"/>
      <c r="K647" s="27"/>
      <c r="L647" s="27"/>
      <c r="M647" s="27"/>
      <c r="N647" s="27"/>
      <c r="O647" s="27"/>
      <c r="P647" s="27"/>
      <c r="Q647" s="27"/>
    </row>
    <row r="648" ht="12.75" hidden="1" customHeight="1">
      <c r="A648" s="27">
        <v>535.0</v>
      </c>
      <c r="B648" s="27" t="s">
        <v>820</v>
      </c>
      <c r="C648" s="27">
        <v>16.0</v>
      </c>
      <c r="D648" s="27"/>
      <c r="E648" s="27"/>
      <c r="F648" s="27"/>
      <c r="G648" s="27"/>
      <c r="H648" s="27"/>
      <c r="I648" s="27"/>
      <c r="J648" s="27"/>
      <c r="K648" s="27"/>
      <c r="L648" s="27"/>
      <c r="M648" s="27"/>
      <c r="N648" s="27"/>
      <c r="O648" s="27"/>
      <c r="P648" s="27"/>
      <c r="Q648" s="27"/>
    </row>
    <row r="649" ht="12.75" hidden="1" customHeight="1">
      <c r="A649" s="27">
        <v>536.0</v>
      </c>
      <c r="B649" s="27" t="s">
        <v>821</v>
      </c>
      <c r="C649" s="27">
        <v>1.0</v>
      </c>
      <c r="D649" s="27"/>
      <c r="E649" s="27"/>
      <c r="F649" s="27"/>
      <c r="G649" s="27"/>
      <c r="H649" s="27"/>
      <c r="I649" s="27"/>
      <c r="J649" s="27"/>
      <c r="K649" s="27"/>
      <c r="L649" s="27"/>
      <c r="M649" s="27"/>
      <c r="N649" s="27"/>
      <c r="O649" s="27"/>
      <c r="P649" s="27"/>
      <c r="Q649" s="27"/>
    </row>
    <row r="650" ht="12.75" hidden="1" customHeight="1">
      <c r="A650" s="27">
        <v>537.0</v>
      </c>
      <c r="B650" s="27" t="s">
        <v>822</v>
      </c>
      <c r="C650" s="27">
        <v>13.0</v>
      </c>
      <c r="D650" s="27"/>
      <c r="E650" s="27"/>
      <c r="F650" s="27"/>
      <c r="G650" s="27"/>
      <c r="H650" s="27"/>
      <c r="I650" s="27"/>
      <c r="J650" s="27"/>
      <c r="K650" s="27"/>
      <c r="L650" s="27"/>
      <c r="M650" s="27"/>
      <c r="N650" s="27"/>
      <c r="O650" s="27"/>
      <c r="P650" s="27"/>
      <c r="Q650" s="27"/>
    </row>
    <row r="651" ht="12.75" hidden="1" customHeight="1">
      <c r="A651" s="27">
        <v>538.0</v>
      </c>
      <c r="B651" s="27" t="s">
        <v>823</v>
      </c>
      <c r="C651" s="27">
        <v>8.0</v>
      </c>
      <c r="D651" s="27"/>
      <c r="E651" s="27"/>
      <c r="F651" s="27"/>
      <c r="G651" s="27"/>
      <c r="H651" s="27"/>
      <c r="I651" s="27"/>
      <c r="J651" s="27"/>
      <c r="K651" s="27"/>
      <c r="L651" s="27"/>
      <c r="M651" s="27"/>
      <c r="N651" s="27"/>
      <c r="O651" s="27"/>
      <c r="P651" s="27"/>
      <c r="Q651" s="27"/>
    </row>
    <row r="652" ht="12.75" hidden="1" customHeight="1">
      <c r="A652" s="27">
        <v>539.0</v>
      </c>
      <c r="B652" s="27" t="s">
        <v>824</v>
      </c>
      <c r="C652" s="27">
        <v>1.0</v>
      </c>
      <c r="D652" s="27"/>
      <c r="E652" s="27"/>
      <c r="F652" s="27"/>
      <c r="G652" s="27"/>
      <c r="H652" s="27"/>
      <c r="I652" s="27"/>
      <c r="J652" s="27"/>
      <c r="K652" s="27"/>
      <c r="L652" s="27"/>
      <c r="M652" s="27"/>
      <c r="N652" s="27"/>
      <c r="O652" s="27"/>
      <c r="P652" s="27"/>
      <c r="Q652" s="27"/>
    </row>
    <row r="653" ht="12.75" hidden="1" customHeight="1">
      <c r="A653" s="27">
        <v>540.0</v>
      </c>
      <c r="B653" s="27" t="s">
        <v>825</v>
      </c>
      <c r="C653" s="27">
        <v>1.0</v>
      </c>
      <c r="D653" s="27"/>
      <c r="E653" s="27"/>
      <c r="F653" s="27"/>
      <c r="G653" s="27"/>
      <c r="H653" s="27"/>
      <c r="I653" s="27"/>
      <c r="J653" s="27"/>
      <c r="K653" s="27"/>
      <c r="L653" s="27"/>
      <c r="M653" s="27"/>
      <c r="N653" s="27"/>
      <c r="O653" s="27"/>
      <c r="P653" s="27"/>
      <c r="Q653" s="27"/>
    </row>
    <row r="654" ht="12.75" hidden="1" customHeight="1">
      <c r="A654" s="27">
        <v>541.0</v>
      </c>
      <c r="B654" s="27" t="s">
        <v>826</v>
      </c>
      <c r="C654" s="27">
        <v>1.0</v>
      </c>
      <c r="D654" s="27"/>
      <c r="E654" s="27"/>
      <c r="F654" s="27"/>
      <c r="G654" s="27"/>
      <c r="H654" s="27"/>
      <c r="I654" s="27"/>
      <c r="J654" s="27"/>
      <c r="K654" s="27"/>
      <c r="L654" s="27"/>
      <c r="M654" s="27"/>
      <c r="N654" s="27"/>
      <c r="O654" s="27"/>
      <c r="P654" s="27"/>
      <c r="Q654" s="27"/>
    </row>
    <row r="655" ht="12.75" hidden="1" customHeight="1">
      <c r="A655" s="27">
        <v>542.0</v>
      </c>
      <c r="B655" s="27" t="s">
        <v>827</v>
      </c>
      <c r="C655" s="27">
        <v>1.0</v>
      </c>
      <c r="D655" s="27"/>
      <c r="E655" s="27"/>
      <c r="F655" s="27"/>
      <c r="G655" s="27"/>
      <c r="H655" s="27"/>
      <c r="I655" s="27"/>
      <c r="J655" s="27"/>
      <c r="K655" s="27"/>
      <c r="L655" s="27"/>
      <c r="M655" s="27"/>
      <c r="N655" s="27"/>
      <c r="O655" s="27"/>
      <c r="P655" s="27"/>
      <c r="Q655" s="27"/>
    </row>
    <row r="656" ht="12.75" hidden="1" customHeight="1">
      <c r="A656" s="27">
        <v>543.0</v>
      </c>
      <c r="B656" s="27" t="s">
        <v>828</v>
      </c>
      <c r="C656" s="27">
        <v>1.0</v>
      </c>
      <c r="D656" s="27"/>
      <c r="E656" s="27"/>
      <c r="F656" s="27"/>
      <c r="G656" s="27"/>
      <c r="H656" s="27"/>
      <c r="I656" s="27"/>
      <c r="J656" s="27"/>
      <c r="K656" s="27"/>
      <c r="L656" s="27"/>
      <c r="M656" s="27"/>
      <c r="N656" s="27"/>
      <c r="O656" s="27"/>
      <c r="P656" s="27"/>
      <c r="Q656" s="27"/>
    </row>
    <row r="657" ht="12.75" hidden="1" customHeight="1">
      <c r="A657" s="27">
        <v>544.0</v>
      </c>
      <c r="B657" s="27" t="s">
        <v>829</v>
      </c>
      <c r="C657" s="27">
        <v>1.0</v>
      </c>
      <c r="D657" s="27"/>
      <c r="E657" s="27"/>
      <c r="F657" s="27"/>
      <c r="G657" s="27"/>
      <c r="H657" s="27"/>
      <c r="I657" s="27"/>
      <c r="J657" s="27"/>
      <c r="K657" s="27"/>
      <c r="L657" s="27"/>
      <c r="M657" s="27"/>
      <c r="N657" s="27"/>
      <c r="O657" s="27"/>
      <c r="P657" s="27"/>
      <c r="Q657" s="27"/>
    </row>
    <row r="658" ht="12.75" hidden="1" customHeight="1">
      <c r="A658" s="27">
        <v>545.0</v>
      </c>
      <c r="B658" s="27" t="s">
        <v>830</v>
      </c>
      <c r="C658" s="27">
        <v>1.0</v>
      </c>
      <c r="D658" s="27"/>
      <c r="E658" s="27"/>
      <c r="F658" s="27"/>
      <c r="G658" s="27"/>
      <c r="H658" s="27"/>
      <c r="I658" s="27"/>
      <c r="J658" s="27"/>
      <c r="K658" s="27"/>
      <c r="L658" s="27"/>
      <c r="M658" s="27"/>
      <c r="N658" s="27"/>
      <c r="O658" s="27"/>
      <c r="P658" s="27"/>
      <c r="Q658" s="27"/>
    </row>
    <row r="659" ht="12.75" hidden="1" customHeight="1">
      <c r="A659" s="27">
        <v>547.0</v>
      </c>
      <c r="B659" s="27" t="s">
        <v>831</v>
      </c>
      <c r="C659" s="27">
        <v>1.0</v>
      </c>
      <c r="D659" s="27"/>
      <c r="E659" s="27"/>
      <c r="F659" s="27"/>
      <c r="G659" s="27"/>
      <c r="H659" s="27"/>
      <c r="I659" s="27"/>
      <c r="J659" s="27"/>
      <c r="K659" s="27"/>
      <c r="L659" s="27"/>
      <c r="M659" s="27"/>
      <c r="N659" s="27"/>
      <c r="O659" s="27"/>
      <c r="P659" s="27"/>
      <c r="Q659" s="27"/>
    </row>
    <row r="660" ht="12.75" hidden="1" customHeight="1">
      <c r="A660" s="27">
        <v>548.0</v>
      </c>
      <c r="B660" s="27" t="s">
        <v>832</v>
      </c>
      <c r="C660" s="27">
        <v>1.0</v>
      </c>
      <c r="D660" s="27"/>
      <c r="E660" s="27"/>
      <c r="F660" s="27"/>
      <c r="G660" s="27"/>
      <c r="H660" s="27"/>
      <c r="I660" s="27"/>
      <c r="J660" s="27"/>
      <c r="K660" s="27"/>
      <c r="L660" s="27"/>
      <c r="M660" s="27"/>
      <c r="N660" s="27"/>
      <c r="O660" s="27"/>
      <c r="P660" s="27"/>
      <c r="Q660" s="27"/>
    </row>
    <row r="661" ht="12.75" hidden="1" customHeight="1">
      <c r="A661" s="27">
        <v>549.0</v>
      </c>
      <c r="B661" s="27" t="s">
        <v>833</v>
      </c>
      <c r="C661" s="27">
        <v>1.0</v>
      </c>
      <c r="D661" s="27"/>
      <c r="E661" s="27"/>
      <c r="F661" s="27"/>
      <c r="G661" s="27"/>
      <c r="H661" s="27"/>
      <c r="I661" s="27"/>
      <c r="J661" s="27"/>
      <c r="K661" s="27"/>
      <c r="L661" s="27"/>
      <c r="M661" s="27"/>
      <c r="N661" s="27"/>
      <c r="O661" s="27"/>
      <c r="P661" s="27"/>
      <c r="Q661" s="27"/>
    </row>
    <row r="662" ht="12.75" hidden="1" customHeight="1">
      <c r="A662" s="27">
        <v>550.0</v>
      </c>
      <c r="B662" s="27" t="s">
        <v>834</v>
      </c>
      <c r="C662" s="27">
        <v>1.0</v>
      </c>
      <c r="D662" s="27"/>
      <c r="E662" s="27"/>
      <c r="F662" s="27"/>
      <c r="G662" s="27"/>
      <c r="H662" s="27"/>
      <c r="I662" s="27"/>
      <c r="J662" s="27"/>
      <c r="K662" s="27"/>
      <c r="L662" s="27"/>
      <c r="M662" s="27"/>
      <c r="N662" s="27"/>
      <c r="O662" s="27"/>
      <c r="P662" s="27"/>
      <c r="Q662" s="27"/>
    </row>
    <row r="663" ht="12.75" hidden="1" customHeight="1">
      <c r="A663" s="27">
        <v>551.0</v>
      </c>
      <c r="B663" s="27" t="s">
        <v>835</v>
      </c>
      <c r="C663" s="27">
        <v>1.0</v>
      </c>
      <c r="D663" s="27"/>
      <c r="E663" s="27"/>
      <c r="F663" s="27"/>
      <c r="G663" s="27"/>
      <c r="H663" s="27"/>
      <c r="I663" s="27"/>
      <c r="J663" s="27"/>
      <c r="K663" s="27"/>
      <c r="L663" s="27"/>
      <c r="M663" s="27"/>
      <c r="N663" s="27"/>
      <c r="O663" s="27"/>
      <c r="P663" s="27"/>
      <c r="Q663" s="27"/>
    </row>
    <row r="664" ht="12.75" hidden="1" customHeight="1">
      <c r="A664" s="27">
        <v>552.0</v>
      </c>
      <c r="B664" s="27" t="s">
        <v>836</v>
      </c>
      <c r="C664" s="27">
        <v>2.0</v>
      </c>
      <c r="D664" s="27"/>
      <c r="E664" s="27"/>
      <c r="F664" s="27"/>
      <c r="G664" s="27"/>
      <c r="H664" s="27"/>
      <c r="I664" s="27"/>
      <c r="J664" s="27"/>
      <c r="K664" s="27"/>
      <c r="L664" s="27"/>
      <c r="M664" s="27"/>
      <c r="N664" s="27"/>
      <c r="O664" s="27"/>
      <c r="P664" s="27"/>
      <c r="Q664" s="27"/>
    </row>
    <row r="665" ht="12.75" hidden="1" customHeight="1">
      <c r="A665" s="27">
        <v>553.0</v>
      </c>
      <c r="B665" s="27" t="s">
        <v>837</v>
      </c>
      <c r="C665" s="27">
        <v>2.0</v>
      </c>
      <c r="D665" s="27"/>
      <c r="E665" s="27"/>
      <c r="F665" s="27"/>
      <c r="G665" s="27"/>
      <c r="H665" s="27"/>
      <c r="I665" s="27"/>
      <c r="J665" s="27"/>
      <c r="K665" s="27"/>
      <c r="L665" s="27"/>
      <c r="M665" s="27"/>
      <c r="N665" s="27"/>
      <c r="O665" s="27"/>
      <c r="P665" s="27"/>
      <c r="Q665" s="27"/>
    </row>
    <row r="666" ht="12.75" hidden="1" customHeight="1">
      <c r="A666" s="27">
        <v>554.0</v>
      </c>
      <c r="B666" s="27" t="s">
        <v>838</v>
      </c>
      <c r="C666" s="27">
        <v>2.0</v>
      </c>
      <c r="D666" s="27"/>
      <c r="E666" s="27"/>
      <c r="F666" s="27"/>
      <c r="G666" s="27"/>
      <c r="H666" s="27"/>
      <c r="I666" s="27"/>
      <c r="J666" s="27"/>
      <c r="K666" s="27"/>
      <c r="L666" s="27"/>
      <c r="M666" s="27"/>
      <c r="N666" s="27"/>
      <c r="O666" s="27"/>
      <c r="P666" s="27"/>
      <c r="Q666" s="27"/>
    </row>
    <row r="667" ht="12.75" hidden="1" customHeight="1">
      <c r="A667" s="27">
        <v>555.0</v>
      </c>
      <c r="B667" s="27" t="s">
        <v>839</v>
      </c>
      <c r="C667" s="27">
        <v>3.0</v>
      </c>
      <c r="D667" s="27"/>
      <c r="E667" s="27"/>
      <c r="F667" s="27"/>
      <c r="G667" s="27"/>
      <c r="H667" s="27"/>
      <c r="I667" s="27"/>
      <c r="J667" s="27"/>
      <c r="K667" s="27"/>
      <c r="L667" s="27"/>
      <c r="M667" s="27"/>
      <c r="N667" s="27"/>
      <c r="O667" s="27"/>
      <c r="P667" s="27"/>
      <c r="Q667" s="27"/>
    </row>
    <row r="668" ht="12.75" hidden="1" customHeight="1">
      <c r="A668" s="27">
        <v>556.0</v>
      </c>
      <c r="B668" s="27" t="s">
        <v>840</v>
      </c>
      <c r="C668" s="27">
        <v>4.0</v>
      </c>
      <c r="D668" s="27"/>
      <c r="E668" s="27"/>
      <c r="F668" s="27"/>
      <c r="G668" s="27"/>
      <c r="H668" s="27"/>
      <c r="I668" s="27"/>
      <c r="J668" s="27"/>
      <c r="K668" s="27"/>
      <c r="L668" s="27"/>
      <c r="M668" s="27"/>
      <c r="N668" s="27"/>
      <c r="O668" s="27"/>
      <c r="P668" s="27"/>
      <c r="Q668" s="27"/>
    </row>
    <row r="669" ht="12.75" hidden="1" customHeight="1">
      <c r="A669" s="27">
        <v>557.0</v>
      </c>
      <c r="B669" s="27" t="s">
        <v>841</v>
      </c>
      <c r="C669" s="27">
        <v>4.0</v>
      </c>
      <c r="D669" s="27"/>
      <c r="E669" s="27"/>
      <c r="F669" s="27"/>
      <c r="G669" s="27"/>
      <c r="H669" s="27"/>
      <c r="I669" s="27"/>
      <c r="J669" s="27"/>
      <c r="K669" s="27"/>
      <c r="L669" s="27"/>
      <c r="M669" s="27"/>
      <c r="N669" s="27"/>
      <c r="O669" s="27"/>
      <c r="P669" s="27"/>
      <c r="Q669" s="27"/>
    </row>
    <row r="670" ht="12.75" hidden="1" customHeight="1">
      <c r="A670" s="27">
        <v>558.0</v>
      </c>
      <c r="B670" s="27" t="s">
        <v>842</v>
      </c>
      <c r="C670" s="27">
        <v>5.0</v>
      </c>
      <c r="D670" s="27"/>
      <c r="E670" s="27"/>
      <c r="F670" s="27"/>
      <c r="G670" s="27"/>
      <c r="H670" s="27"/>
      <c r="I670" s="27"/>
      <c r="J670" s="27"/>
      <c r="K670" s="27"/>
      <c r="L670" s="27"/>
      <c r="M670" s="27"/>
      <c r="N670" s="27"/>
      <c r="O670" s="27"/>
      <c r="P670" s="27"/>
      <c r="Q670" s="27"/>
    </row>
    <row r="671" ht="12.75" hidden="1" customHeight="1">
      <c r="A671" s="27">
        <v>559.0</v>
      </c>
      <c r="B671" s="27" t="s">
        <v>843</v>
      </c>
      <c r="C671" s="27">
        <v>6.0</v>
      </c>
      <c r="D671" s="27"/>
      <c r="E671" s="27"/>
      <c r="F671" s="27"/>
      <c r="G671" s="27"/>
      <c r="H671" s="27"/>
      <c r="I671" s="27"/>
      <c r="J671" s="27"/>
      <c r="K671" s="27"/>
      <c r="L671" s="27"/>
      <c r="M671" s="27"/>
      <c r="N671" s="27"/>
      <c r="O671" s="27"/>
      <c r="P671" s="27"/>
      <c r="Q671" s="27"/>
    </row>
    <row r="672" ht="12.75" hidden="1" customHeight="1">
      <c r="A672" s="27">
        <v>560.0</v>
      </c>
      <c r="B672" s="27" t="s">
        <v>844</v>
      </c>
      <c r="C672" s="27">
        <v>6.0</v>
      </c>
      <c r="D672" s="27"/>
      <c r="E672" s="27"/>
      <c r="F672" s="27"/>
      <c r="G672" s="27"/>
      <c r="H672" s="27"/>
      <c r="I672" s="27"/>
      <c r="J672" s="27"/>
      <c r="K672" s="27"/>
      <c r="L672" s="27"/>
      <c r="M672" s="27"/>
      <c r="N672" s="27"/>
      <c r="O672" s="27"/>
      <c r="P672" s="27"/>
      <c r="Q672" s="27"/>
    </row>
    <row r="673" ht="12.75" hidden="1" customHeight="1">
      <c r="A673" s="27">
        <v>561.0</v>
      </c>
      <c r="B673" s="27" t="s">
        <v>845</v>
      </c>
      <c r="C673" s="27">
        <v>6.0</v>
      </c>
      <c r="D673" s="27"/>
      <c r="E673" s="27"/>
      <c r="F673" s="27"/>
      <c r="G673" s="27"/>
      <c r="H673" s="27"/>
      <c r="I673" s="27"/>
      <c r="J673" s="27"/>
      <c r="K673" s="27"/>
      <c r="L673" s="27"/>
      <c r="M673" s="27"/>
      <c r="N673" s="27"/>
      <c r="O673" s="27"/>
      <c r="P673" s="27"/>
      <c r="Q673" s="27"/>
    </row>
    <row r="674" ht="12.75" hidden="1" customHeight="1">
      <c r="A674" s="27">
        <v>562.0</v>
      </c>
      <c r="B674" s="27" t="s">
        <v>846</v>
      </c>
      <c r="C674" s="27">
        <v>7.0</v>
      </c>
      <c r="D674" s="27"/>
      <c r="E674" s="27"/>
      <c r="F674" s="27"/>
      <c r="G674" s="27"/>
      <c r="H674" s="27"/>
      <c r="I674" s="27"/>
      <c r="J674" s="27"/>
      <c r="K674" s="27"/>
      <c r="L674" s="27"/>
      <c r="M674" s="27"/>
      <c r="N674" s="27"/>
      <c r="O674" s="27"/>
      <c r="P674" s="27"/>
      <c r="Q674" s="27"/>
    </row>
    <row r="675" ht="12.75" hidden="1" customHeight="1">
      <c r="A675" s="27">
        <v>564.0</v>
      </c>
      <c r="B675" s="27" t="s">
        <v>847</v>
      </c>
      <c r="C675" s="27">
        <v>7.0</v>
      </c>
      <c r="D675" s="27"/>
      <c r="E675" s="27"/>
      <c r="F675" s="27"/>
      <c r="G675" s="27"/>
      <c r="H675" s="27"/>
      <c r="I675" s="27"/>
      <c r="J675" s="27"/>
      <c r="K675" s="27"/>
      <c r="L675" s="27"/>
      <c r="M675" s="27"/>
      <c r="N675" s="27"/>
      <c r="O675" s="27"/>
      <c r="P675" s="27"/>
      <c r="Q675" s="27"/>
    </row>
    <row r="676" ht="12.75" hidden="1" customHeight="1">
      <c r="A676" s="27">
        <v>565.0</v>
      </c>
      <c r="B676" s="27" t="s">
        <v>848</v>
      </c>
      <c r="C676" s="27">
        <v>7.0</v>
      </c>
      <c r="D676" s="27"/>
      <c r="E676" s="27"/>
      <c r="F676" s="27"/>
      <c r="G676" s="27"/>
      <c r="H676" s="27"/>
      <c r="I676" s="27"/>
      <c r="J676" s="27"/>
      <c r="K676" s="27"/>
      <c r="L676" s="27"/>
      <c r="M676" s="27"/>
      <c r="N676" s="27"/>
      <c r="O676" s="27"/>
      <c r="P676" s="27"/>
      <c r="Q676" s="27"/>
    </row>
    <row r="677" ht="12.75" hidden="1" customHeight="1">
      <c r="A677" s="27">
        <v>566.0</v>
      </c>
      <c r="B677" s="27" t="s">
        <v>849</v>
      </c>
      <c r="C677" s="27">
        <v>7.0</v>
      </c>
      <c r="D677" s="27"/>
      <c r="E677" s="27"/>
      <c r="F677" s="27"/>
      <c r="G677" s="27"/>
      <c r="H677" s="27"/>
      <c r="I677" s="27"/>
      <c r="J677" s="27"/>
      <c r="K677" s="27"/>
      <c r="L677" s="27"/>
      <c r="M677" s="27"/>
      <c r="N677" s="27"/>
      <c r="O677" s="27"/>
      <c r="P677" s="27"/>
      <c r="Q677" s="27"/>
    </row>
    <row r="678" ht="12.75" hidden="1" customHeight="1">
      <c r="A678" s="27">
        <v>567.0</v>
      </c>
      <c r="B678" s="27" t="s">
        <v>850</v>
      </c>
      <c r="C678" s="27">
        <v>12.0</v>
      </c>
      <c r="D678" s="27"/>
      <c r="E678" s="27"/>
      <c r="F678" s="27"/>
      <c r="G678" s="27"/>
      <c r="H678" s="27"/>
      <c r="I678" s="27"/>
      <c r="J678" s="27"/>
      <c r="K678" s="27"/>
      <c r="L678" s="27"/>
      <c r="M678" s="27"/>
      <c r="N678" s="27"/>
      <c r="O678" s="27"/>
      <c r="P678" s="27"/>
      <c r="Q678" s="27"/>
    </row>
    <row r="679" ht="12.75" hidden="1" customHeight="1">
      <c r="A679" s="27">
        <v>568.0</v>
      </c>
      <c r="B679" s="27" t="s">
        <v>851</v>
      </c>
      <c r="C679" s="27">
        <v>12.0</v>
      </c>
      <c r="D679" s="27"/>
      <c r="E679" s="27"/>
      <c r="F679" s="27"/>
      <c r="G679" s="27"/>
      <c r="H679" s="27"/>
      <c r="I679" s="27"/>
      <c r="J679" s="27"/>
      <c r="K679" s="27"/>
      <c r="L679" s="27"/>
      <c r="M679" s="27"/>
      <c r="N679" s="27"/>
      <c r="O679" s="27"/>
      <c r="P679" s="27"/>
      <c r="Q679" s="27"/>
    </row>
    <row r="680" ht="12.75" hidden="1" customHeight="1">
      <c r="A680" s="27">
        <v>569.0</v>
      </c>
      <c r="B680" s="27" t="s">
        <v>852</v>
      </c>
      <c r="C680" s="27">
        <v>12.0</v>
      </c>
      <c r="D680" s="27"/>
      <c r="E680" s="27"/>
      <c r="F680" s="27"/>
      <c r="G680" s="27"/>
      <c r="H680" s="27"/>
      <c r="I680" s="27"/>
      <c r="J680" s="27"/>
      <c r="K680" s="27"/>
      <c r="L680" s="27"/>
      <c r="M680" s="27"/>
      <c r="N680" s="27"/>
      <c r="O680" s="27"/>
      <c r="P680" s="27"/>
      <c r="Q680" s="27"/>
    </row>
    <row r="681" ht="12.75" hidden="1" customHeight="1">
      <c r="A681" s="27">
        <v>570.0</v>
      </c>
      <c r="B681" s="27" t="s">
        <v>853</v>
      </c>
      <c r="C681" s="27">
        <v>12.0</v>
      </c>
      <c r="D681" s="27"/>
      <c r="E681" s="27"/>
      <c r="F681" s="27"/>
      <c r="G681" s="27"/>
      <c r="H681" s="27"/>
      <c r="I681" s="27"/>
      <c r="J681" s="27"/>
      <c r="K681" s="27"/>
      <c r="L681" s="27"/>
      <c r="M681" s="27"/>
      <c r="N681" s="27"/>
      <c r="O681" s="27"/>
      <c r="P681" s="27"/>
      <c r="Q681" s="27"/>
    </row>
    <row r="682" ht="12.75" hidden="1" customHeight="1">
      <c r="A682" s="27">
        <v>571.0</v>
      </c>
      <c r="B682" s="27" t="s">
        <v>854</v>
      </c>
      <c r="C682" s="27">
        <v>13.0</v>
      </c>
      <c r="D682" s="27"/>
      <c r="E682" s="27"/>
      <c r="F682" s="27"/>
      <c r="G682" s="27"/>
      <c r="H682" s="27"/>
      <c r="I682" s="27"/>
      <c r="J682" s="27"/>
      <c r="K682" s="27"/>
      <c r="L682" s="27"/>
      <c r="M682" s="27"/>
      <c r="N682" s="27"/>
      <c r="O682" s="27"/>
      <c r="P682" s="27"/>
      <c r="Q682" s="27"/>
    </row>
    <row r="683" ht="12.75" hidden="1" customHeight="1">
      <c r="A683" s="27">
        <v>572.0</v>
      </c>
      <c r="B683" s="27" t="s">
        <v>855</v>
      </c>
      <c r="C683" s="27">
        <v>13.0</v>
      </c>
      <c r="D683" s="27"/>
      <c r="E683" s="27"/>
      <c r="F683" s="27"/>
      <c r="G683" s="27"/>
      <c r="H683" s="27"/>
      <c r="I683" s="27"/>
      <c r="J683" s="27"/>
      <c r="K683" s="27"/>
      <c r="L683" s="27"/>
      <c r="M683" s="27"/>
      <c r="N683" s="27"/>
      <c r="O683" s="27"/>
      <c r="P683" s="27"/>
      <c r="Q683" s="27"/>
    </row>
    <row r="684" ht="12.75" hidden="1" customHeight="1">
      <c r="A684" s="27">
        <v>573.0</v>
      </c>
      <c r="B684" s="27" t="s">
        <v>856</v>
      </c>
      <c r="C684" s="27">
        <v>13.0</v>
      </c>
      <c r="D684" s="27"/>
      <c r="E684" s="27"/>
      <c r="F684" s="27"/>
      <c r="G684" s="27"/>
      <c r="H684" s="27"/>
      <c r="I684" s="27"/>
      <c r="J684" s="27"/>
      <c r="K684" s="27"/>
      <c r="L684" s="27"/>
      <c r="M684" s="27"/>
      <c r="N684" s="27"/>
      <c r="O684" s="27"/>
      <c r="P684" s="27"/>
      <c r="Q684" s="27"/>
    </row>
    <row r="685" ht="12.75" hidden="1" customHeight="1">
      <c r="A685" s="27">
        <v>574.0</v>
      </c>
      <c r="B685" s="27" t="s">
        <v>857</v>
      </c>
      <c r="C685" s="27">
        <v>13.0</v>
      </c>
      <c r="D685" s="27"/>
      <c r="E685" s="27"/>
      <c r="F685" s="27"/>
      <c r="G685" s="27"/>
      <c r="H685" s="27"/>
      <c r="I685" s="27"/>
      <c r="J685" s="27"/>
      <c r="K685" s="27"/>
      <c r="L685" s="27"/>
      <c r="M685" s="27"/>
      <c r="N685" s="27"/>
      <c r="O685" s="27"/>
      <c r="P685" s="27"/>
      <c r="Q685" s="27"/>
    </row>
    <row r="686" ht="12.75" hidden="1" customHeight="1">
      <c r="A686" s="27">
        <v>575.0</v>
      </c>
      <c r="B686" s="27" t="s">
        <v>858</v>
      </c>
      <c r="C686" s="27">
        <v>13.0</v>
      </c>
      <c r="D686" s="27"/>
      <c r="E686" s="27"/>
      <c r="F686" s="27"/>
      <c r="G686" s="27"/>
      <c r="H686" s="27"/>
      <c r="I686" s="27"/>
      <c r="J686" s="27"/>
      <c r="K686" s="27"/>
      <c r="L686" s="27"/>
      <c r="M686" s="27"/>
      <c r="N686" s="27"/>
      <c r="O686" s="27"/>
      <c r="P686" s="27"/>
      <c r="Q686" s="27"/>
    </row>
    <row r="687" ht="12.75" hidden="1" customHeight="1">
      <c r="A687" s="27">
        <v>576.0</v>
      </c>
      <c r="B687" s="27" t="s">
        <v>859</v>
      </c>
      <c r="C687" s="27">
        <v>14.0</v>
      </c>
      <c r="D687" s="27"/>
      <c r="E687" s="27"/>
      <c r="F687" s="27"/>
      <c r="G687" s="27"/>
      <c r="H687" s="27"/>
      <c r="I687" s="27"/>
      <c r="J687" s="27"/>
      <c r="K687" s="27"/>
      <c r="L687" s="27"/>
      <c r="M687" s="27"/>
      <c r="N687" s="27"/>
      <c r="O687" s="27"/>
      <c r="P687" s="27"/>
      <c r="Q687" s="27"/>
    </row>
    <row r="688" ht="12.75" hidden="1" customHeight="1">
      <c r="A688" s="27">
        <v>578.0</v>
      </c>
      <c r="B688" s="27" t="s">
        <v>860</v>
      </c>
      <c r="C688" s="27">
        <v>14.0</v>
      </c>
      <c r="D688" s="27"/>
      <c r="E688" s="27"/>
      <c r="F688" s="27"/>
      <c r="G688" s="27"/>
      <c r="H688" s="27"/>
      <c r="I688" s="27"/>
      <c r="J688" s="27"/>
      <c r="K688" s="27"/>
      <c r="L688" s="27"/>
      <c r="M688" s="27"/>
      <c r="N688" s="27"/>
      <c r="O688" s="27"/>
      <c r="P688" s="27"/>
      <c r="Q688" s="27"/>
    </row>
    <row r="689" ht="12.75" hidden="1" customHeight="1">
      <c r="A689" s="27">
        <v>579.0</v>
      </c>
      <c r="B689" s="27" t="s">
        <v>861</v>
      </c>
      <c r="C689" s="27">
        <v>14.0</v>
      </c>
      <c r="D689" s="27"/>
      <c r="E689" s="27"/>
      <c r="F689" s="27"/>
      <c r="G689" s="27"/>
      <c r="H689" s="27"/>
      <c r="I689" s="27"/>
      <c r="J689" s="27"/>
      <c r="K689" s="27"/>
      <c r="L689" s="27"/>
      <c r="M689" s="27"/>
      <c r="N689" s="27"/>
      <c r="O689" s="27"/>
      <c r="P689" s="27"/>
      <c r="Q689" s="27"/>
    </row>
    <row r="690" ht="12.75" hidden="1" customHeight="1">
      <c r="A690" s="27">
        <v>581.0</v>
      </c>
      <c r="B690" s="27" t="s">
        <v>862</v>
      </c>
      <c r="C690" s="27">
        <v>15.0</v>
      </c>
      <c r="D690" s="27"/>
      <c r="E690" s="27"/>
      <c r="F690" s="27"/>
      <c r="G690" s="27"/>
      <c r="H690" s="27"/>
      <c r="I690" s="27"/>
      <c r="J690" s="27"/>
      <c r="K690" s="27"/>
      <c r="L690" s="27"/>
      <c r="M690" s="27"/>
      <c r="N690" s="27"/>
      <c r="O690" s="27"/>
      <c r="P690" s="27"/>
      <c r="Q690" s="27"/>
    </row>
    <row r="691" ht="12.75" hidden="1" customHeight="1">
      <c r="A691" s="27">
        <v>582.0</v>
      </c>
      <c r="B691" s="27" t="s">
        <v>863</v>
      </c>
      <c r="C691" s="27">
        <v>15.0</v>
      </c>
      <c r="D691" s="27"/>
      <c r="E691" s="27"/>
      <c r="F691" s="27"/>
      <c r="G691" s="27"/>
      <c r="H691" s="27"/>
      <c r="I691" s="27"/>
      <c r="J691" s="27"/>
      <c r="K691" s="27"/>
      <c r="L691" s="27"/>
      <c r="M691" s="27"/>
      <c r="N691" s="27"/>
      <c r="O691" s="27"/>
      <c r="P691" s="27"/>
      <c r="Q691" s="27"/>
    </row>
    <row r="692" ht="12.75" hidden="1" customHeight="1">
      <c r="A692" s="27">
        <v>583.0</v>
      </c>
      <c r="B692" s="27" t="s">
        <v>864</v>
      </c>
      <c r="C692" s="27">
        <v>16.0</v>
      </c>
      <c r="D692" s="27"/>
      <c r="E692" s="27"/>
      <c r="F692" s="27"/>
      <c r="G692" s="27"/>
      <c r="H692" s="27"/>
      <c r="I692" s="27"/>
      <c r="J692" s="27"/>
      <c r="K692" s="27"/>
      <c r="L692" s="27"/>
      <c r="M692" s="27"/>
      <c r="N692" s="27"/>
      <c r="O692" s="27"/>
      <c r="P692" s="27"/>
      <c r="Q692" s="27"/>
    </row>
    <row r="693" ht="12.75" hidden="1" customHeight="1">
      <c r="A693" s="27">
        <v>584.0</v>
      </c>
      <c r="B693" s="27" t="s">
        <v>865</v>
      </c>
      <c r="C693" s="27">
        <v>16.0</v>
      </c>
      <c r="D693" s="27"/>
      <c r="E693" s="27"/>
      <c r="F693" s="27"/>
      <c r="G693" s="27"/>
      <c r="H693" s="27"/>
      <c r="I693" s="27"/>
      <c r="J693" s="27"/>
      <c r="K693" s="27"/>
      <c r="L693" s="27"/>
      <c r="M693" s="27"/>
      <c r="N693" s="27"/>
      <c r="O693" s="27"/>
      <c r="P693" s="27"/>
      <c r="Q693" s="27"/>
    </row>
    <row r="694" ht="12.75" hidden="1" customHeight="1">
      <c r="A694" s="27">
        <v>585.0</v>
      </c>
      <c r="B694" s="27" t="s">
        <v>866</v>
      </c>
      <c r="C694" s="27">
        <v>17.0</v>
      </c>
      <c r="D694" s="27"/>
      <c r="E694" s="27"/>
      <c r="F694" s="27"/>
      <c r="G694" s="27"/>
      <c r="H694" s="27"/>
      <c r="I694" s="27"/>
      <c r="J694" s="27"/>
      <c r="K694" s="27"/>
      <c r="L694" s="27"/>
      <c r="M694" s="27"/>
      <c r="N694" s="27"/>
      <c r="O694" s="27"/>
      <c r="P694" s="27"/>
      <c r="Q694" s="27"/>
    </row>
    <row r="695" ht="12.75" hidden="1" customHeight="1">
      <c r="A695" s="27">
        <v>586.0</v>
      </c>
      <c r="B695" s="27" t="s">
        <v>867</v>
      </c>
      <c r="C695" s="27">
        <v>17.0</v>
      </c>
      <c r="D695" s="27"/>
      <c r="E695" s="27"/>
      <c r="F695" s="27"/>
      <c r="G695" s="27"/>
      <c r="H695" s="27"/>
      <c r="I695" s="27"/>
      <c r="J695" s="27"/>
      <c r="K695" s="27"/>
      <c r="L695" s="27"/>
      <c r="M695" s="27"/>
      <c r="N695" s="27"/>
      <c r="O695" s="27"/>
      <c r="P695" s="27"/>
      <c r="Q695" s="27"/>
    </row>
    <row r="696" ht="12.75" hidden="1" customHeight="1">
      <c r="A696" s="27">
        <v>587.0</v>
      </c>
      <c r="B696" s="27" t="s">
        <v>868</v>
      </c>
      <c r="C696" s="27">
        <v>17.0</v>
      </c>
      <c r="D696" s="27"/>
      <c r="E696" s="27"/>
      <c r="F696" s="27"/>
      <c r="G696" s="27"/>
      <c r="H696" s="27"/>
      <c r="I696" s="27"/>
      <c r="J696" s="27"/>
      <c r="K696" s="27"/>
      <c r="L696" s="27"/>
      <c r="M696" s="27"/>
      <c r="N696" s="27"/>
      <c r="O696" s="27"/>
      <c r="P696" s="27"/>
      <c r="Q696" s="27"/>
    </row>
    <row r="697" ht="12.75" hidden="1" customHeight="1">
      <c r="A697" s="27">
        <v>588.0</v>
      </c>
      <c r="B697" s="27" t="s">
        <v>869</v>
      </c>
      <c r="C697" s="27">
        <v>17.0</v>
      </c>
      <c r="D697" s="27"/>
      <c r="E697" s="27"/>
      <c r="F697" s="27"/>
      <c r="G697" s="27"/>
      <c r="H697" s="27"/>
      <c r="I697" s="27"/>
      <c r="J697" s="27"/>
      <c r="K697" s="27"/>
      <c r="L697" s="27"/>
      <c r="M697" s="27"/>
      <c r="N697" s="27"/>
      <c r="O697" s="27"/>
      <c r="P697" s="27"/>
      <c r="Q697" s="27"/>
    </row>
    <row r="698" ht="12.75" hidden="1" customHeight="1">
      <c r="A698" s="27">
        <v>589.0</v>
      </c>
      <c r="B698" s="27" t="s">
        <v>870</v>
      </c>
      <c r="C698" s="27">
        <v>17.0</v>
      </c>
      <c r="D698" s="27"/>
      <c r="E698" s="27"/>
      <c r="F698" s="27"/>
      <c r="G698" s="27"/>
      <c r="H698" s="27"/>
      <c r="I698" s="27"/>
      <c r="J698" s="27"/>
      <c r="K698" s="27"/>
      <c r="L698" s="27"/>
      <c r="M698" s="27"/>
      <c r="N698" s="27"/>
      <c r="O698" s="27"/>
      <c r="P698" s="27"/>
      <c r="Q698" s="27"/>
    </row>
    <row r="699" ht="12.75" hidden="1" customHeight="1">
      <c r="A699" s="27">
        <v>590.0</v>
      </c>
      <c r="B699" s="27" t="s">
        <v>871</v>
      </c>
      <c r="C699" s="27">
        <v>17.0</v>
      </c>
      <c r="D699" s="27"/>
      <c r="E699" s="27"/>
      <c r="F699" s="27"/>
      <c r="G699" s="27"/>
      <c r="H699" s="27"/>
      <c r="I699" s="27"/>
      <c r="J699" s="27"/>
      <c r="K699" s="27"/>
      <c r="L699" s="27"/>
      <c r="M699" s="27"/>
      <c r="N699" s="27"/>
      <c r="O699" s="27"/>
      <c r="P699" s="27"/>
      <c r="Q699" s="27"/>
    </row>
    <row r="700" ht="12.75" hidden="1" customHeight="1">
      <c r="A700" s="27">
        <v>591.0</v>
      </c>
      <c r="B700" s="27" t="s">
        <v>872</v>
      </c>
      <c r="C700" s="27">
        <v>17.0</v>
      </c>
      <c r="D700" s="27"/>
      <c r="E700" s="27"/>
      <c r="F700" s="27"/>
      <c r="G700" s="27"/>
      <c r="H700" s="27"/>
      <c r="I700" s="27"/>
      <c r="J700" s="27"/>
      <c r="K700" s="27"/>
      <c r="L700" s="27"/>
      <c r="M700" s="27"/>
      <c r="N700" s="27"/>
      <c r="O700" s="27"/>
      <c r="P700" s="27"/>
      <c r="Q700" s="27"/>
    </row>
    <row r="701" ht="12.75" hidden="1" customHeight="1">
      <c r="A701" s="27">
        <v>592.0</v>
      </c>
      <c r="B701" s="27" t="s">
        <v>873</v>
      </c>
      <c r="C701" s="27">
        <v>17.0</v>
      </c>
      <c r="D701" s="27"/>
      <c r="E701" s="27"/>
      <c r="F701" s="27"/>
      <c r="G701" s="27"/>
      <c r="H701" s="27"/>
      <c r="I701" s="27"/>
      <c r="J701" s="27"/>
      <c r="K701" s="27"/>
      <c r="L701" s="27"/>
      <c r="M701" s="27"/>
      <c r="N701" s="27"/>
      <c r="O701" s="27"/>
      <c r="P701" s="27"/>
      <c r="Q701" s="27"/>
    </row>
    <row r="702" ht="12.75" hidden="1" customHeight="1">
      <c r="A702" s="27">
        <v>593.0</v>
      </c>
      <c r="B702" s="27" t="s">
        <v>874</v>
      </c>
      <c r="C702" s="27">
        <v>17.0</v>
      </c>
      <c r="D702" s="27"/>
      <c r="E702" s="27"/>
      <c r="F702" s="27"/>
      <c r="G702" s="27"/>
      <c r="H702" s="27"/>
      <c r="I702" s="27"/>
      <c r="J702" s="27"/>
      <c r="K702" s="27"/>
      <c r="L702" s="27"/>
      <c r="M702" s="27"/>
      <c r="N702" s="27"/>
      <c r="O702" s="27"/>
      <c r="P702" s="27"/>
      <c r="Q702" s="27"/>
    </row>
    <row r="703" ht="12.75" hidden="1" customHeight="1">
      <c r="A703" s="27">
        <v>595.0</v>
      </c>
      <c r="B703" s="27" t="s">
        <v>875</v>
      </c>
      <c r="C703" s="27">
        <v>17.0</v>
      </c>
      <c r="D703" s="27"/>
      <c r="E703" s="27"/>
      <c r="F703" s="27"/>
      <c r="G703" s="27"/>
      <c r="H703" s="27"/>
      <c r="I703" s="27"/>
      <c r="J703" s="27"/>
      <c r="K703" s="27"/>
      <c r="L703" s="27"/>
      <c r="M703" s="27"/>
      <c r="N703" s="27"/>
      <c r="O703" s="27"/>
      <c r="P703" s="27"/>
      <c r="Q703" s="27"/>
    </row>
    <row r="704" ht="12.75" hidden="1" customHeight="1">
      <c r="A704" s="27">
        <v>596.0</v>
      </c>
      <c r="B704" s="27" t="s">
        <v>876</v>
      </c>
      <c r="C704" s="27">
        <v>18.0</v>
      </c>
      <c r="D704" s="27"/>
      <c r="E704" s="27"/>
      <c r="F704" s="27"/>
      <c r="G704" s="27"/>
      <c r="H704" s="27"/>
      <c r="I704" s="27"/>
      <c r="J704" s="27"/>
      <c r="K704" s="27"/>
      <c r="L704" s="27"/>
      <c r="M704" s="27"/>
      <c r="N704" s="27"/>
      <c r="O704" s="27"/>
      <c r="P704" s="27"/>
      <c r="Q704" s="27"/>
    </row>
    <row r="705" ht="12.75" hidden="1" customHeight="1">
      <c r="A705" s="27">
        <v>597.0</v>
      </c>
      <c r="B705" s="27" t="s">
        <v>877</v>
      </c>
      <c r="C705" s="27">
        <v>18.0</v>
      </c>
      <c r="D705" s="27"/>
      <c r="E705" s="27"/>
      <c r="F705" s="27"/>
      <c r="G705" s="27"/>
      <c r="H705" s="27"/>
      <c r="I705" s="27"/>
      <c r="J705" s="27"/>
      <c r="K705" s="27"/>
      <c r="L705" s="27"/>
      <c r="M705" s="27"/>
      <c r="N705" s="27"/>
      <c r="O705" s="27"/>
      <c r="P705" s="27"/>
      <c r="Q705" s="27"/>
    </row>
    <row r="706" ht="12.75" hidden="1" customHeight="1">
      <c r="A706" s="27">
        <v>598.0</v>
      </c>
      <c r="B706" s="27" t="s">
        <v>878</v>
      </c>
      <c r="C706" s="27">
        <v>19.0</v>
      </c>
      <c r="D706" s="27"/>
      <c r="E706" s="27"/>
      <c r="F706" s="27"/>
      <c r="G706" s="27"/>
      <c r="H706" s="27"/>
      <c r="I706" s="27"/>
      <c r="J706" s="27"/>
      <c r="K706" s="27"/>
      <c r="L706" s="27"/>
      <c r="M706" s="27"/>
      <c r="N706" s="27"/>
      <c r="O706" s="27"/>
      <c r="P706" s="27"/>
      <c r="Q706" s="27"/>
    </row>
    <row r="707" ht="12.75" hidden="1" customHeight="1">
      <c r="A707" s="27">
        <v>599.0</v>
      </c>
      <c r="B707" s="27" t="s">
        <v>879</v>
      </c>
      <c r="C707" s="27">
        <v>19.0</v>
      </c>
      <c r="D707" s="27"/>
      <c r="E707" s="27"/>
      <c r="F707" s="27"/>
      <c r="G707" s="27"/>
      <c r="H707" s="27"/>
      <c r="I707" s="27"/>
      <c r="J707" s="27"/>
      <c r="K707" s="27"/>
      <c r="L707" s="27"/>
      <c r="M707" s="27"/>
      <c r="N707" s="27"/>
      <c r="O707" s="27"/>
      <c r="P707" s="27"/>
      <c r="Q707" s="27"/>
    </row>
    <row r="708" ht="12.75" hidden="1" customHeight="1">
      <c r="A708" s="27">
        <v>600.0</v>
      </c>
      <c r="B708" s="27" t="s">
        <v>880</v>
      </c>
      <c r="C708" s="27">
        <v>19.0</v>
      </c>
      <c r="D708" s="27"/>
      <c r="E708" s="27"/>
      <c r="F708" s="27"/>
      <c r="G708" s="27"/>
      <c r="H708" s="27"/>
      <c r="I708" s="27"/>
      <c r="J708" s="27"/>
      <c r="K708" s="27"/>
      <c r="L708" s="27"/>
      <c r="M708" s="27"/>
      <c r="N708" s="27"/>
      <c r="O708" s="27"/>
      <c r="P708" s="27"/>
      <c r="Q708" s="27"/>
    </row>
    <row r="709" ht="12.75" hidden="1" customHeight="1">
      <c r="A709" s="27">
        <v>601.0</v>
      </c>
      <c r="B709" s="27" t="s">
        <v>881</v>
      </c>
      <c r="C709" s="27">
        <v>19.0</v>
      </c>
      <c r="D709" s="27"/>
      <c r="E709" s="27"/>
      <c r="F709" s="27"/>
      <c r="G709" s="27"/>
      <c r="H709" s="27"/>
      <c r="I709" s="27"/>
      <c r="J709" s="27"/>
      <c r="K709" s="27"/>
      <c r="L709" s="27"/>
      <c r="M709" s="27"/>
      <c r="N709" s="27"/>
      <c r="O709" s="27"/>
      <c r="P709" s="27"/>
      <c r="Q709" s="27"/>
    </row>
    <row r="710" ht="12.75" hidden="1" customHeight="1">
      <c r="A710" s="27">
        <v>602.0</v>
      </c>
      <c r="B710" s="27" t="s">
        <v>882</v>
      </c>
      <c r="C710" s="27">
        <v>19.0</v>
      </c>
      <c r="D710" s="27"/>
      <c r="E710" s="27"/>
      <c r="F710" s="27"/>
      <c r="G710" s="27"/>
      <c r="H710" s="27"/>
      <c r="I710" s="27"/>
      <c r="J710" s="27"/>
      <c r="K710" s="27"/>
      <c r="L710" s="27"/>
      <c r="M710" s="27"/>
      <c r="N710" s="27"/>
      <c r="O710" s="27"/>
      <c r="P710" s="27"/>
      <c r="Q710" s="27"/>
    </row>
    <row r="711" ht="12.75" hidden="1" customHeight="1">
      <c r="A711" s="27">
        <v>603.0</v>
      </c>
      <c r="B711" s="27" t="s">
        <v>883</v>
      </c>
      <c r="C711" s="27">
        <v>20.0</v>
      </c>
      <c r="D711" s="27"/>
      <c r="E711" s="27"/>
      <c r="F711" s="27"/>
      <c r="G711" s="27"/>
      <c r="H711" s="27"/>
      <c r="I711" s="27"/>
      <c r="J711" s="27"/>
      <c r="K711" s="27"/>
      <c r="L711" s="27"/>
      <c r="M711" s="27"/>
      <c r="N711" s="27"/>
      <c r="O711" s="27"/>
      <c r="P711" s="27"/>
      <c r="Q711" s="27"/>
    </row>
    <row r="712" ht="12.75" hidden="1" customHeight="1">
      <c r="A712" s="27">
        <v>604.0</v>
      </c>
      <c r="B712" s="27" t="s">
        <v>884</v>
      </c>
      <c r="C712" s="27">
        <v>20.0</v>
      </c>
      <c r="D712" s="27"/>
      <c r="E712" s="27"/>
      <c r="F712" s="27"/>
      <c r="G712" s="27"/>
      <c r="H712" s="27"/>
      <c r="I712" s="27"/>
      <c r="J712" s="27"/>
      <c r="K712" s="27"/>
      <c r="L712" s="27"/>
      <c r="M712" s="27"/>
      <c r="N712" s="27"/>
      <c r="O712" s="27"/>
      <c r="P712" s="27"/>
      <c r="Q712" s="27"/>
    </row>
    <row r="713" ht="12.75" hidden="1" customHeight="1">
      <c r="A713" s="27">
        <v>605.0</v>
      </c>
      <c r="B713" s="27" t="s">
        <v>885</v>
      </c>
      <c r="C713" s="27">
        <v>20.0</v>
      </c>
      <c r="D713" s="27"/>
      <c r="E713" s="27"/>
      <c r="F713" s="27"/>
      <c r="G713" s="27"/>
      <c r="H713" s="27"/>
      <c r="I713" s="27"/>
      <c r="J713" s="27"/>
      <c r="K713" s="27"/>
      <c r="L713" s="27"/>
      <c r="M713" s="27"/>
      <c r="N713" s="27"/>
      <c r="O713" s="27"/>
      <c r="P713" s="27"/>
      <c r="Q713" s="27"/>
    </row>
    <row r="714" ht="12.75" hidden="1" customHeight="1">
      <c r="A714" s="27">
        <v>606.0</v>
      </c>
      <c r="B714" s="27" t="s">
        <v>886</v>
      </c>
      <c r="C714" s="27">
        <v>20.0</v>
      </c>
      <c r="D714" s="27"/>
      <c r="E714" s="27"/>
      <c r="F714" s="27"/>
      <c r="G714" s="27"/>
      <c r="H714" s="27"/>
      <c r="I714" s="27"/>
      <c r="J714" s="27"/>
      <c r="K714" s="27"/>
      <c r="L714" s="27"/>
      <c r="M714" s="27"/>
      <c r="N714" s="27"/>
      <c r="O714" s="27"/>
      <c r="P714" s="27"/>
      <c r="Q714" s="27"/>
    </row>
    <row r="715" ht="12.75" hidden="1" customHeight="1">
      <c r="A715" s="27">
        <v>607.0</v>
      </c>
      <c r="B715" s="27" t="s">
        <v>887</v>
      </c>
      <c r="C715" s="27">
        <v>20.0</v>
      </c>
      <c r="D715" s="27"/>
      <c r="E715" s="27"/>
      <c r="F715" s="27"/>
      <c r="G715" s="27"/>
      <c r="H715" s="27"/>
      <c r="I715" s="27"/>
      <c r="J715" s="27"/>
      <c r="K715" s="27"/>
      <c r="L715" s="27"/>
      <c r="M715" s="27"/>
      <c r="N715" s="27"/>
      <c r="O715" s="27"/>
      <c r="P715" s="27"/>
      <c r="Q715" s="27"/>
    </row>
    <row r="716" ht="12.75" hidden="1" customHeight="1">
      <c r="A716" s="27">
        <v>608.0</v>
      </c>
      <c r="B716" s="27" t="s">
        <v>888</v>
      </c>
      <c r="C716" s="27">
        <v>20.0</v>
      </c>
      <c r="D716" s="27"/>
      <c r="E716" s="27"/>
      <c r="F716" s="27"/>
      <c r="G716" s="27"/>
      <c r="H716" s="27"/>
      <c r="I716" s="27"/>
      <c r="J716" s="27"/>
      <c r="K716" s="27"/>
      <c r="L716" s="27"/>
      <c r="M716" s="27"/>
      <c r="N716" s="27"/>
      <c r="O716" s="27"/>
      <c r="P716" s="27"/>
      <c r="Q716" s="27"/>
    </row>
    <row r="717" ht="12.75" hidden="1" customHeight="1">
      <c r="A717" s="27">
        <v>609.0</v>
      </c>
      <c r="B717" s="27" t="s">
        <v>889</v>
      </c>
      <c r="C717" s="27">
        <v>14.0</v>
      </c>
      <c r="D717" s="27"/>
      <c r="E717" s="27"/>
      <c r="F717" s="27"/>
      <c r="G717" s="27"/>
      <c r="H717" s="27"/>
      <c r="I717" s="27"/>
      <c r="J717" s="27"/>
      <c r="K717" s="27"/>
      <c r="L717" s="27"/>
      <c r="M717" s="27"/>
      <c r="N717" s="27"/>
      <c r="O717" s="27"/>
      <c r="P717" s="27"/>
      <c r="Q717" s="27"/>
    </row>
    <row r="718" ht="12.75" hidden="1" customHeight="1">
      <c r="A718" s="27">
        <v>610.0</v>
      </c>
      <c r="B718" s="27" t="s">
        <v>890</v>
      </c>
      <c r="C718" s="27">
        <v>16.0</v>
      </c>
      <c r="D718" s="27"/>
      <c r="E718" s="27"/>
      <c r="F718" s="27"/>
      <c r="G718" s="27"/>
      <c r="H718" s="27"/>
      <c r="I718" s="27"/>
      <c r="J718" s="27"/>
      <c r="K718" s="27"/>
      <c r="L718" s="27"/>
      <c r="M718" s="27"/>
      <c r="N718" s="27"/>
      <c r="O718" s="27"/>
      <c r="P718" s="27"/>
      <c r="Q718" s="27"/>
    </row>
    <row r="719" ht="12.75" hidden="1" customHeight="1">
      <c r="A719" s="27">
        <v>612.0</v>
      </c>
      <c r="B719" s="27" t="s">
        <v>891</v>
      </c>
      <c r="C719" s="27">
        <v>16.0</v>
      </c>
      <c r="D719" s="27"/>
      <c r="E719" s="27"/>
      <c r="F719" s="27"/>
      <c r="G719" s="27"/>
      <c r="H719" s="27"/>
      <c r="I719" s="27"/>
      <c r="J719" s="27"/>
      <c r="K719" s="27"/>
      <c r="L719" s="27"/>
      <c r="M719" s="27"/>
      <c r="N719" s="27"/>
      <c r="O719" s="27"/>
      <c r="P719" s="27"/>
      <c r="Q719" s="27"/>
    </row>
    <row r="720" ht="12.75" hidden="1" customHeight="1">
      <c r="A720" s="27">
        <v>614.0</v>
      </c>
      <c r="B720" s="27" t="s">
        <v>892</v>
      </c>
      <c r="C720" s="27">
        <v>14.0</v>
      </c>
      <c r="D720" s="27"/>
      <c r="E720" s="27"/>
      <c r="F720" s="27"/>
      <c r="G720" s="27"/>
      <c r="H720" s="27"/>
      <c r="I720" s="27"/>
      <c r="J720" s="27"/>
      <c r="K720" s="27"/>
      <c r="L720" s="27"/>
      <c r="M720" s="27"/>
      <c r="N720" s="27"/>
      <c r="O720" s="27"/>
      <c r="P720" s="27"/>
      <c r="Q720" s="27"/>
    </row>
    <row r="721" ht="12.75" hidden="1" customHeight="1">
      <c r="A721" s="27">
        <v>616.0</v>
      </c>
      <c r="B721" s="27" t="s">
        <v>893</v>
      </c>
      <c r="C721" s="27">
        <v>6.0</v>
      </c>
      <c r="D721" s="27"/>
      <c r="E721" s="27"/>
      <c r="F721" s="27"/>
      <c r="G721" s="27"/>
      <c r="H721" s="27"/>
      <c r="I721" s="27"/>
      <c r="J721" s="27"/>
      <c r="K721" s="27"/>
      <c r="L721" s="27"/>
      <c r="M721" s="27"/>
      <c r="N721" s="27"/>
      <c r="O721" s="27"/>
      <c r="P721" s="27"/>
      <c r="Q721" s="27"/>
    </row>
    <row r="722" ht="12.75" hidden="1" customHeight="1">
      <c r="A722" s="27">
        <v>617.0</v>
      </c>
      <c r="B722" s="27" t="s">
        <v>894</v>
      </c>
      <c r="C722" s="27">
        <v>15.0</v>
      </c>
      <c r="D722" s="27"/>
      <c r="E722" s="27"/>
      <c r="F722" s="27"/>
      <c r="G722" s="27"/>
      <c r="H722" s="27"/>
      <c r="I722" s="27"/>
      <c r="J722" s="27"/>
      <c r="K722" s="27"/>
      <c r="L722" s="27"/>
      <c r="M722" s="27"/>
      <c r="N722" s="27"/>
      <c r="O722" s="27"/>
      <c r="P722" s="27"/>
      <c r="Q722" s="27"/>
    </row>
    <row r="723" ht="12.75" hidden="1" customHeight="1">
      <c r="A723" s="27">
        <v>618.0</v>
      </c>
      <c r="B723" s="27" t="s">
        <v>895</v>
      </c>
      <c r="C723" s="27">
        <v>6.0</v>
      </c>
      <c r="D723" s="27"/>
      <c r="E723" s="27"/>
      <c r="F723" s="27"/>
      <c r="G723" s="27"/>
      <c r="H723" s="27"/>
      <c r="I723" s="27"/>
      <c r="J723" s="27"/>
      <c r="K723" s="27"/>
      <c r="L723" s="27"/>
      <c r="M723" s="27"/>
      <c r="N723" s="27"/>
      <c r="O723" s="27"/>
      <c r="P723" s="27"/>
      <c r="Q723" s="27"/>
    </row>
    <row r="724" ht="12.75" hidden="1" customHeight="1">
      <c r="A724" s="27">
        <v>619.0</v>
      </c>
      <c r="B724" s="27" t="s">
        <v>896</v>
      </c>
      <c r="C724" s="27">
        <v>18.0</v>
      </c>
      <c r="D724" s="27"/>
      <c r="E724" s="27"/>
      <c r="F724" s="27"/>
      <c r="G724" s="27"/>
      <c r="H724" s="27"/>
      <c r="I724" s="27"/>
      <c r="J724" s="27"/>
      <c r="K724" s="27"/>
      <c r="L724" s="27"/>
      <c r="M724" s="27"/>
      <c r="N724" s="27"/>
      <c r="O724" s="27"/>
      <c r="P724" s="27"/>
      <c r="Q724" s="27"/>
    </row>
    <row r="725" ht="12.75" hidden="1" customHeight="1">
      <c r="A725" s="27">
        <v>620.0</v>
      </c>
      <c r="B725" s="27" t="s">
        <v>897</v>
      </c>
      <c r="C725" s="27">
        <v>20.0</v>
      </c>
      <c r="D725" s="27"/>
      <c r="E725" s="27"/>
      <c r="F725" s="27"/>
      <c r="G725" s="27"/>
      <c r="H725" s="27"/>
      <c r="I725" s="27"/>
      <c r="J725" s="27"/>
      <c r="K725" s="27"/>
      <c r="L725" s="27"/>
      <c r="M725" s="27"/>
      <c r="N725" s="27"/>
      <c r="O725" s="27"/>
      <c r="P725" s="27"/>
      <c r="Q725" s="27"/>
    </row>
    <row r="726" ht="12.75" hidden="1" customHeight="1">
      <c r="A726" s="27">
        <v>621.0</v>
      </c>
      <c r="B726" s="27" t="s">
        <v>898</v>
      </c>
      <c r="C726" s="27">
        <v>15.0</v>
      </c>
      <c r="D726" s="27"/>
      <c r="E726" s="27"/>
      <c r="F726" s="27"/>
      <c r="G726" s="27"/>
      <c r="H726" s="27"/>
      <c r="I726" s="27"/>
      <c r="J726" s="27"/>
      <c r="K726" s="27"/>
      <c r="L726" s="27"/>
      <c r="M726" s="27"/>
      <c r="N726" s="27"/>
      <c r="O726" s="27"/>
      <c r="P726" s="27"/>
      <c r="Q726" s="27"/>
    </row>
    <row r="727" ht="12.75" hidden="1" customHeight="1">
      <c r="A727" s="27">
        <v>622.0</v>
      </c>
      <c r="B727" s="27" t="s">
        <v>899</v>
      </c>
      <c r="C727" s="27">
        <v>13.0</v>
      </c>
      <c r="D727" s="27"/>
      <c r="E727" s="27"/>
      <c r="F727" s="27"/>
      <c r="G727" s="27"/>
      <c r="H727" s="27"/>
      <c r="I727" s="27"/>
      <c r="J727" s="27"/>
      <c r="K727" s="27"/>
      <c r="L727" s="27"/>
      <c r="M727" s="27"/>
      <c r="N727" s="27"/>
      <c r="O727" s="27"/>
      <c r="P727" s="27"/>
      <c r="Q727" s="27"/>
    </row>
    <row r="728" ht="12.75" hidden="1" customHeight="1">
      <c r="A728" s="27">
        <v>623.0</v>
      </c>
      <c r="B728" s="27" t="s">
        <v>900</v>
      </c>
      <c r="C728" s="27">
        <v>4.0</v>
      </c>
      <c r="D728" s="27"/>
      <c r="E728" s="27"/>
      <c r="F728" s="27"/>
      <c r="G728" s="27"/>
      <c r="H728" s="27"/>
      <c r="I728" s="27"/>
      <c r="J728" s="27"/>
      <c r="K728" s="27"/>
      <c r="L728" s="27"/>
      <c r="M728" s="27"/>
      <c r="N728" s="27"/>
      <c r="O728" s="27"/>
      <c r="P728" s="27"/>
      <c r="Q728" s="27"/>
    </row>
    <row r="729" ht="12.75" hidden="1" customHeight="1">
      <c r="A729" s="27">
        <v>624.0</v>
      </c>
      <c r="B729" s="27" t="s">
        <v>901</v>
      </c>
      <c r="C729" s="27">
        <v>8.0</v>
      </c>
      <c r="D729" s="27"/>
      <c r="E729" s="27"/>
      <c r="F729" s="27"/>
      <c r="G729" s="27"/>
      <c r="H729" s="27"/>
      <c r="I729" s="27"/>
      <c r="J729" s="27"/>
      <c r="K729" s="27"/>
      <c r="L729" s="27"/>
      <c r="M729" s="27"/>
      <c r="N729" s="27"/>
      <c r="O729" s="27"/>
      <c r="P729" s="27"/>
      <c r="Q729" s="27"/>
    </row>
    <row r="730" ht="12.75" hidden="1" customHeight="1">
      <c r="A730" s="27">
        <v>625.0</v>
      </c>
      <c r="B730" s="27" t="s">
        <v>902</v>
      </c>
      <c r="C730" s="27">
        <v>13.0</v>
      </c>
      <c r="D730" s="27"/>
      <c r="E730" s="27"/>
      <c r="F730" s="27"/>
      <c r="G730" s="27"/>
      <c r="H730" s="27"/>
      <c r="I730" s="27"/>
      <c r="J730" s="27"/>
      <c r="K730" s="27"/>
      <c r="L730" s="27"/>
      <c r="M730" s="27"/>
      <c r="N730" s="27"/>
      <c r="O730" s="27"/>
      <c r="P730" s="27"/>
      <c r="Q730" s="27"/>
    </row>
    <row r="731" ht="12.75" hidden="1" customHeight="1">
      <c r="A731" s="27">
        <v>626.0</v>
      </c>
      <c r="B731" s="27" t="s">
        <v>903</v>
      </c>
      <c r="C731" s="27">
        <v>15.0</v>
      </c>
      <c r="D731" s="27"/>
      <c r="E731" s="27"/>
      <c r="F731" s="27"/>
      <c r="G731" s="27"/>
      <c r="H731" s="27"/>
      <c r="I731" s="27"/>
      <c r="J731" s="27"/>
      <c r="K731" s="27"/>
      <c r="L731" s="27"/>
      <c r="M731" s="27"/>
      <c r="N731" s="27"/>
      <c r="O731" s="27"/>
      <c r="P731" s="27"/>
      <c r="Q731" s="27"/>
    </row>
    <row r="732" ht="12.75" hidden="1" customHeight="1">
      <c r="A732" s="27">
        <v>628.0</v>
      </c>
      <c r="B732" s="27" t="s">
        <v>904</v>
      </c>
      <c r="C732" s="27">
        <v>16.0</v>
      </c>
      <c r="D732" s="27"/>
      <c r="E732" s="27"/>
      <c r="F732" s="27"/>
      <c r="G732" s="27"/>
      <c r="H732" s="27"/>
      <c r="I732" s="27"/>
      <c r="J732" s="27"/>
      <c r="K732" s="27"/>
      <c r="L732" s="27"/>
      <c r="M732" s="27"/>
      <c r="N732" s="27"/>
      <c r="O732" s="27"/>
      <c r="P732" s="27"/>
      <c r="Q732" s="27"/>
    </row>
    <row r="733" ht="12.75" hidden="1" customHeight="1">
      <c r="A733" s="27">
        <v>629.0</v>
      </c>
      <c r="B733" s="27" t="s">
        <v>905</v>
      </c>
      <c r="C733" s="27">
        <v>18.0</v>
      </c>
      <c r="D733" s="27"/>
      <c r="E733" s="27"/>
      <c r="F733" s="27"/>
      <c r="G733" s="27"/>
      <c r="H733" s="27"/>
      <c r="I733" s="27"/>
      <c r="J733" s="27"/>
      <c r="K733" s="27"/>
      <c r="L733" s="27"/>
      <c r="M733" s="27"/>
      <c r="N733" s="27"/>
      <c r="O733" s="27"/>
      <c r="P733" s="27"/>
      <c r="Q733" s="27"/>
    </row>
    <row r="734" ht="12.75" hidden="1" customHeight="1">
      <c r="A734" s="27">
        <v>631.0</v>
      </c>
      <c r="B734" s="27" t="s">
        <v>906</v>
      </c>
      <c r="C734" s="27">
        <v>18.0</v>
      </c>
      <c r="D734" s="27"/>
      <c r="E734" s="27"/>
      <c r="F734" s="27"/>
      <c r="G734" s="27"/>
      <c r="H734" s="27"/>
      <c r="I734" s="27"/>
      <c r="J734" s="27"/>
      <c r="K734" s="27"/>
      <c r="L734" s="27"/>
      <c r="M734" s="27"/>
      <c r="N734" s="27"/>
      <c r="O734" s="27"/>
      <c r="P734" s="27"/>
      <c r="Q734" s="27"/>
    </row>
    <row r="735" ht="12.75" customHeight="1">
      <c r="A735" s="27"/>
      <c r="B735" s="27"/>
      <c r="C735" s="27"/>
      <c r="D735" s="27"/>
      <c r="E735" s="27"/>
      <c r="F735" s="27"/>
      <c r="G735" s="27"/>
      <c r="H735" s="27"/>
      <c r="I735" s="27"/>
      <c r="J735" s="27"/>
      <c r="K735" s="27"/>
      <c r="L735" s="27"/>
      <c r="M735" s="27"/>
      <c r="N735" s="27"/>
      <c r="O735" s="27"/>
      <c r="P735" s="27"/>
      <c r="Q735" s="27"/>
    </row>
    <row r="736" ht="12.75" customHeight="1">
      <c r="A736" s="27"/>
      <c r="B736" s="27"/>
      <c r="C736" s="27"/>
      <c r="D736" s="27"/>
      <c r="E736" s="27"/>
      <c r="F736" s="27"/>
      <c r="G736" s="27"/>
      <c r="H736" s="27"/>
      <c r="I736" s="27"/>
      <c r="J736" s="27"/>
      <c r="K736" s="27"/>
      <c r="L736" s="27"/>
      <c r="M736" s="27"/>
      <c r="N736" s="27"/>
      <c r="O736" s="27"/>
      <c r="P736" s="27"/>
      <c r="Q736" s="27"/>
    </row>
    <row r="737" ht="12.75" customHeight="1">
      <c r="A737" s="27"/>
      <c r="B737" s="27"/>
      <c r="C737" s="27"/>
      <c r="D737" s="27"/>
      <c r="E737" s="27"/>
      <c r="F737" s="27"/>
      <c r="G737" s="27"/>
      <c r="H737" s="27"/>
      <c r="I737" s="27"/>
      <c r="J737" s="27"/>
      <c r="K737" s="27"/>
      <c r="L737" s="27"/>
      <c r="M737" s="27"/>
      <c r="N737" s="27"/>
      <c r="O737" s="27"/>
      <c r="P737" s="27"/>
      <c r="Q737" s="27"/>
    </row>
    <row r="738" ht="12.75" hidden="1" customHeight="1">
      <c r="A738" s="27" t="s">
        <v>907</v>
      </c>
      <c r="B738" s="27" t="s">
        <v>908</v>
      </c>
      <c r="C738" s="27"/>
      <c r="D738" s="27"/>
      <c r="E738" s="27"/>
      <c r="F738" s="27"/>
      <c r="G738" s="27"/>
      <c r="H738" s="27"/>
      <c r="I738" s="27"/>
      <c r="J738" s="27"/>
      <c r="K738" s="27"/>
      <c r="L738" s="27"/>
      <c r="M738" s="27"/>
      <c r="N738" s="27"/>
      <c r="O738" s="27"/>
      <c r="P738" s="27"/>
      <c r="Q738" s="27"/>
    </row>
    <row r="739" ht="12.75" hidden="1" customHeight="1">
      <c r="A739" s="27" t="s">
        <v>909</v>
      </c>
      <c r="B739" s="27" t="s">
        <v>910</v>
      </c>
      <c r="C739" s="27"/>
      <c r="D739" s="27"/>
      <c r="E739" s="27"/>
      <c r="F739" s="27"/>
      <c r="G739" s="27"/>
      <c r="H739" s="27"/>
      <c r="I739" s="27"/>
      <c r="J739" s="27"/>
      <c r="K739" s="27"/>
      <c r="L739" s="27"/>
      <c r="M739" s="27"/>
      <c r="N739" s="27"/>
      <c r="O739" s="27"/>
      <c r="P739" s="27"/>
      <c r="Q739" s="27"/>
    </row>
    <row r="740" ht="12.75" hidden="1" customHeight="1">
      <c r="A740" s="27" t="s">
        <v>911</v>
      </c>
      <c r="B740" s="27" t="s">
        <v>912</v>
      </c>
      <c r="C740" s="27"/>
      <c r="D740" s="27"/>
      <c r="E740" s="27"/>
      <c r="F740" s="27"/>
      <c r="G740" s="27"/>
      <c r="H740" s="27"/>
      <c r="I740" s="27"/>
      <c r="J740" s="27"/>
      <c r="K740" s="27"/>
      <c r="L740" s="27"/>
      <c r="M740" s="27"/>
      <c r="N740" s="27"/>
      <c r="O740" s="27"/>
      <c r="P740" s="27"/>
      <c r="Q740" s="27"/>
    </row>
    <row r="741" ht="12.75" hidden="1" customHeight="1">
      <c r="A741" s="27" t="s">
        <v>913</v>
      </c>
      <c r="B741" s="27" t="s">
        <v>914</v>
      </c>
      <c r="C741" s="27"/>
      <c r="D741" s="27"/>
      <c r="E741" s="27"/>
      <c r="F741" s="27"/>
      <c r="G741" s="27"/>
      <c r="H741" s="27"/>
      <c r="I741" s="27"/>
      <c r="J741" s="27"/>
      <c r="K741" s="27"/>
      <c r="L741" s="27"/>
      <c r="M741" s="27"/>
      <c r="N741" s="27"/>
      <c r="O741" s="27"/>
      <c r="P741" s="27"/>
      <c r="Q741" s="27"/>
    </row>
    <row r="742" ht="12.75" hidden="1" customHeight="1">
      <c r="A742" s="27" t="s">
        <v>915</v>
      </c>
      <c r="B742" s="27" t="s">
        <v>916</v>
      </c>
      <c r="C742" s="27"/>
      <c r="D742" s="27"/>
      <c r="E742" s="27"/>
      <c r="F742" s="27"/>
      <c r="G742" s="27"/>
      <c r="H742" s="27"/>
      <c r="I742" s="27"/>
      <c r="J742" s="27"/>
      <c r="K742" s="27"/>
      <c r="L742" s="27"/>
      <c r="M742" s="27"/>
      <c r="N742" s="27"/>
      <c r="O742" s="27"/>
      <c r="P742" s="27"/>
      <c r="Q742" s="27"/>
    </row>
    <row r="743" ht="12.75" hidden="1" customHeight="1">
      <c r="A743" s="27" t="s">
        <v>917</v>
      </c>
      <c r="B743" s="27" t="s">
        <v>918</v>
      </c>
      <c r="C743" s="27"/>
      <c r="D743" s="27"/>
      <c r="E743" s="27"/>
      <c r="F743" s="27"/>
      <c r="G743" s="27"/>
      <c r="H743" s="27"/>
      <c r="I743" s="27"/>
      <c r="J743" s="27"/>
      <c r="K743" s="27"/>
      <c r="L743" s="27"/>
      <c r="M743" s="27"/>
      <c r="N743" s="27"/>
      <c r="O743" s="27"/>
      <c r="P743" s="27"/>
      <c r="Q743" s="27"/>
    </row>
    <row r="744" ht="12.75" hidden="1" customHeight="1">
      <c r="A744" s="27" t="s">
        <v>919</v>
      </c>
      <c r="B744" s="27" t="s">
        <v>920</v>
      </c>
      <c r="C744" s="27"/>
      <c r="D744" s="27"/>
      <c r="E744" s="27"/>
      <c r="F744" s="27"/>
      <c r="G744" s="27"/>
      <c r="H744" s="27"/>
      <c r="I744" s="27"/>
      <c r="J744" s="27"/>
      <c r="K744" s="27"/>
      <c r="L744" s="27"/>
      <c r="M744" s="27"/>
      <c r="N744" s="27"/>
      <c r="O744" s="27"/>
      <c r="P744" s="27"/>
      <c r="Q744" s="27"/>
    </row>
    <row r="745" ht="12.75" hidden="1" customHeight="1">
      <c r="A745" s="27" t="s">
        <v>921</v>
      </c>
      <c r="B745" s="27" t="s">
        <v>922</v>
      </c>
      <c r="C745" s="27"/>
      <c r="D745" s="27"/>
      <c r="E745" s="27"/>
      <c r="F745" s="27"/>
      <c r="G745" s="27"/>
      <c r="H745" s="27"/>
      <c r="I745" s="27"/>
      <c r="J745" s="27"/>
      <c r="K745" s="27"/>
      <c r="L745" s="27"/>
      <c r="M745" s="27"/>
      <c r="N745" s="27"/>
      <c r="O745" s="27"/>
      <c r="P745" s="27"/>
      <c r="Q745" s="27"/>
    </row>
    <row r="746" ht="12.75" hidden="1" customHeight="1">
      <c r="A746" s="27" t="s">
        <v>923</v>
      </c>
      <c r="B746" s="27" t="s">
        <v>924</v>
      </c>
      <c r="C746" s="27"/>
      <c r="D746" s="27"/>
      <c r="E746" s="27"/>
      <c r="F746" s="27"/>
      <c r="G746" s="27"/>
      <c r="H746" s="27"/>
      <c r="I746" s="27"/>
      <c r="J746" s="27"/>
      <c r="K746" s="27"/>
      <c r="L746" s="27"/>
      <c r="M746" s="27"/>
      <c r="N746" s="27"/>
      <c r="O746" s="27"/>
      <c r="P746" s="27"/>
      <c r="Q746" s="27"/>
    </row>
    <row r="747" ht="12.75" hidden="1" customHeight="1">
      <c r="A747" s="27" t="s">
        <v>925</v>
      </c>
      <c r="B747" s="27" t="s">
        <v>926</v>
      </c>
      <c r="C747" s="27"/>
      <c r="D747" s="27"/>
      <c r="E747" s="27"/>
      <c r="F747" s="27"/>
      <c r="G747" s="27"/>
      <c r="H747" s="27"/>
      <c r="I747" s="27"/>
      <c r="J747" s="27"/>
      <c r="K747" s="27"/>
      <c r="L747" s="27"/>
      <c r="M747" s="27"/>
      <c r="N747" s="27"/>
      <c r="O747" s="27"/>
      <c r="P747" s="27"/>
      <c r="Q747" s="27"/>
    </row>
    <row r="748" ht="12.75" hidden="1" customHeight="1">
      <c r="A748" s="27" t="s">
        <v>927</v>
      </c>
      <c r="B748" s="27" t="s">
        <v>928</v>
      </c>
      <c r="C748" s="27"/>
      <c r="D748" s="27"/>
      <c r="E748" s="27"/>
      <c r="F748" s="27"/>
      <c r="G748" s="27"/>
      <c r="H748" s="27"/>
      <c r="I748" s="27"/>
      <c r="J748" s="27"/>
      <c r="K748" s="27"/>
      <c r="L748" s="27"/>
      <c r="M748" s="27"/>
      <c r="N748" s="27"/>
      <c r="O748" s="27"/>
      <c r="P748" s="27"/>
      <c r="Q748" s="27"/>
    </row>
    <row r="749" ht="12.75" hidden="1" customHeight="1">
      <c r="A749" s="27" t="s">
        <v>929</v>
      </c>
      <c r="B749" s="27" t="s">
        <v>930</v>
      </c>
      <c r="C749" s="27"/>
      <c r="D749" s="27"/>
      <c r="E749" s="27"/>
      <c r="F749" s="27"/>
      <c r="G749" s="27"/>
      <c r="H749" s="27"/>
      <c r="I749" s="27"/>
      <c r="J749" s="27"/>
      <c r="K749" s="27"/>
      <c r="L749" s="27"/>
      <c r="M749" s="27"/>
      <c r="N749" s="27"/>
      <c r="O749" s="27"/>
      <c r="P749" s="27"/>
      <c r="Q749" s="27"/>
    </row>
    <row r="750" ht="12.75" hidden="1" customHeight="1">
      <c r="A750" s="27" t="s">
        <v>227</v>
      </c>
      <c r="B750" s="27" t="s">
        <v>931</v>
      </c>
      <c r="C750" s="27"/>
      <c r="D750" s="27"/>
      <c r="E750" s="27"/>
      <c r="F750" s="27"/>
      <c r="G750" s="27"/>
      <c r="H750" s="27"/>
      <c r="I750" s="27"/>
      <c r="J750" s="27"/>
      <c r="K750" s="27"/>
      <c r="L750" s="27"/>
      <c r="M750" s="27"/>
      <c r="N750" s="27"/>
      <c r="O750" s="27"/>
      <c r="P750" s="27"/>
      <c r="Q750" s="27"/>
    </row>
    <row r="751" ht="12.75" hidden="1" customHeight="1">
      <c r="A751" s="27" t="s">
        <v>932</v>
      </c>
      <c r="B751" s="27" t="s">
        <v>933</v>
      </c>
      <c r="C751" s="27"/>
      <c r="D751" s="27"/>
      <c r="E751" s="27"/>
      <c r="F751" s="27"/>
      <c r="G751" s="27"/>
      <c r="H751" s="27"/>
      <c r="I751" s="27"/>
      <c r="J751" s="27"/>
      <c r="K751" s="27"/>
      <c r="L751" s="27"/>
      <c r="M751" s="27"/>
      <c r="N751" s="27"/>
      <c r="O751" s="27"/>
      <c r="P751" s="27"/>
      <c r="Q751" s="27"/>
    </row>
    <row r="752" ht="12.75" hidden="1" customHeight="1">
      <c r="A752" s="27" t="s">
        <v>934</v>
      </c>
      <c r="B752" s="27" t="s">
        <v>935</v>
      </c>
      <c r="C752" s="27"/>
      <c r="D752" s="27"/>
      <c r="E752" s="27"/>
      <c r="F752" s="27"/>
      <c r="G752" s="27"/>
      <c r="H752" s="27"/>
      <c r="I752" s="27"/>
      <c r="J752" s="27"/>
      <c r="K752" s="27"/>
      <c r="L752" s="27"/>
      <c r="M752" s="27"/>
      <c r="N752" s="27"/>
      <c r="O752" s="27"/>
      <c r="P752" s="27"/>
      <c r="Q752" s="27"/>
    </row>
    <row r="753" ht="12.75" hidden="1" customHeight="1">
      <c r="A753" s="27" t="s">
        <v>936</v>
      </c>
      <c r="B753" s="27" t="s">
        <v>937</v>
      </c>
      <c r="C753" s="27"/>
      <c r="D753" s="27"/>
      <c r="E753" s="27"/>
      <c r="F753" s="27"/>
      <c r="G753" s="27"/>
      <c r="H753" s="27"/>
      <c r="I753" s="27"/>
      <c r="J753" s="27"/>
      <c r="K753" s="27"/>
      <c r="L753" s="27"/>
      <c r="M753" s="27"/>
      <c r="N753" s="27"/>
      <c r="O753" s="27"/>
      <c r="P753" s="27"/>
      <c r="Q753" s="27"/>
    </row>
    <row r="754" ht="12.75" hidden="1" customHeight="1">
      <c r="A754" s="27" t="s">
        <v>938</v>
      </c>
      <c r="B754" s="27" t="s">
        <v>939</v>
      </c>
      <c r="C754" s="27"/>
      <c r="D754" s="27"/>
      <c r="E754" s="27"/>
      <c r="F754" s="27"/>
      <c r="G754" s="27"/>
      <c r="H754" s="27"/>
      <c r="I754" s="27"/>
      <c r="J754" s="27"/>
      <c r="K754" s="27"/>
      <c r="L754" s="27"/>
      <c r="M754" s="27"/>
      <c r="N754" s="27"/>
      <c r="O754" s="27"/>
      <c r="P754" s="27"/>
      <c r="Q754" s="27"/>
    </row>
    <row r="755" ht="12.75" hidden="1" customHeight="1">
      <c r="A755" s="27" t="s">
        <v>940</v>
      </c>
      <c r="B755" s="27" t="s">
        <v>941</v>
      </c>
      <c r="C755" s="27"/>
      <c r="D755" s="27"/>
      <c r="E755" s="27"/>
      <c r="F755" s="27"/>
      <c r="G755" s="27"/>
      <c r="H755" s="27"/>
      <c r="I755" s="27"/>
      <c r="J755" s="27"/>
      <c r="K755" s="27"/>
      <c r="L755" s="27"/>
      <c r="M755" s="27"/>
      <c r="N755" s="27"/>
      <c r="O755" s="27"/>
      <c r="P755" s="27"/>
      <c r="Q755" s="27"/>
    </row>
    <row r="756" ht="12.75" hidden="1" customHeight="1">
      <c r="A756" s="27" t="s">
        <v>942</v>
      </c>
      <c r="B756" s="27" t="s">
        <v>943</v>
      </c>
      <c r="C756" s="27"/>
      <c r="D756" s="27"/>
      <c r="E756" s="27"/>
      <c r="F756" s="27"/>
      <c r="G756" s="27"/>
      <c r="H756" s="27"/>
      <c r="I756" s="27"/>
      <c r="J756" s="27"/>
      <c r="K756" s="27"/>
      <c r="L756" s="27"/>
      <c r="M756" s="27"/>
      <c r="N756" s="27"/>
      <c r="O756" s="27"/>
      <c r="P756" s="27"/>
      <c r="Q756" s="27"/>
    </row>
    <row r="757" ht="12.75" hidden="1" customHeight="1">
      <c r="A757" s="27" t="s">
        <v>944</v>
      </c>
      <c r="B757" s="27" t="s">
        <v>945</v>
      </c>
      <c r="C757" s="27"/>
      <c r="D757" s="27"/>
      <c r="E757" s="27"/>
      <c r="F757" s="27"/>
      <c r="G757" s="27"/>
      <c r="H757" s="27"/>
      <c r="I757" s="27"/>
      <c r="J757" s="27"/>
      <c r="K757" s="27"/>
      <c r="L757" s="27"/>
      <c r="M757" s="27"/>
      <c r="N757" s="27"/>
      <c r="O757" s="27"/>
      <c r="P757" s="27"/>
      <c r="Q757" s="27"/>
    </row>
    <row r="758" ht="12.75" hidden="1" customHeight="1">
      <c r="A758" s="27" t="s">
        <v>946</v>
      </c>
      <c r="B758" s="27" t="s">
        <v>947</v>
      </c>
      <c r="C758" s="27"/>
      <c r="D758" s="27"/>
      <c r="E758" s="27"/>
      <c r="F758" s="27"/>
      <c r="G758" s="27"/>
      <c r="H758" s="27"/>
      <c r="I758" s="27"/>
      <c r="J758" s="27"/>
      <c r="K758" s="27"/>
      <c r="L758" s="27"/>
      <c r="M758" s="27"/>
      <c r="N758" s="27"/>
      <c r="O758" s="27"/>
      <c r="P758" s="27"/>
      <c r="Q758" s="27"/>
    </row>
    <row r="759" ht="12.75" hidden="1" customHeight="1">
      <c r="A759" s="27" t="s">
        <v>948</v>
      </c>
      <c r="B759" s="27" t="s">
        <v>949</v>
      </c>
      <c r="C759" s="27"/>
      <c r="D759" s="27"/>
      <c r="E759" s="27"/>
      <c r="F759" s="27"/>
      <c r="G759" s="27"/>
      <c r="H759" s="27"/>
      <c r="I759" s="27"/>
      <c r="J759" s="27"/>
      <c r="K759" s="27"/>
      <c r="L759" s="27"/>
      <c r="M759" s="27"/>
      <c r="N759" s="27"/>
      <c r="O759" s="27"/>
      <c r="P759" s="27"/>
      <c r="Q759" s="27"/>
    </row>
    <row r="760" ht="12.75" hidden="1" customHeight="1">
      <c r="A760" s="27" t="s">
        <v>950</v>
      </c>
      <c r="B760" s="27" t="s">
        <v>951</v>
      </c>
      <c r="C760" s="27"/>
      <c r="D760" s="27"/>
      <c r="E760" s="27"/>
      <c r="F760" s="27"/>
      <c r="G760" s="27"/>
      <c r="H760" s="27"/>
      <c r="I760" s="27"/>
      <c r="J760" s="27"/>
      <c r="K760" s="27"/>
      <c r="L760" s="27"/>
      <c r="M760" s="27"/>
      <c r="N760" s="27"/>
      <c r="O760" s="27"/>
      <c r="P760" s="27"/>
      <c r="Q760" s="27"/>
    </row>
    <row r="761" ht="12.75" hidden="1" customHeight="1">
      <c r="A761" s="27" t="s">
        <v>952</v>
      </c>
      <c r="B761" s="27" t="s">
        <v>953</v>
      </c>
      <c r="C761" s="27"/>
      <c r="D761" s="27"/>
      <c r="E761" s="27"/>
      <c r="F761" s="27"/>
      <c r="G761" s="27"/>
      <c r="H761" s="27"/>
      <c r="I761" s="27"/>
      <c r="J761" s="27"/>
      <c r="K761" s="27"/>
      <c r="L761" s="27"/>
      <c r="M761" s="27"/>
      <c r="N761" s="27"/>
      <c r="O761" s="27"/>
      <c r="P761" s="27"/>
      <c r="Q761" s="27"/>
    </row>
    <row r="762" ht="12.75" hidden="1" customHeight="1">
      <c r="A762" s="27" t="s">
        <v>954</v>
      </c>
      <c r="B762" s="27" t="s">
        <v>955</v>
      </c>
      <c r="C762" s="27"/>
      <c r="D762" s="27"/>
      <c r="E762" s="27"/>
      <c r="F762" s="27"/>
      <c r="G762" s="27"/>
      <c r="H762" s="27"/>
      <c r="I762" s="27"/>
      <c r="J762" s="27"/>
      <c r="K762" s="27"/>
      <c r="L762" s="27"/>
      <c r="M762" s="27"/>
      <c r="N762" s="27"/>
      <c r="O762" s="27"/>
      <c r="P762" s="27"/>
      <c r="Q762" s="27"/>
    </row>
    <row r="763" ht="12.75" hidden="1" customHeight="1">
      <c r="A763" s="27" t="s">
        <v>956</v>
      </c>
      <c r="B763" s="27" t="s">
        <v>957</v>
      </c>
      <c r="C763" s="27"/>
      <c r="D763" s="27"/>
      <c r="E763" s="27"/>
      <c r="F763" s="27"/>
      <c r="G763" s="27"/>
      <c r="H763" s="27"/>
      <c r="I763" s="27"/>
      <c r="J763" s="27"/>
      <c r="K763" s="27"/>
      <c r="L763" s="27"/>
      <c r="M763" s="27"/>
      <c r="N763" s="27"/>
      <c r="O763" s="27"/>
      <c r="P763" s="27"/>
      <c r="Q763" s="27"/>
    </row>
    <row r="764" ht="12.75" hidden="1" customHeight="1">
      <c r="A764" s="27" t="s">
        <v>958</v>
      </c>
      <c r="B764" s="27" t="s">
        <v>959</v>
      </c>
      <c r="C764" s="27"/>
      <c r="D764" s="27"/>
      <c r="E764" s="27"/>
      <c r="F764" s="27"/>
      <c r="G764" s="27"/>
      <c r="H764" s="27"/>
      <c r="I764" s="27"/>
      <c r="J764" s="27"/>
      <c r="K764" s="27"/>
      <c r="L764" s="27"/>
      <c r="M764" s="27"/>
      <c r="N764" s="27"/>
      <c r="O764" s="27"/>
      <c r="P764" s="27"/>
      <c r="Q764" s="27"/>
    </row>
    <row r="765" ht="12.75" hidden="1" customHeight="1">
      <c r="A765" s="27" t="s">
        <v>960</v>
      </c>
      <c r="B765" s="27" t="s">
        <v>961</v>
      </c>
      <c r="C765" s="27"/>
      <c r="D765" s="27"/>
      <c r="E765" s="27"/>
      <c r="F765" s="27"/>
      <c r="G765" s="27"/>
      <c r="H765" s="27"/>
      <c r="I765" s="27"/>
      <c r="J765" s="27"/>
      <c r="K765" s="27"/>
      <c r="L765" s="27"/>
      <c r="M765" s="27"/>
      <c r="N765" s="27"/>
      <c r="O765" s="27"/>
      <c r="P765" s="27"/>
      <c r="Q765" s="27"/>
    </row>
    <row r="766" ht="12.75" hidden="1" customHeight="1">
      <c r="A766" s="27" t="s">
        <v>962</v>
      </c>
      <c r="B766" s="27" t="s">
        <v>963</v>
      </c>
      <c r="C766" s="27"/>
      <c r="D766" s="27"/>
      <c r="E766" s="27"/>
      <c r="F766" s="27"/>
      <c r="G766" s="27"/>
      <c r="H766" s="27"/>
      <c r="I766" s="27"/>
      <c r="J766" s="27"/>
      <c r="K766" s="27"/>
      <c r="L766" s="27"/>
      <c r="M766" s="27"/>
      <c r="N766" s="27"/>
      <c r="O766" s="27"/>
      <c r="P766" s="27"/>
      <c r="Q766" s="27"/>
    </row>
    <row r="767" ht="12.75" hidden="1" customHeight="1">
      <c r="A767" s="27" t="s">
        <v>964</v>
      </c>
      <c r="B767" s="27" t="s">
        <v>965</v>
      </c>
      <c r="C767" s="27"/>
      <c r="D767" s="27"/>
      <c r="E767" s="27"/>
      <c r="F767" s="27"/>
      <c r="G767" s="27"/>
      <c r="H767" s="27"/>
      <c r="I767" s="27"/>
      <c r="J767" s="27"/>
      <c r="K767" s="27"/>
      <c r="L767" s="27"/>
      <c r="M767" s="27"/>
      <c r="N767" s="27"/>
      <c r="O767" s="27"/>
      <c r="P767" s="27"/>
      <c r="Q767" s="27"/>
    </row>
    <row r="768" ht="12.75" hidden="1" customHeight="1">
      <c r="A768" s="27" t="s">
        <v>966</v>
      </c>
      <c r="B768" s="27" t="s">
        <v>967</v>
      </c>
      <c r="C768" s="27"/>
      <c r="D768" s="27"/>
      <c r="E768" s="27"/>
      <c r="F768" s="27"/>
      <c r="G768" s="27"/>
      <c r="H768" s="27"/>
      <c r="I768" s="27"/>
      <c r="J768" s="27"/>
      <c r="K768" s="27"/>
      <c r="L768" s="27"/>
      <c r="M768" s="27"/>
      <c r="N768" s="27"/>
      <c r="O768" s="27"/>
      <c r="P768" s="27"/>
      <c r="Q768" s="27"/>
    </row>
    <row r="769" ht="12.75" hidden="1" customHeight="1">
      <c r="A769" s="27" t="s">
        <v>968</v>
      </c>
      <c r="B769" s="27" t="s">
        <v>969</v>
      </c>
      <c r="C769" s="27"/>
      <c r="D769" s="27"/>
      <c r="E769" s="27"/>
      <c r="F769" s="27"/>
      <c r="G769" s="27"/>
      <c r="H769" s="27"/>
      <c r="I769" s="27"/>
      <c r="J769" s="27"/>
      <c r="K769" s="27"/>
      <c r="L769" s="27"/>
      <c r="M769" s="27"/>
      <c r="N769" s="27"/>
      <c r="O769" s="27"/>
      <c r="P769" s="27"/>
      <c r="Q769" s="27"/>
    </row>
    <row r="770" ht="12.75" hidden="1" customHeight="1">
      <c r="A770" s="27" t="s">
        <v>970</v>
      </c>
      <c r="B770" s="27" t="s">
        <v>971</v>
      </c>
      <c r="C770" s="27"/>
      <c r="D770" s="27"/>
      <c r="E770" s="27"/>
      <c r="F770" s="27"/>
      <c r="G770" s="27"/>
      <c r="H770" s="27"/>
      <c r="I770" s="27"/>
      <c r="J770" s="27"/>
      <c r="K770" s="27"/>
      <c r="L770" s="27"/>
      <c r="M770" s="27"/>
      <c r="N770" s="27"/>
      <c r="O770" s="27"/>
      <c r="P770" s="27"/>
      <c r="Q770" s="27"/>
    </row>
    <row r="771" ht="12.75" hidden="1" customHeight="1">
      <c r="A771" s="27" t="s">
        <v>972</v>
      </c>
      <c r="B771" s="27" t="s">
        <v>973</v>
      </c>
      <c r="C771" s="27"/>
      <c r="D771" s="27"/>
      <c r="E771" s="27"/>
      <c r="F771" s="27"/>
      <c r="G771" s="27"/>
      <c r="H771" s="27"/>
      <c r="I771" s="27"/>
      <c r="J771" s="27"/>
      <c r="K771" s="27"/>
      <c r="L771" s="27"/>
      <c r="M771" s="27"/>
      <c r="N771" s="27"/>
      <c r="O771" s="27"/>
      <c r="P771" s="27"/>
      <c r="Q771" s="27"/>
    </row>
    <row r="772" ht="12.75" hidden="1" customHeight="1">
      <c r="A772" s="27" t="s">
        <v>974</v>
      </c>
      <c r="B772" s="27" t="s">
        <v>975</v>
      </c>
      <c r="C772" s="27"/>
      <c r="D772" s="27"/>
      <c r="E772" s="27"/>
      <c r="F772" s="27"/>
      <c r="G772" s="27"/>
      <c r="H772" s="27"/>
      <c r="I772" s="27"/>
      <c r="J772" s="27"/>
      <c r="K772" s="27"/>
      <c r="L772" s="27"/>
      <c r="M772" s="27"/>
      <c r="N772" s="27"/>
      <c r="O772" s="27"/>
      <c r="P772" s="27"/>
      <c r="Q772" s="27"/>
    </row>
    <row r="773" ht="12.75" hidden="1" customHeight="1">
      <c r="A773" s="27" t="s">
        <v>976</v>
      </c>
      <c r="B773" s="27" t="s">
        <v>977</v>
      </c>
      <c r="C773" s="27"/>
      <c r="D773" s="27"/>
      <c r="E773" s="27"/>
      <c r="F773" s="27"/>
      <c r="G773" s="27"/>
      <c r="H773" s="27"/>
      <c r="I773" s="27"/>
      <c r="J773" s="27"/>
      <c r="K773" s="27"/>
      <c r="L773" s="27"/>
      <c r="M773" s="27"/>
      <c r="N773" s="27"/>
      <c r="O773" s="27"/>
      <c r="P773" s="27"/>
      <c r="Q773" s="27"/>
    </row>
    <row r="774" ht="12.75" hidden="1" customHeight="1">
      <c r="A774" s="27" t="s">
        <v>978</v>
      </c>
      <c r="B774" s="27" t="s">
        <v>979</v>
      </c>
      <c r="C774" s="27"/>
      <c r="D774" s="27"/>
      <c r="E774" s="27"/>
      <c r="F774" s="27"/>
      <c r="G774" s="27"/>
      <c r="H774" s="27"/>
      <c r="I774" s="27"/>
      <c r="J774" s="27"/>
      <c r="K774" s="27"/>
      <c r="L774" s="27"/>
      <c r="M774" s="27"/>
      <c r="N774" s="27"/>
      <c r="O774" s="27"/>
      <c r="P774" s="27"/>
      <c r="Q774" s="27"/>
    </row>
    <row r="775" ht="12.75" hidden="1" customHeight="1">
      <c r="A775" s="27" t="s">
        <v>980</v>
      </c>
      <c r="B775" s="27" t="s">
        <v>981</v>
      </c>
      <c r="C775" s="27"/>
      <c r="D775" s="27"/>
      <c r="E775" s="27"/>
      <c r="F775" s="27"/>
      <c r="G775" s="27"/>
      <c r="H775" s="27"/>
      <c r="I775" s="27"/>
      <c r="J775" s="27"/>
      <c r="K775" s="27"/>
      <c r="L775" s="27"/>
      <c r="M775" s="27"/>
      <c r="N775" s="27"/>
      <c r="O775" s="27"/>
      <c r="P775" s="27"/>
      <c r="Q775" s="27"/>
    </row>
    <row r="776" ht="12.75" hidden="1" customHeight="1">
      <c r="A776" s="27" t="s">
        <v>982</v>
      </c>
      <c r="B776" s="27" t="s">
        <v>983</v>
      </c>
      <c r="C776" s="27"/>
      <c r="D776" s="27"/>
      <c r="E776" s="27"/>
      <c r="F776" s="27"/>
      <c r="G776" s="27"/>
      <c r="H776" s="27"/>
      <c r="I776" s="27"/>
      <c r="J776" s="27"/>
      <c r="K776" s="27"/>
      <c r="L776" s="27"/>
      <c r="M776" s="27"/>
      <c r="N776" s="27"/>
      <c r="O776" s="27"/>
      <c r="P776" s="27"/>
      <c r="Q776" s="27"/>
    </row>
    <row r="777" ht="12.75" hidden="1" customHeight="1">
      <c r="A777" s="27" t="s">
        <v>984</v>
      </c>
      <c r="B777" s="27" t="s">
        <v>985</v>
      </c>
      <c r="C777" s="27"/>
      <c r="D777" s="27"/>
      <c r="E777" s="27"/>
      <c r="F777" s="27"/>
      <c r="G777" s="27"/>
      <c r="H777" s="27"/>
      <c r="I777" s="27"/>
      <c r="J777" s="27"/>
      <c r="K777" s="27"/>
      <c r="L777" s="27"/>
      <c r="M777" s="27"/>
      <c r="N777" s="27"/>
      <c r="O777" s="27"/>
      <c r="P777" s="27"/>
      <c r="Q777" s="27"/>
    </row>
    <row r="778" ht="12.75" hidden="1" customHeight="1">
      <c r="A778" s="27" t="s">
        <v>986</v>
      </c>
      <c r="B778" s="27" t="s">
        <v>987</v>
      </c>
      <c r="C778" s="27"/>
      <c r="D778" s="27"/>
      <c r="E778" s="27"/>
      <c r="F778" s="27"/>
      <c r="G778" s="27"/>
      <c r="H778" s="27"/>
      <c r="I778" s="27"/>
      <c r="J778" s="27"/>
      <c r="K778" s="27"/>
      <c r="L778" s="27"/>
      <c r="M778" s="27"/>
      <c r="N778" s="27"/>
      <c r="O778" s="27"/>
      <c r="P778" s="27"/>
      <c r="Q778" s="27"/>
    </row>
    <row r="779" ht="12.75" hidden="1" customHeight="1">
      <c r="A779" s="27" t="s">
        <v>988</v>
      </c>
      <c r="B779" s="27" t="s">
        <v>989</v>
      </c>
      <c r="C779" s="27"/>
      <c r="D779" s="27"/>
      <c r="E779" s="27"/>
      <c r="F779" s="27"/>
      <c r="G779" s="27"/>
      <c r="H779" s="27"/>
      <c r="I779" s="27"/>
      <c r="J779" s="27"/>
      <c r="K779" s="27"/>
      <c r="L779" s="27"/>
      <c r="M779" s="27"/>
      <c r="N779" s="27"/>
      <c r="O779" s="27"/>
      <c r="P779" s="27"/>
      <c r="Q779" s="27"/>
    </row>
    <row r="780" ht="12.75" hidden="1" customHeight="1">
      <c r="A780" s="27" t="s">
        <v>990</v>
      </c>
      <c r="B780" s="27" t="s">
        <v>991</v>
      </c>
      <c r="C780" s="27"/>
      <c r="D780" s="27"/>
      <c r="E780" s="27"/>
      <c r="F780" s="27"/>
      <c r="G780" s="27"/>
      <c r="H780" s="27"/>
      <c r="I780" s="27"/>
      <c r="J780" s="27"/>
      <c r="K780" s="27"/>
      <c r="L780" s="27"/>
      <c r="M780" s="27"/>
      <c r="N780" s="27"/>
      <c r="O780" s="27"/>
      <c r="P780" s="27"/>
      <c r="Q780" s="27"/>
    </row>
    <row r="781" ht="12.75" hidden="1" customHeight="1">
      <c r="A781" s="27" t="s">
        <v>992</v>
      </c>
      <c r="B781" s="27" t="s">
        <v>993</v>
      </c>
      <c r="C781" s="27"/>
      <c r="D781" s="27"/>
      <c r="E781" s="27"/>
      <c r="F781" s="27"/>
      <c r="G781" s="27"/>
      <c r="H781" s="27"/>
      <c r="I781" s="27"/>
      <c r="J781" s="27"/>
      <c r="K781" s="27"/>
      <c r="L781" s="27"/>
      <c r="M781" s="27"/>
      <c r="N781" s="27"/>
      <c r="O781" s="27"/>
      <c r="P781" s="27"/>
      <c r="Q781" s="27"/>
    </row>
    <row r="782" ht="12.75" hidden="1" customHeight="1">
      <c r="A782" s="27" t="s">
        <v>994</v>
      </c>
      <c r="B782" s="27" t="s">
        <v>995</v>
      </c>
      <c r="C782" s="27"/>
      <c r="D782" s="27"/>
      <c r="E782" s="27"/>
      <c r="F782" s="27"/>
      <c r="G782" s="27"/>
      <c r="H782" s="27"/>
      <c r="I782" s="27"/>
      <c r="J782" s="27"/>
      <c r="K782" s="27"/>
      <c r="L782" s="27"/>
      <c r="M782" s="27"/>
      <c r="N782" s="27"/>
      <c r="O782" s="27"/>
      <c r="P782" s="27"/>
      <c r="Q782" s="27"/>
    </row>
    <row r="783" ht="12.75" hidden="1" customHeight="1">
      <c r="A783" s="27" t="s">
        <v>996</v>
      </c>
      <c r="B783" s="27" t="s">
        <v>997</v>
      </c>
      <c r="C783" s="27"/>
      <c r="D783" s="27"/>
      <c r="E783" s="27"/>
      <c r="F783" s="27"/>
      <c r="G783" s="27"/>
      <c r="H783" s="27"/>
      <c r="I783" s="27"/>
      <c r="J783" s="27"/>
      <c r="K783" s="27"/>
      <c r="L783" s="27"/>
      <c r="M783" s="27"/>
      <c r="N783" s="27"/>
      <c r="O783" s="27"/>
      <c r="P783" s="27"/>
      <c r="Q783" s="27"/>
    </row>
    <row r="784" ht="12.75" hidden="1" customHeight="1">
      <c r="A784" s="27" t="s">
        <v>998</v>
      </c>
      <c r="B784" s="27" t="s">
        <v>999</v>
      </c>
      <c r="C784" s="27"/>
      <c r="D784" s="27"/>
      <c r="E784" s="27"/>
      <c r="F784" s="27"/>
      <c r="G784" s="27"/>
      <c r="H784" s="27"/>
      <c r="I784" s="27"/>
      <c r="J784" s="27"/>
      <c r="K784" s="27"/>
      <c r="L784" s="27"/>
      <c r="M784" s="27"/>
      <c r="N784" s="27"/>
      <c r="O784" s="27"/>
      <c r="P784" s="27"/>
      <c r="Q784" s="27"/>
    </row>
    <row r="785" ht="12.75" hidden="1" customHeight="1">
      <c r="A785" s="27" t="s">
        <v>1000</v>
      </c>
      <c r="B785" s="27" t="s">
        <v>1001</v>
      </c>
      <c r="C785" s="27"/>
      <c r="D785" s="27"/>
      <c r="E785" s="27"/>
      <c r="F785" s="27"/>
      <c r="G785" s="27"/>
      <c r="H785" s="27"/>
      <c r="I785" s="27"/>
      <c r="J785" s="27"/>
      <c r="K785" s="27"/>
      <c r="L785" s="27"/>
      <c r="M785" s="27"/>
      <c r="N785" s="27"/>
      <c r="O785" s="27"/>
      <c r="P785" s="27"/>
      <c r="Q785" s="27"/>
    </row>
    <row r="786" ht="12.75" hidden="1" customHeight="1">
      <c r="A786" s="27" t="s">
        <v>1002</v>
      </c>
      <c r="B786" s="27" t="s">
        <v>1003</v>
      </c>
      <c r="C786" s="27"/>
      <c r="D786" s="27"/>
      <c r="E786" s="27"/>
      <c r="F786" s="27"/>
      <c r="G786" s="27"/>
      <c r="H786" s="27"/>
      <c r="I786" s="27"/>
      <c r="J786" s="27"/>
      <c r="K786" s="27"/>
      <c r="L786" s="27"/>
      <c r="M786" s="27"/>
      <c r="N786" s="27"/>
      <c r="O786" s="27"/>
      <c r="P786" s="27"/>
      <c r="Q786" s="27"/>
    </row>
    <row r="787" ht="12.75" hidden="1" customHeight="1">
      <c r="A787" s="27" t="s">
        <v>1004</v>
      </c>
      <c r="B787" s="27" t="s">
        <v>1005</v>
      </c>
      <c r="C787" s="27"/>
      <c r="D787" s="27"/>
      <c r="E787" s="27"/>
      <c r="F787" s="27"/>
      <c r="G787" s="27"/>
      <c r="H787" s="27"/>
      <c r="I787" s="27"/>
      <c r="J787" s="27"/>
      <c r="K787" s="27"/>
      <c r="L787" s="27"/>
      <c r="M787" s="27"/>
      <c r="N787" s="27"/>
      <c r="O787" s="27"/>
      <c r="P787" s="27"/>
      <c r="Q787" s="27"/>
    </row>
    <row r="788" ht="12.75" hidden="1" customHeight="1">
      <c r="A788" s="27" t="s">
        <v>1006</v>
      </c>
      <c r="B788" s="27" t="s">
        <v>1007</v>
      </c>
      <c r="C788" s="27"/>
      <c r="D788" s="27"/>
      <c r="E788" s="27"/>
      <c r="F788" s="27"/>
      <c r="G788" s="27"/>
      <c r="H788" s="27"/>
      <c r="I788" s="27"/>
      <c r="J788" s="27"/>
      <c r="K788" s="27"/>
      <c r="L788" s="27"/>
      <c r="M788" s="27"/>
      <c r="N788" s="27"/>
      <c r="O788" s="27"/>
      <c r="P788" s="27"/>
      <c r="Q788" s="27"/>
    </row>
    <row r="789" ht="12.75" hidden="1" customHeight="1">
      <c r="A789" s="27" t="s">
        <v>1008</v>
      </c>
      <c r="B789" s="27" t="s">
        <v>1009</v>
      </c>
      <c r="C789" s="27"/>
      <c r="D789" s="27"/>
      <c r="E789" s="27"/>
      <c r="F789" s="27"/>
      <c r="G789" s="27"/>
      <c r="H789" s="27"/>
      <c r="I789" s="27"/>
      <c r="J789" s="27"/>
      <c r="K789" s="27"/>
      <c r="L789" s="27"/>
      <c r="M789" s="27"/>
      <c r="N789" s="27"/>
      <c r="O789" s="27"/>
      <c r="P789" s="27"/>
      <c r="Q789" s="27"/>
    </row>
    <row r="790" ht="12.75" hidden="1" customHeight="1">
      <c r="A790" s="27" t="s">
        <v>1010</v>
      </c>
      <c r="B790" s="27" t="s">
        <v>1011</v>
      </c>
      <c r="C790" s="27"/>
      <c r="D790" s="27"/>
      <c r="E790" s="27"/>
      <c r="F790" s="27"/>
      <c r="G790" s="27"/>
      <c r="H790" s="27"/>
      <c r="I790" s="27"/>
      <c r="J790" s="27"/>
      <c r="K790" s="27"/>
      <c r="L790" s="27"/>
      <c r="M790" s="27"/>
      <c r="N790" s="27"/>
      <c r="O790" s="27"/>
      <c r="P790" s="27"/>
      <c r="Q790" s="27"/>
    </row>
    <row r="791" ht="12.75" hidden="1" customHeight="1">
      <c r="A791" s="27" t="s">
        <v>1012</v>
      </c>
      <c r="B791" s="27" t="s">
        <v>1013</v>
      </c>
      <c r="C791" s="27"/>
      <c r="D791" s="27"/>
      <c r="E791" s="27"/>
      <c r="F791" s="27"/>
      <c r="G791" s="27"/>
      <c r="H791" s="27"/>
      <c r="I791" s="27"/>
      <c r="J791" s="27"/>
      <c r="K791" s="27"/>
      <c r="L791" s="27"/>
      <c r="M791" s="27"/>
      <c r="N791" s="27"/>
      <c r="O791" s="27"/>
      <c r="P791" s="27"/>
      <c r="Q791" s="27"/>
    </row>
    <row r="792" ht="12.75" hidden="1" customHeight="1">
      <c r="A792" s="27" t="s">
        <v>1014</v>
      </c>
      <c r="B792" s="27" t="s">
        <v>1015</v>
      </c>
      <c r="C792" s="27"/>
      <c r="D792" s="27"/>
      <c r="E792" s="27"/>
      <c r="F792" s="27"/>
      <c r="G792" s="27"/>
      <c r="H792" s="27"/>
      <c r="I792" s="27"/>
      <c r="J792" s="27"/>
      <c r="K792" s="27"/>
      <c r="L792" s="27"/>
      <c r="M792" s="27"/>
      <c r="N792" s="27"/>
      <c r="O792" s="27"/>
      <c r="P792" s="27"/>
      <c r="Q792" s="27"/>
    </row>
    <row r="793" ht="12.75" hidden="1" customHeight="1">
      <c r="A793" s="27" t="s">
        <v>1016</v>
      </c>
      <c r="B793" s="27" t="s">
        <v>1017</v>
      </c>
      <c r="C793" s="27"/>
      <c r="D793" s="27"/>
      <c r="E793" s="27"/>
      <c r="F793" s="27"/>
      <c r="G793" s="27"/>
      <c r="H793" s="27"/>
      <c r="I793" s="27"/>
      <c r="J793" s="27"/>
      <c r="K793" s="27"/>
      <c r="L793" s="27"/>
      <c r="M793" s="27"/>
      <c r="N793" s="27"/>
      <c r="O793" s="27"/>
      <c r="P793" s="27"/>
      <c r="Q793" s="27"/>
    </row>
    <row r="794" ht="12.75" hidden="1" customHeight="1">
      <c r="A794" s="27" t="s">
        <v>1018</v>
      </c>
      <c r="B794" s="27" t="s">
        <v>1019</v>
      </c>
      <c r="C794" s="27"/>
      <c r="D794" s="27"/>
      <c r="E794" s="27"/>
      <c r="F794" s="27"/>
      <c r="G794" s="27"/>
      <c r="H794" s="27"/>
      <c r="I794" s="27"/>
      <c r="J794" s="27"/>
      <c r="K794" s="27"/>
      <c r="L794" s="27"/>
      <c r="M794" s="27"/>
      <c r="N794" s="27"/>
      <c r="O794" s="27"/>
      <c r="P794" s="27"/>
      <c r="Q794" s="27"/>
    </row>
    <row r="795" ht="12.75" hidden="1" customHeight="1">
      <c r="A795" s="27" t="s">
        <v>1020</v>
      </c>
      <c r="B795" s="27" t="s">
        <v>1021</v>
      </c>
      <c r="C795" s="27"/>
      <c r="D795" s="27"/>
      <c r="E795" s="27"/>
      <c r="F795" s="27"/>
      <c r="G795" s="27"/>
      <c r="H795" s="27"/>
      <c r="I795" s="27"/>
      <c r="J795" s="27"/>
      <c r="K795" s="27"/>
      <c r="L795" s="27"/>
      <c r="M795" s="27"/>
      <c r="N795" s="27"/>
      <c r="O795" s="27"/>
      <c r="P795" s="27"/>
      <c r="Q795" s="27"/>
    </row>
    <row r="796" ht="12.75" hidden="1" customHeight="1">
      <c r="A796" s="27" t="s">
        <v>1022</v>
      </c>
      <c r="B796" s="27" t="s">
        <v>1023</v>
      </c>
      <c r="C796" s="27"/>
      <c r="D796" s="27"/>
      <c r="E796" s="27"/>
      <c r="F796" s="27"/>
      <c r="G796" s="27"/>
      <c r="H796" s="27"/>
      <c r="I796" s="27"/>
      <c r="J796" s="27"/>
      <c r="K796" s="27"/>
      <c r="L796" s="27"/>
      <c r="M796" s="27"/>
      <c r="N796" s="27"/>
      <c r="O796" s="27"/>
      <c r="P796" s="27"/>
      <c r="Q796" s="27"/>
    </row>
    <row r="797" ht="12.75" hidden="1" customHeight="1">
      <c r="A797" s="27" t="s">
        <v>1024</v>
      </c>
      <c r="B797" s="27" t="s">
        <v>1025</v>
      </c>
      <c r="C797" s="27"/>
      <c r="D797" s="27"/>
      <c r="E797" s="27"/>
      <c r="F797" s="27"/>
      <c r="G797" s="27"/>
      <c r="H797" s="27"/>
      <c r="I797" s="27"/>
      <c r="J797" s="27"/>
      <c r="K797" s="27"/>
      <c r="L797" s="27"/>
      <c r="M797" s="27"/>
      <c r="N797" s="27"/>
      <c r="O797" s="27"/>
      <c r="P797" s="27"/>
      <c r="Q797" s="27"/>
    </row>
    <row r="798" ht="12.75" hidden="1" customHeight="1">
      <c r="A798" s="27" t="s">
        <v>1026</v>
      </c>
      <c r="B798" s="27" t="s">
        <v>1027</v>
      </c>
      <c r="C798" s="27"/>
      <c r="D798" s="27"/>
      <c r="E798" s="27"/>
      <c r="F798" s="27"/>
      <c r="G798" s="27"/>
      <c r="H798" s="27"/>
      <c r="I798" s="27"/>
      <c r="J798" s="27"/>
      <c r="K798" s="27"/>
      <c r="L798" s="27"/>
      <c r="M798" s="27"/>
      <c r="N798" s="27"/>
      <c r="O798" s="27"/>
      <c r="P798" s="27"/>
      <c r="Q798" s="27"/>
    </row>
    <row r="799" ht="12.75" hidden="1" customHeight="1">
      <c r="A799" s="27" t="s">
        <v>1028</v>
      </c>
      <c r="B799" s="27" t="s">
        <v>1029</v>
      </c>
      <c r="C799" s="27"/>
      <c r="D799" s="27"/>
      <c r="E799" s="27"/>
      <c r="F799" s="27"/>
      <c r="G799" s="27"/>
      <c r="H799" s="27"/>
      <c r="I799" s="27"/>
      <c r="J799" s="27"/>
      <c r="K799" s="27"/>
      <c r="L799" s="27"/>
      <c r="M799" s="27"/>
      <c r="N799" s="27"/>
      <c r="O799" s="27"/>
      <c r="P799" s="27"/>
      <c r="Q799" s="27"/>
    </row>
    <row r="800" ht="12.75" hidden="1" customHeight="1">
      <c r="A800" s="27" t="s">
        <v>1030</v>
      </c>
      <c r="B800" s="27" t="s">
        <v>1031</v>
      </c>
      <c r="C800" s="27"/>
      <c r="D800" s="27"/>
      <c r="E800" s="27"/>
      <c r="F800" s="27"/>
      <c r="G800" s="27"/>
      <c r="H800" s="27"/>
      <c r="I800" s="27"/>
      <c r="J800" s="27"/>
      <c r="K800" s="27"/>
      <c r="L800" s="27"/>
      <c r="M800" s="27"/>
      <c r="N800" s="27"/>
      <c r="O800" s="27"/>
      <c r="P800" s="27"/>
      <c r="Q800" s="27"/>
    </row>
    <row r="801" ht="12.75" hidden="1" customHeight="1">
      <c r="A801" s="27" t="s">
        <v>1032</v>
      </c>
      <c r="B801" s="27" t="s">
        <v>1033</v>
      </c>
      <c r="C801" s="27"/>
      <c r="D801" s="27"/>
      <c r="E801" s="27"/>
      <c r="F801" s="27"/>
      <c r="G801" s="27"/>
      <c r="H801" s="27"/>
      <c r="I801" s="27"/>
      <c r="J801" s="27"/>
      <c r="K801" s="27"/>
      <c r="L801" s="27"/>
      <c r="M801" s="27"/>
      <c r="N801" s="27"/>
      <c r="O801" s="27"/>
      <c r="P801" s="27"/>
      <c r="Q801" s="27"/>
    </row>
    <row r="802" ht="12.75" hidden="1" customHeight="1">
      <c r="A802" s="27" t="s">
        <v>1034</v>
      </c>
      <c r="B802" s="27" t="s">
        <v>1035</v>
      </c>
      <c r="C802" s="27"/>
      <c r="D802" s="27"/>
      <c r="E802" s="27"/>
      <c r="F802" s="27"/>
      <c r="G802" s="27"/>
      <c r="H802" s="27"/>
      <c r="I802" s="27"/>
      <c r="J802" s="27"/>
      <c r="K802" s="27"/>
      <c r="L802" s="27"/>
      <c r="M802" s="27"/>
      <c r="N802" s="27"/>
      <c r="O802" s="27"/>
      <c r="P802" s="27"/>
      <c r="Q802" s="27"/>
    </row>
    <row r="803" ht="12.75" hidden="1" customHeight="1">
      <c r="A803" s="27" t="s">
        <v>1036</v>
      </c>
      <c r="B803" s="27" t="s">
        <v>1037</v>
      </c>
      <c r="C803" s="27"/>
      <c r="D803" s="27"/>
      <c r="E803" s="27"/>
      <c r="F803" s="27"/>
      <c r="G803" s="27"/>
      <c r="H803" s="27"/>
      <c r="I803" s="27"/>
      <c r="J803" s="27"/>
      <c r="K803" s="27"/>
      <c r="L803" s="27"/>
      <c r="M803" s="27"/>
      <c r="N803" s="27"/>
      <c r="O803" s="27"/>
      <c r="P803" s="27"/>
      <c r="Q803" s="27"/>
    </row>
    <row r="804" ht="12.75" hidden="1" customHeight="1">
      <c r="A804" s="27" t="s">
        <v>1038</v>
      </c>
      <c r="B804" s="27" t="s">
        <v>1039</v>
      </c>
      <c r="C804" s="27"/>
      <c r="D804" s="27"/>
      <c r="E804" s="27"/>
      <c r="F804" s="27"/>
      <c r="G804" s="27"/>
      <c r="H804" s="27"/>
      <c r="I804" s="27"/>
      <c r="J804" s="27"/>
      <c r="K804" s="27"/>
      <c r="L804" s="27"/>
      <c r="M804" s="27"/>
      <c r="N804" s="27"/>
      <c r="O804" s="27"/>
      <c r="P804" s="27"/>
      <c r="Q804" s="27"/>
    </row>
    <row r="805" ht="12.75" hidden="1" customHeight="1">
      <c r="A805" s="27" t="s">
        <v>1040</v>
      </c>
      <c r="B805" s="27" t="s">
        <v>1041</v>
      </c>
      <c r="C805" s="27"/>
      <c r="D805" s="27"/>
      <c r="E805" s="27"/>
      <c r="F805" s="27"/>
      <c r="G805" s="27"/>
      <c r="H805" s="27"/>
      <c r="I805" s="27"/>
      <c r="J805" s="27"/>
      <c r="K805" s="27"/>
      <c r="L805" s="27"/>
      <c r="M805" s="27"/>
      <c r="N805" s="27"/>
      <c r="O805" s="27"/>
      <c r="P805" s="27"/>
      <c r="Q805" s="27"/>
    </row>
    <row r="806" ht="12.75" hidden="1" customHeight="1">
      <c r="A806" s="27" t="s">
        <v>1042</v>
      </c>
      <c r="B806" s="27" t="s">
        <v>1043</v>
      </c>
      <c r="C806" s="27"/>
      <c r="D806" s="27"/>
      <c r="E806" s="27"/>
      <c r="F806" s="27"/>
      <c r="G806" s="27"/>
      <c r="H806" s="27"/>
      <c r="I806" s="27"/>
      <c r="J806" s="27"/>
      <c r="K806" s="27"/>
      <c r="L806" s="27"/>
      <c r="M806" s="27"/>
      <c r="N806" s="27"/>
      <c r="O806" s="27"/>
      <c r="P806" s="27"/>
      <c r="Q806" s="27"/>
    </row>
    <row r="807" ht="12.75" hidden="1" customHeight="1">
      <c r="A807" s="27" t="s">
        <v>1044</v>
      </c>
      <c r="B807" s="27" t="s">
        <v>1045</v>
      </c>
      <c r="C807" s="27"/>
      <c r="D807" s="27"/>
      <c r="E807" s="27"/>
      <c r="F807" s="27"/>
      <c r="G807" s="27"/>
      <c r="H807" s="27"/>
      <c r="I807" s="27"/>
      <c r="J807" s="27"/>
      <c r="K807" s="27"/>
      <c r="L807" s="27"/>
      <c r="M807" s="27"/>
      <c r="N807" s="27"/>
      <c r="O807" s="27"/>
      <c r="P807" s="27"/>
      <c r="Q807" s="27"/>
    </row>
    <row r="808" ht="12.75" hidden="1" customHeight="1">
      <c r="A808" s="27" t="s">
        <v>1046</v>
      </c>
      <c r="B808" s="27" t="s">
        <v>1047</v>
      </c>
      <c r="C808" s="27"/>
      <c r="D808" s="27"/>
      <c r="E808" s="27"/>
      <c r="F808" s="27"/>
      <c r="G808" s="27"/>
      <c r="H808" s="27"/>
      <c r="I808" s="27"/>
      <c r="J808" s="27"/>
      <c r="K808" s="27"/>
      <c r="L808" s="27"/>
      <c r="M808" s="27"/>
      <c r="N808" s="27"/>
      <c r="O808" s="27"/>
      <c r="P808" s="27"/>
      <c r="Q808" s="27"/>
    </row>
    <row r="809" ht="12.75" hidden="1" customHeight="1">
      <c r="A809" s="27" t="s">
        <v>1048</v>
      </c>
      <c r="B809" s="27" t="s">
        <v>1049</v>
      </c>
      <c r="C809" s="27"/>
      <c r="D809" s="27"/>
      <c r="E809" s="27"/>
      <c r="F809" s="27"/>
      <c r="G809" s="27"/>
      <c r="H809" s="27"/>
      <c r="I809" s="27"/>
      <c r="J809" s="27"/>
      <c r="K809" s="27"/>
      <c r="L809" s="27"/>
      <c r="M809" s="27"/>
      <c r="N809" s="27"/>
      <c r="O809" s="27"/>
      <c r="P809" s="27"/>
      <c r="Q809" s="27"/>
    </row>
    <row r="810" ht="12.75" hidden="1" customHeight="1">
      <c r="A810" s="27" t="s">
        <v>1050</v>
      </c>
      <c r="B810" s="27" t="s">
        <v>1051</v>
      </c>
      <c r="C810" s="27"/>
      <c r="D810" s="27"/>
      <c r="E810" s="27"/>
      <c r="F810" s="27"/>
      <c r="G810" s="27"/>
      <c r="H810" s="27"/>
      <c r="I810" s="27"/>
      <c r="J810" s="27"/>
      <c r="K810" s="27"/>
      <c r="L810" s="27"/>
      <c r="M810" s="27"/>
      <c r="N810" s="27"/>
      <c r="O810" s="27"/>
      <c r="P810" s="27"/>
      <c r="Q810" s="27"/>
    </row>
    <row r="811" ht="12.75" hidden="1" customHeight="1">
      <c r="A811" s="27" t="s">
        <v>1052</v>
      </c>
      <c r="B811" s="27" t="s">
        <v>1053</v>
      </c>
      <c r="C811" s="27"/>
      <c r="D811" s="27"/>
      <c r="E811" s="27"/>
      <c r="F811" s="27"/>
      <c r="G811" s="27"/>
      <c r="H811" s="27"/>
      <c r="I811" s="27"/>
      <c r="J811" s="27"/>
      <c r="K811" s="27"/>
      <c r="L811" s="27"/>
      <c r="M811" s="27"/>
      <c r="N811" s="27"/>
      <c r="O811" s="27"/>
      <c r="P811" s="27"/>
      <c r="Q811" s="27"/>
    </row>
    <row r="812" ht="12.75" hidden="1" customHeight="1">
      <c r="A812" s="27" t="s">
        <v>1054</v>
      </c>
      <c r="B812" s="27" t="s">
        <v>1055</v>
      </c>
      <c r="C812" s="27"/>
      <c r="D812" s="27"/>
      <c r="E812" s="27"/>
      <c r="F812" s="27"/>
      <c r="G812" s="27"/>
      <c r="H812" s="27"/>
      <c r="I812" s="27"/>
      <c r="J812" s="27"/>
      <c r="K812" s="27"/>
      <c r="L812" s="27"/>
      <c r="M812" s="27"/>
      <c r="N812" s="27"/>
      <c r="O812" s="27"/>
      <c r="P812" s="27"/>
      <c r="Q812" s="27"/>
    </row>
    <row r="813" ht="12.75" hidden="1" customHeight="1">
      <c r="A813" s="27" t="s">
        <v>1056</v>
      </c>
      <c r="B813" s="27" t="s">
        <v>1057</v>
      </c>
      <c r="C813" s="27"/>
      <c r="D813" s="27"/>
      <c r="E813" s="27"/>
      <c r="F813" s="27"/>
      <c r="G813" s="27"/>
      <c r="H813" s="27"/>
      <c r="I813" s="27"/>
      <c r="J813" s="27"/>
      <c r="K813" s="27"/>
      <c r="L813" s="27"/>
      <c r="M813" s="27"/>
      <c r="N813" s="27"/>
      <c r="O813" s="27"/>
      <c r="P813" s="27"/>
      <c r="Q813" s="27"/>
    </row>
    <row r="814" ht="12.75" hidden="1" customHeight="1">
      <c r="A814" s="27" t="s">
        <v>1058</v>
      </c>
      <c r="B814" s="27" t="s">
        <v>1059</v>
      </c>
      <c r="C814" s="27"/>
      <c r="D814" s="27"/>
      <c r="E814" s="27"/>
      <c r="F814" s="27"/>
      <c r="G814" s="27"/>
      <c r="H814" s="27"/>
      <c r="I814" s="27"/>
      <c r="J814" s="27"/>
      <c r="K814" s="27"/>
      <c r="L814" s="27"/>
      <c r="M814" s="27"/>
      <c r="N814" s="27"/>
      <c r="O814" s="27"/>
      <c r="P814" s="27"/>
      <c r="Q814" s="27"/>
    </row>
    <row r="815" ht="12.75" hidden="1" customHeight="1">
      <c r="A815" s="27" t="s">
        <v>1060</v>
      </c>
      <c r="B815" s="27" t="s">
        <v>1061</v>
      </c>
      <c r="C815" s="27"/>
      <c r="D815" s="27"/>
      <c r="E815" s="27"/>
      <c r="F815" s="27"/>
      <c r="G815" s="27"/>
      <c r="H815" s="27"/>
      <c r="I815" s="27"/>
      <c r="J815" s="27"/>
      <c r="K815" s="27"/>
      <c r="L815" s="27"/>
      <c r="M815" s="27"/>
      <c r="N815" s="27"/>
      <c r="O815" s="27"/>
      <c r="P815" s="27"/>
      <c r="Q815" s="27"/>
    </row>
    <row r="816" ht="12.75" hidden="1" customHeight="1">
      <c r="A816" s="27" t="s">
        <v>1062</v>
      </c>
      <c r="B816" s="27" t="s">
        <v>1063</v>
      </c>
      <c r="C816" s="27"/>
      <c r="D816" s="27"/>
      <c r="E816" s="27"/>
      <c r="F816" s="27"/>
      <c r="G816" s="27"/>
      <c r="H816" s="27"/>
      <c r="I816" s="27"/>
      <c r="J816" s="27"/>
      <c r="K816" s="27"/>
      <c r="L816" s="27"/>
      <c r="M816" s="27"/>
      <c r="N816" s="27"/>
      <c r="O816" s="27"/>
      <c r="P816" s="27"/>
      <c r="Q816" s="27"/>
    </row>
    <row r="817" ht="12.75" hidden="1" customHeight="1">
      <c r="A817" s="27" t="s">
        <v>1064</v>
      </c>
      <c r="B817" s="27" t="s">
        <v>1065</v>
      </c>
      <c r="C817" s="27"/>
      <c r="D817" s="27"/>
      <c r="E817" s="27"/>
      <c r="F817" s="27"/>
      <c r="G817" s="27"/>
      <c r="H817" s="27"/>
      <c r="I817" s="27"/>
      <c r="J817" s="27"/>
      <c r="K817" s="27"/>
      <c r="L817" s="27"/>
      <c r="M817" s="27"/>
      <c r="N817" s="27"/>
      <c r="O817" s="27"/>
      <c r="P817" s="27"/>
      <c r="Q817" s="27"/>
    </row>
    <row r="818" ht="12.75" hidden="1" customHeight="1">
      <c r="A818" s="27" t="s">
        <v>1066</v>
      </c>
      <c r="B818" s="27" t="s">
        <v>1067</v>
      </c>
      <c r="C818" s="27"/>
      <c r="D818" s="27"/>
      <c r="E818" s="27"/>
      <c r="F818" s="27"/>
      <c r="G818" s="27"/>
      <c r="H818" s="27"/>
      <c r="I818" s="27"/>
      <c r="J818" s="27"/>
      <c r="K818" s="27"/>
      <c r="L818" s="27"/>
      <c r="M818" s="27"/>
      <c r="N818" s="27"/>
      <c r="O818" s="27"/>
      <c r="P818" s="27"/>
      <c r="Q818" s="27"/>
    </row>
    <row r="819" ht="12.75" hidden="1" customHeight="1">
      <c r="A819" s="27" t="s">
        <v>1068</v>
      </c>
      <c r="B819" s="27" t="s">
        <v>1069</v>
      </c>
      <c r="C819" s="27"/>
      <c r="D819" s="27"/>
      <c r="E819" s="27"/>
      <c r="F819" s="27"/>
      <c r="G819" s="27"/>
      <c r="H819" s="27"/>
      <c r="I819" s="27"/>
      <c r="J819" s="27"/>
      <c r="K819" s="27"/>
      <c r="L819" s="27"/>
      <c r="M819" s="27"/>
      <c r="N819" s="27"/>
      <c r="O819" s="27"/>
      <c r="P819" s="27"/>
      <c r="Q819" s="27"/>
    </row>
    <row r="820" ht="12.75" hidden="1" customHeight="1">
      <c r="A820" s="27" t="s">
        <v>1070</v>
      </c>
      <c r="B820" s="27" t="s">
        <v>1071</v>
      </c>
      <c r="C820" s="27"/>
      <c r="D820" s="27"/>
      <c r="E820" s="27"/>
      <c r="F820" s="27"/>
      <c r="G820" s="27"/>
      <c r="H820" s="27"/>
      <c r="I820" s="27"/>
      <c r="J820" s="27"/>
      <c r="K820" s="27"/>
      <c r="L820" s="27"/>
      <c r="M820" s="27"/>
      <c r="N820" s="27"/>
      <c r="O820" s="27"/>
      <c r="P820" s="27"/>
      <c r="Q820" s="27"/>
    </row>
    <row r="821" ht="12.75" hidden="1" customHeight="1">
      <c r="A821" s="27" t="s">
        <v>1072</v>
      </c>
      <c r="B821" s="27" t="s">
        <v>1073</v>
      </c>
      <c r="C821" s="27"/>
      <c r="D821" s="27"/>
      <c r="E821" s="27"/>
      <c r="F821" s="27"/>
      <c r="G821" s="27"/>
      <c r="H821" s="27"/>
      <c r="I821" s="27"/>
      <c r="J821" s="27"/>
      <c r="K821" s="27"/>
      <c r="L821" s="27"/>
      <c r="M821" s="27"/>
      <c r="N821" s="27"/>
      <c r="O821" s="27"/>
      <c r="P821" s="27"/>
      <c r="Q821" s="27"/>
    </row>
    <row r="822" ht="12.75" hidden="1" customHeight="1">
      <c r="A822" s="27" t="s">
        <v>1074</v>
      </c>
      <c r="B822" s="27" t="s">
        <v>1075</v>
      </c>
      <c r="C822" s="27"/>
      <c r="D822" s="27"/>
      <c r="E822" s="27"/>
      <c r="F822" s="27"/>
      <c r="G822" s="27"/>
      <c r="H822" s="27"/>
      <c r="I822" s="27"/>
      <c r="J822" s="27"/>
      <c r="K822" s="27"/>
      <c r="L822" s="27"/>
      <c r="M822" s="27"/>
      <c r="N822" s="27"/>
      <c r="O822" s="27"/>
      <c r="P822" s="27"/>
      <c r="Q822" s="27"/>
    </row>
    <row r="823" ht="12.75" hidden="1" customHeight="1">
      <c r="A823" s="27" t="s">
        <v>1076</v>
      </c>
      <c r="B823" s="27" t="s">
        <v>1077</v>
      </c>
      <c r="C823" s="27"/>
      <c r="D823" s="27"/>
      <c r="E823" s="27"/>
      <c r="F823" s="27"/>
      <c r="G823" s="27"/>
      <c r="H823" s="27"/>
      <c r="I823" s="27"/>
      <c r="J823" s="27"/>
      <c r="K823" s="27"/>
      <c r="L823" s="27"/>
      <c r="M823" s="27"/>
      <c r="N823" s="27"/>
      <c r="O823" s="27"/>
      <c r="P823" s="27"/>
      <c r="Q823" s="27"/>
    </row>
    <row r="824" ht="12.75" hidden="1" customHeight="1">
      <c r="A824" s="27" t="s">
        <v>1078</v>
      </c>
      <c r="B824" s="27" t="s">
        <v>1079</v>
      </c>
      <c r="C824" s="27"/>
      <c r="D824" s="27"/>
      <c r="E824" s="27"/>
      <c r="F824" s="27"/>
      <c r="G824" s="27"/>
      <c r="H824" s="27"/>
      <c r="I824" s="27"/>
      <c r="J824" s="27"/>
      <c r="K824" s="27"/>
      <c r="L824" s="27"/>
      <c r="M824" s="27"/>
      <c r="N824" s="27"/>
      <c r="O824" s="27"/>
      <c r="P824" s="27"/>
      <c r="Q824" s="27"/>
    </row>
    <row r="825" ht="12.75" hidden="1" customHeight="1">
      <c r="A825" s="27" t="s">
        <v>1080</v>
      </c>
      <c r="B825" s="27" t="s">
        <v>1081</v>
      </c>
      <c r="C825" s="27"/>
      <c r="D825" s="27"/>
      <c r="E825" s="27"/>
      <c r="F825" s="27"/>
      <c r="G825" s="27"/>
      <c r="H825" s="27"/>
      <c r="I825" s="27"/>
      <c r="J825" s="27"/>
      <c r="K825" s="27"/>
      <c r="L825" s="27"/>
      <c r="M825" s="27"/>
      <c r="N825" s="27"/>
      <c r="O825" s="27"/>
      <c r="P825" s="27"/>
      <c r="Q825" s="27"/>
    </row>
    <row r="826" ht="12.75" hidden="1" customHeight="1">
      <c r="A826" s="27" t="s">
        <v>1082</v>
      </c>
      <c r="B826" s="27" t="s">
        <v>1083</v>
      </c>
      <c r="C826" s="27"/>
      <c r="D826" s="27"/>
      <c r="E826" s="27"/>
      <c r="F826" s="27"/>
      <c r="G826" s="27"/>
      <c r="H826" s="27"/>
      <c r="I826" s="27"/>
      <c r="J826" s="27"/>
      <c r="K826" s="27"/>
      <c r="L826" s="27"/>
      <c r="M826" s="27"/>
      <c r="N826" s="27"/>
      <c r="O826" s="27"/>
      <c r="P826" s="27"/>
      <c r="Q826" s="27"/>
    </row>
    <row r="827" ht="12.75" hidden="1" customHeight="1">
      <c r="A827" s="27" t="s">
        <v>1084</v>
      </c>
      <c r="B827" s="27" t="s">
        <v>1085</v>
      </c>
      <c r="C827" s="27"/>
      <c r="D827" s="27"/>
      <c r="E827" s="27"/>
      <c r="F827" s="27"/>
      <c r="G827" s="27"/>
      <c r="H827" s="27"/>
      <c r="I827" s="27"/>
      <c r="J827" s="27"/>
      <c r="K827" s="27"/>
      <c r="L827" s="27"/>
      <c r="M827" s="27"/>
      <c r="N827" s="27"/>
      <c r="O827" s="27"/>
      <c r="P827" s="27"/>
      <c r="Q827" s="27"/>
    </row>
    <row r="828" ht="12.75" hidden="1" customHeight="1">
      <c r="A828" s="27" t="s">
        <v>1086</v>
      </c>
      <c r="B828" s="27" t="s">
        <v>1087</v>
      </c>
      <c r="C828" s="27"/>
      <c r="D828" s="27"/>
      <c r="E828" s="27"/>
      <c r="F828" s="27"/>
      <c r="G828" s="27"/>
      <c r="H828" s="27"/>
      <c r="I828" s="27"/>
      <c r="J828" s="27"/>
      <c r="K828" s="27"/>
      <c r="L828" s="27"/>
      <c r="M828" s="27"/>
      <c r="N828" s="27"/>
      <c r="O828" s="27"/>
      <c r="P828" s="27"/>
      <c r="Q828" s="27"/>
    </row>
    <row r="829" ht="12.75" hidden="1" customHeight="1">
      <c r="A829" s="27" t="s">
        <v>1088</v>
      </c>
      <c r="B829" s="27" t="s">
        <v>1089</v>
      </c>
      <c r="C829" s="27"/>
      <c r="D829" s="27"/>
      <c r="E829" s="27"/>
      <c r="F829" s="27"/>
      <c r="G829" s="27"/>
      <c r="H829" s="27"/>
      <c r="I829" s="27"/>
      <c r="J829" s="27"/>
      <c r="K829" s="27"/>
      <c r="L829" s="27"/>
      <c r="M829" s="27"/>
      <c r="N829" s="27"/>
      <c r="O829" s="27"/>
      <c r="P829" s="27"/>
      <c r="Q829" s="27"/>
    </row>
    <row r="830" ht="12.75" hidden="1" customHeight="1">
      <c r="A830" s="27" t="s">
        <v>1090</v>
      </c>
      <c r="B830" s="27" t="s">
        <v>1091</v>
      </c>
      <c r="C830" s="27"/>
      <c r="D830" s="27"/>
      <c r="E830" s="27"/>
      <c r="F830" s="27"/>
      <c r="G830" s="27"/>
      <c r="H830" s="27"/>
      <c r="I830" s="27"/>
      <c r="J830" s="27"/>
      <c r="K830" s="27"/>
      <c r="L830" s="27"/>
      <c r="M830" s="27"/>
      <c r="N830" s="27"/>
      <c r="O830" s="27"/>
      <c r="P830" s="27"/>
      <c r="Q830" s="27"/>
    </row>
    <row r="831" ht="12.75" hidden="1" customHeight="1">
      <c r="A831" s="27" t="s">
        <v>1092</v>
      </c>
      <c r="B831" s="27" t="s">
        <v>1093</v>
      </c>
      <c r="C831" s="27"/>
      <c r="D831" s="27"/>
      <c r="E831" s="27"/>
      <c r="F831" s="27"/>
      <c r="G831" s="27"/>
      <c r="H831" s="27"/>
      <c r="I831" s="27"/>
      <c r="J831" s="27"/>
      <c r="K831" s="27"/>
      <c r="L831" s="27"/>
      <c r="M831" s="27"/>
      <c r="N831" s="27"/>
      <c r="O831" s="27"/>
      <c r="P831" s="27"/>
      <c r="Q831" s="27"/>
    </row>
    <row r="832" ht="12.75" hidden="1" customHeight="1">
      <c r="A832" s="27" t="s">
        <v>1094</v>
      </c>
      <c r="B832" s="27" t="s">
        <v>1095</v>
      </c>
      <c r="C832" s="27"/>
      <c r="D832" s="27"/>
      <c r="E832" s="27"/>
      <c r="F832" s="27"/>
      <c r="G832" s="27"/>
      <c r="H832" s="27"/>
      <c r="I832" s="27"/>
      <c r="J832" s="27"/>
      <c r="K832" s="27"/>
      <c r="L832" s="27"/>
      <c r="M832" s="27"/>
      <c r="N832" s="27"/>
      <c r="O832" s="27"/>
      <c r="P832" s="27"/>
      <c r="Q832" s="27"/>
    </row>
    <row r="833" ht="12.75" hidden="1" customHeight="1">
      <c r="A833" s="27" t="s">
        <v>1096</v>
      </c>
      <c r="B833" s="27" t="s">
        <v>1097</v>
      </c>
      <c r="C833" s="27"/>
      <c r="D833" s="27"/>
      <c r="E833" s="27"/>
      <c r="F833" s="27"/>
      <c r="G833" s="27"/>
      <c r="H833" s="27"/>
      <c r="I833" s="27"/>
      <c r="J833" s="27"/>
      <c r="K833" s="27"/>
      <c r="L833" s="27"/>
      <c r="M833" s="27"/>
      <c r="N833" s="27"/>
      <c r="O833" s="27"/>
      <c r="P833" s="27"/>
      <c r="Q833" s="27"/>
    </row>
    <row r="834" ht="12.75" hidden="1" customHeight="1">
      <c r="A834" s="27" t="s">
        <v>1098</v>
      </c>
      <c r="B834" s="27" t="s">
        <v>1099</v>
      </c>
      <c r="C834" s="27"/>
      <c r="D834" s="27"/>
      <c r="E834" s="27"/>
      <c r="F834" s="27"/>
      <c r="G834" s="27"/>
      <c r="H834" s="27"/>
      <c r="I834" s="27"/>
      <c r="J834" s="27"/>
      <c r="K834" s="27"/>
      <c r="L834" s="27"/>
      <c r="M834" s="27"/>
      <c r="N834" s="27"/>
      <c r="O834" s="27"/>
      <c r="P834" s="27"/>
      <c r="Q834" s="27"/>
    </row>
    <row r="835" ht="12.75" hidden="1" customHeight="1">
      <c r="A835" s="27" t="s">
        <v>1100</v>
      </c>
      <c r="B835" s="27" t="s">
        <v>1101</v>
      </c>
      <c r="C835" s="27"/>
      <c r="D835" s="27"/>
      <c r="E835" s="27"/>
      <c r="F835" s="27"/>
      <c r="G835" s="27"/>
      <c r="H835" s="27"/>
      <c r="I835" s="27"/>
      <c r="J835" s="27"/>
      <c r="K835" s="27"/>
      <c r="L835" s="27"/>
      <c r="M835" s="27"/>
      <c r="N835" s="27"/>
      <c r="O835" s="27"/>
      <c r="P835" s="27"/>
      <c r="Q835" s="27"/>
    </row>
    <row r="836" ht="12.75" hidden="1" customHeight="1">
      <c r="A836" s="27" t="s">
        <v>1102</v>
      </c>
      <c r="B836" s="27" t="s">
        <v>1103</v>
      </c>
      <c r="C836" s="27"/>
      <c r="D836" s="27"/>
      <c r="E836" s="27"/>
      <c r="F836" s="27"/>
      <c r="G836" s="27"/>
      <c r="H836" s="27"/>
      <c r="I836" s="27"/>
      <c r="J836" s="27"/>
      <c r="K836" s="27"/>
      <c r="L836" s="27"/>
      <c r="M836" s="27"/>
      <c r="N836" s="27"/>
      <c r="O836" s="27"/>
      <c r="P836" s="27"/>
      <c r="Q836" s="27"/>
    </row>
    <row r="837" ht="12.75" hidden="1" customHeight="1">
      <c r="A837" s="27" t="s">
        <v>1104</v>
      </c>
      <c r="B837" s="27" t="s">
        <v>1105</v>
      </c>
      <c r="C837" s="27"/>
      <c r="D837" s="27"/>
      <c r="E837" s="27"/>
      <c r="F837" s="27"/>
      <c r="G837" s="27"/>
      <c r="H837" s="27"/>
      <c r="I837" s="27"/>
      <c r="J837" s="27"/>
      <c r="K837" s="27"/>
      <c r="L837" s="27"/>
      <c r="M837" s="27"/>
      <c r="N837" s="27"/>
      <c r="O837" s="27"/>
      <c r="P837" s="27"/>
      <c r="Q837" s="27"/>
    </row>
    <row r="838" ht="12.75" hidden="1" customHeight="1">
      <c r="A838" s="27" t="s">
        <v>1106</v>
      </c>
      <c r="B838" s="27" t="s">
        <v>1107</v>
      </c>
      <c r="C838" s="27"/>
      <c r="D838" s="27"/>
      <c r="E838" s="27"/>
      <c r="F838" s="27"/>
      <c r="G838" s="27"/>
      <c r="H838" s="27"/>
      <c r="I838" s="27"/>
      <c r="J838" s="27"/>
      <c r="K838" s="27"/>
      <c r="L838" s="27"/>
      <c r="M838" s="27"/>
      <c r="N838" s="27"/>
      <c r="O838" s="27"/>
      <c r="P838" s="27"/>
      <c r="Q838" s="27"/>
    </row>
    <row r="839" ht="12.75" hidden="1" customHeight="1">
      <c r="A839" s="27" t="s">
        <v>1108</v>
      </c>
      <c r="B839" s="27" t="s">
        <v>1109</v>
      </c>
      <c r="C839" s="27"/>
      <c r="D839" s="27"/>
      <c r="E839" s="27"/>
      <c r="F839" s="27"/>
      <c r="G839" s="27"/>
      <c r="H839" s="27"/>
      <c r="I839" s="27"/>
      <c r="J839" s="27"/>
      <c r="K839" s="27"/>
      <c r="L839" s="27"/>
      <c r="M839" s="27"/>
      <c r="N839" s="27"/>
      <c r="O839" s="27"/>
      <c r="P839" s="27"/>
      <c r="Q839" s="27"/>
    </row>
    <row r="840" ht="12.75" hidden="1" customHeight="1">
      <c r="A840" s="27" t="s">
        <v>1110</v>
      </c>
      <c r="B840" s="27" t="s">
        <v>1111</v>
      </c>
      <c r="C840" s="27"/>
      <c r="D840" s="27"/>
      <c r="E840" s="27"/>
      <c r="F840" s="27"/>
      <c r="G840" s="27"/>
      <c r="H840" s="27"/>
      <c r="I840" s="27"/>
      <c r="J840" s="27"/>
      <c r="K840" s="27"/>
      <c r="L840" s="27"/>
      <c r="M840" s="27"/>
      <c r="N840" s="27"/>
      <c r="O840" s="27"/>
      <c r="P840" s="27"/>
      <c r="Q840" s="27"/>
    </row>
    <row r="841" ht="12.75" hidden="1" customHeight="1">
      <c r="A841" s="27" t="s">
        <v>1112</v>
      </c>
      <c r="B841" s="27" t="s">
        <v>1113</v>
      </c>
      <c r="C841" s="27"/>
      <c r="D841" s="27"/>
      <c r="E841" s="27"/>
      <c r="F841" s="27"/>
      <c r="G841" s="27"/>
      <c r="H841" s="27"/>
      <c r="I841" s="27"/>
      <c r="J841" s="27"/>
      <c r="K841" s="27"/>
      <c r="L841" s="27"/>
      <c r="M841" s="27"/>
      <c r="N841" s="27"/>
      <c r="O841" s="27"/>
      <c r="P841" s="27"/>
      <c r="Q841" s="27"/>
    </row>
    <row r="842" ht="12.75" hidden="1" customHeight="1">
      <c r="A842" s="27" t="s">
        <v>1114</v>
      </c>
      <c r="B842" s="27" t="s">
        <v>1115</v>
      </c>
      <c r="C842" s="27"/>
      <c r="D842" s="27"/>
      <c r="E842" s="27"/>
      <c r="F842" s="27"/>
      <c r="G842" s="27"/>
      <c r="H842" s="27"/>
      <c r="I842" s="27"/>
      <c r="J842" s="27"/>
      <c r="K842" s="27"/>
      <c r="L842" s="27"/>
      <c r="M842" s="27"/>
      <c r="N842" s="27"/>
      <c r="O842" s="27"/>
      <c r="P842" s="27"/>
      <c r="Q842" s="27"/>
    </row>
    <row r="843" ht="12.75" hidden="1" customHeight="1">
      <c r="A843" s="27" t="s">
        <v>1116</v>
      </c>
      <c r="B843" s="27" t="s">
        <v>1117</v>
      </c>
      <c r="C843" s="27"/>
      <c r="D843" s="27"/>
      <c r="E843" s="27"/>
      <c r="F843" s="27"/>
      <c r="G843" s="27"/>
      <c r="H843" s="27"/>
      <c r="I843" s="27"/>
      <c r="J843" s="27"/>
      <c r="K843" s="27"/>
      <c r="L843" s="27"/>
      <c r="M843" s="27"/>
      <c r="N843" s="27"/>
      <c r="O843" s="27"/>
      <c r="P843" s="27"/>
      <c r="Q843" s="27"/>
    </row>
    <row r="844" ht="12.75" hidden="1" customHeight="1">
      <c r="A844" s="27" t="s">
        <v>1118</v>
      </c>
      <c r="B844" s="27" t="s">
        <v>1119</v>
      </c>
      <c r="C844" s="27"/>
      <c r="D844" s="27"/>
      <c r="E844" s="27"/>
      <c r="F844" s="27"/>
      <c r="G844" s="27"/>
      <c r="H844" s="27"/>
      <c r="I844" s="27"/>
      <c r="J844" s="27"/>
      <c r="K844" s="27"/>
      <c r="L844" s="27"/>
      <c r="M844" s="27"/>
      <c r="N844" s="27"/>
      <c r="O844" s="27"/>
      <c r="P844" s="27"/>
      <c r="Q844" s="27"/>
    </row>
    <row r="845" ht="12.75" hidden="1" customHeight="1">
      <c r="A845" s="27" t="s">
        <v>1120</v>
      </c>
      <c r="B845" s="27" t="s">
        <v>1121</v>
      </c>
      <c r="C845" s="27"/>
      <c r="D845" s="27"/>
      <c r="E845" s="27"/>
      <c r="F845" s="27"/>
      <c r="G845" s="27"/>
      <c r="H845" s="27"/>
      <c r="I845" s="27"/>
      <c r="J845" s="27"/>
      <c r="K845" s="27"/>
      <c r="L845" s="27"/>
      <c r="M845" s="27"/>
      <c r="N845" s="27"/>
      <c r="O845" s="27"/>
      <c r="P845" s="27"/>
      <c r="Q845" s="27"/>
    </row>
    <row r="846" ht="12.75" hidden="1" customHeight="1">
      <c r="A846" s="27" t="s">
        <v>1122</v>
      </c>
      <c r="B846" s="27" t="s">
        <v>1123</v>
      </c>
      <c r="C846" s="27"/>
      <c r="D846" s="27"/>
      <c r="E846" s="27"/>
      <c r="F846" s="27"/>
      <c r="G846" s="27"/>
      <c r="H846" s="27"/>
      <c r="I846" s="27"/>
      <c r="J846" s="27"/>
      <c r="K846" s="27"/>
      <c r="L846" s="27"/>
      <c r="M846" s="27"/>
      <c r="N846" s="27"/>
      <c r="O846" s="27"/>
      <c r="P846" s="27"/>
      <c r="Q846" s="27"/>
    </row>
    <row r="847" ht="12.75" hidden="1" customHeight="1">
      <c r="A847" s="27" t="s">
        <v>1124</v>
      </c>
      <c r="B847" s="27" t="s">
        <v>1125</v>
      </c>
      <c r="C847" s="27"/>
      <c r="D847" s="27"/>
      <c r="E847" s="27"/>
      <c r="F847" s="27"/>
      <c r="G847" s="27"/>
      <c r="H847" s="27"/>
      <c r="I847" s="27"/>
      <c r="J847" s="27"/>
      <c r="K847" s="27"/>
      <c r="L847" s="27"/>
      <c r="M847" s="27"/>
      <c r="N847" s="27"/>
      <c r="O847" s="27"/>
      <c r="P847" s="27"/>
      <c r="Q847" s="27"/>
    </row>
    <row r="848" ht="12.75" hidden="1" customHeight="1">
      <c r="A848" s="27" t="s">
        <v>1126</v>
      </c>
      <c r="B848" s="27" t="s">
        <v>1127</v>
      </c>
      <c r="C848" s="27"/>
      <c r="D848" s="27"/>
      <c r="E848" s="27"/>
      <c r="F848" s="27"/>
      <c r="G848" s="27"/>
      <c r="H848" s="27"/>
      <c r="I848" s="27"/>
      <c r="J848" s="27"/>
      <c r="K848" s="27"/>
      <c r="L848" s="27"/>
      <c r="M848" s="27"/>
      <c r="N848" s="27"/>
      <c r="O848" s="27"/>
      <c r="P848" s="27"/>
      <c r="Q848" s="27"/>
    </row>
    <row r="849" ht="12.75" hidden="1" customHeight="1">
      <c r="A849" s="27" t="s">
        <v>1128</v>
      </c>
      <c r="B849" s="27" t="s">
        <v>1129</v>
      </c>
      <c r="C849" s="27"/>
      <c r="D849" s="27"/>
      <c r="E849" s="27"/>
      <c r="F849" s="27"/>
      <c r="G849" s="27"/>
      <c r="H849" s="27"/>
      <c r="I849" s="27"/>
      <c r="J849" s="27"/>
      <c r="K849" s="27"/>
      <c r="L849" s="27"/>
      <c r="M849" s="27"/>
      <c r="N849" s="27"/>
      <c r="O849" s="27"/>
      <c r="P849" s="27"/>
      <c r="Q849" s="27"/>
    </row>
    <row r="850" ht="12.75" hidden="1" customHeight="1">
      <c r="A850" s="27" t="s">
        <v>1130</v>
      </c>
      <c r="B850" s="27" t="s">
        <v>1131</v>
      </c>
      <c r="C850" s="27"/>
      <c r="D850" s="27"/>
      <c r="E850" s="27"/>
      <c r="F850" s="27"/>
      <c r="G850" s="27"/>
      <c r="H850" s="27"/>
      <c r="I850" s="27"/>
      <c r="J850" s="27"/>
      <c r="K850" s="27"/>
      <c r="L850" s="27"/>
      <c r="M850" s="27"/>
      <c r="N850" s="27"/>
      <c r="O850" s="27"/>
      <c r="P850" s="27"/>
      <c r="Q850" s="27"/>
    </row>
    <row r="851" ht="12.75" hidden="1" customHeight="1">
      <c r="A851" s="27" t="s">
        <v>1132</v>
      </c>
      <c r="B851" s="27" t="s">
        <v>1133</v>
      </c>
      <c r="C851" s="27"/>
      <c r="D851" s="27"/>
      <c r="E851" s="27"/>
      <c r="F851" s="27"/>
      <c r="G851" s="27"/>
      <c r="H851" s="27"/>
      <c r="I851" s="27"/>
      <c r="J851" s="27"/>
      <c r="K851" s="27"/>
      <c r="L851" s="27"/>
      <c r="M851" s="27"/>
      <c r="N851" s="27"/>
      <c r="O851" s="27"/>
      <c r="P851" s="27"/>
      <c r="Q851" s="27"/>
    </row>
    <row r="852" ht="12.75" hidden="1" customHeight="1">
      <c r="A852" s="27" t="s">
        <v>1134</v>
      </c>
      <c r="B852" s="27" t="s">
        <v>1135</v>
      </c>
      <c r="C852" s="27"/>
      <c r="D852" s="27"/>
      <c r="E852" s="27"/>
      <c r="F852" s="27"/>
      <c r="G852" s="27"/>
      <c r="H852" s="27"/>
      <c r="I852" s="27"/>
      <c r="J852" s="27"/>
      <c r="K852" s="27"/>
      <c r="L852" s="27"/>
      <c r="M852" s="27"/>
      <c r="N852" s="27"/>
      <c r="O852" s="27"/>
      <c r="P852" s="27"/>
      <c r="Q852" s="27"/>
    </row>
    <row r="853" ht="12.75" hidden="1" customHeight="1">
      <c r="A853" s="27" t="s">
        <v>1136</v>
      </c>
      <c r="B853" s="27" t="s">
        <v>1137</v>
      </c>
      <c r="C853" s="27"/>
      <c r="D853" s="27"/>
      <c r="E853" s="27"/>
      <c r="F853" s="27"/>
      <c r="G853" s="27"/>
      <c r="H853" s="27"/>
      <c r="I853" s="27"/>
      <c r="J853" s="27"/>
      <c r="K853" s="27"/>
      <c r="L853" s="27"/>
      <c r="M853" s="27"/>
      <c r="N853" s="27"/>
      <c r="O853" s="27"/>
      <c r="P853" s="27"/>
      <c r="Q853" s="27"/>
    </row>
    <row r="854" ht="12.75" hidden="1" customHeight="1">
      <c r="A854" s="27" t="s">
        <v>1138</v>
      </c>
      <c r="B854" s="27" t="s">
        <v>1139</v>
      </c>
      <c r="C854" s="27"/>
      <c r="D854" s="27"/>
      <c r="E854" s="27"/>
      <c r="F854" s="27"/>
      <c r="G854" s="27"/>
      <c r="H854" s="27"/>
      <c r="I854" s="27"/>
      <c r="J854" s="27"/>
      <c r="K854" s="27"/>
      <c r="L854" s="27"/>
      <c r="M854" s="27"/>
      <c r="N854" s="27"/>
      <c r="O854" s="27"/>
      <c r="P854" s="27"/>
      <c r="Q854" s="27"/>
    </row>
    <row r="855" ht="12.75" hidden="1" customHeight="1">
      <c r="A855" s="27" t="s">
        <v>1140</v>
      </c>
      <c r="B855" s="27" t="s">
        <v>1141</v>
      </c>
      <c r="C855" s="27"/>
      <c r="D855" s="27"/>
      <c r="E855" s="27"/>
      <c r="F855" s="27"/>
      <c r="G855" s="27"/>
      <c r="H855" s="27"/>
      <c r="I855" s="27"/>
      <c r="J855" s="27"/>
      <c r="K855" s="27"/>
      <c r="L855" s="27"/>
      <c r="M855" s="27"/>
      <c r="N855" s="27"/>
      <c r="O855" s="27"/>
      <c r="P855" s="27"/>
      <c r="Q855" s="27"/>
    </row>
    <row r="856" ht="12.75" hidden="1" customHeight="1">
      <c r="A856" s="27" t="s">
        <v>1142</v>
      </c>
      <c r="B856" s="27" t="s">
        <v>1143</v>
      </c>
      <c r="C856" s="27"/>
      <c r="D856" s="27"/>
      <c r="E856" s="27"/>
      <c r="F856" s="27"/>
      <c r="G856" s="27"/>
      <c r="H856" s="27"/>
      <c r="I856" s="27"/>
      <c r="J856" s="27"/>
      <c r="K856" s="27"/>
      <c r="L856" s="27"/>
      <c r="M856" s="27"/>
      <c r="N856" s="27"/>
      <c r="O856" s="27"/>
      <c r="P856" s="27"/>
      <c r="Q856" s="27"/>
    </row>
    <row r="857" ht="12.75" hidden="1" customHeight="1">
      <c r="A857" s="27" t="s">
        <v>1144</v>
      </c>
      <c r="B857" s="27" t="s">
        <v>1145</v>
      </c>
      <c r="C857" s="27"/>
      <c r="D857" s="27"/>
      <c r="E857" s="27"/>
      <c r="F857" s="27"/>
      <c r="G857" s="27"/>
      <c r="H857" s="27"/>
      <c r="I857" s="27"/>
      <c r="J857" s="27"/>
      <c r="K857" s="27"/>
      <c r="L857" s="27"/>
      <c r="M857" s="27"/>
      <c r="N857" s="27"/>
      <c r="O857" s="27"/>
      <c r="P857" s="27"/>
      <c r="Q857" s="27"/>
    </row>
    <row r="858" ht="12.75" hidden="1" customHeight="1">
      <c r="A858" s="27" t="s">
        <v>1146</v>
      </c>
      <c r="B858" s="27" t="s">
        <v>1147</v>
      </c>
      <c r="C858" s="27"/>
      <c r="D858" s="27"/>
      <c r="E858" s="27"/>
      <c r="F858" s="27"/>
      <c r="G858" s="27"/>
      <c r="H858" s="27"/>
      <c r="I858" s="27"/>
      <c r="J858" s="27"/>
      <c r="K858" s="27"/>
      <c r="L858" s="27"/>
      <c r="M858" s="27"/>
      <c r="N858" s="27"/>
      <c r="O858" s="27"/>
      <c r="P858" s="27"/>
      <c r="Q858" s="27"/>
    </row>
    <row r="859" ht="12.75" hidden="1" customHeight="1">
      <c r="A859" s="27" t="s">
        <v>1148</v>
      </c>
      <c r="B859" s="27" t="s">
        <v>1149</v>
      </c>
      <c r="C859" s="27"/>
      <c r="D859" s="27"/>
      <c r="E859" s="27"/>
      <c r="F859" s="27"/>
      <c r="G859" s="27"/>
      <c r="H859" s="27"/>
      <c r="I859" s="27"/>
      <c r="J859" s="27"/>
      <c r="K859" s="27"/>
      <c r="L859" s="27"/>
      <c r="M859" s="27"/>
      <c r="N859" s="27"/>
      <c r="O859" s="27"/>
      <c r="P859" s="27"/>
      <c r="Q859" s="27"/>
    </row>
    <row r="860" ht="12.75" hidden="1" customHeight="1">
      <c r="A860" s="27" t="s">
        <v>1150</v>
      </c>
      <c r="B860" s="27" t="s">
        <v>1151</v>
      </c>
      <c r="C860" s="27"/>
      <c r="D860" s="27"/>
      <c r="E860" s="27"/>
      <c r="F860" s="27"/>
      <c r="G860" s="27"/>
      <c r="H860" s="27"/>
      <c r="I860" s="27"/>
      <c r="J860" s="27"/>
      <c r="K860" s="27"/>
      <c r="L860" s="27"/>
      <c r="M860" s="27"/>
      <c r="N860" s="27"/>
      <c r="O860" s="27"/>
      <c r="P860" s="27"/>
      <c r="Q860" s="27"/>
    </row>
    <row r="861" ht="12.75" hidden="1" customHeight="1">
      <c r="A861" s="27" t="s">
        <v>1152</v>
      </c>
      <c r="B861" s="27" t="s">
        <v>1153</v>
      </c>
      <c r="C861" s="27"/>
      <c r="D861" s="27"/>
      <c r="E861" s="27"/>
      <c r="F861" s="27"/>
      <c r="G861" s="27"/>
      <c r="H861" s="27"/>
      <c r="I861" s="27"/>
      <c r="J861" s="27"/>
      <c r="K861" s="27"/>
      <c r="L861" s="27"/>
      <c r="M861" s="27"/>
      <c r="N861" s="27"/>
      <c r="O861" s="27"/>
      <c r="P861" s="27"/>
      <c r="Q861" s="27"/>
    </row>
    <row r="862" ht="12.75" hidden="1" customHeight="1">
      <c r="A862" s="27" t="s">
        <v>1154</v>
      </c>
      <c r="B862" s="27" t="s">
        <v>1155</v>
      </c>
      <c r="C862" s="27"/>
      <c r="D862" s="27"/>
      <c r="E862" s="27"/>
      <c r="F862" s="27"/>
      <c r="G862" s="27"/>
      <c r="H862" s="27"/>
      <c r="I862" s="27"/>
      <c r="J862" s="27"/>
      <c r="K862" s="27"/>
      <c r="L862" s="27"/>
      <c r="M862" s="27"/>
      <c r="N862" s="27"/>
      <c r="O862" s="27"/>
      <c r="P862" s="27"/>
      <c r="Q862" s="27"/>
    </row>
    <row r="863" ht="12.75" hidden="1" customHeight="1">
      <c r="A863" s="27" t="s">
        <v>1156</v>
      </c>
      <c r="B863" s="27" t="s">
        <v>1157</v>
      </c>
      <c r="C863" s="27"/>
      <c r="D863" s="27"/>
      <c r="E863" s="27"/>
      <c r="F863" s="27"/>
      <c r="G863" s="27"/>
      <c r="H863" s="27"/>
      <c r="I863" s="27"/>
      <c r="J863" s="27"/>
      <c r="K863" s="27"/>
      <c r="L863" s="27"/>
      <c r="M863" s="27"/>
      <c r="N863" s="27"/>
      <c r="O863" s="27"/>
      <c r="P863" s="27"/>
      <c r="Q863" s="27"/>
    </row>
    <row r="864" ht="12.75" hidden="1" customHeight="1">
      <c r="A864" s="27" t="s">
        <v>1158</v>
      </c>
      <c r="B864" s="27" t="s">
        <v>1159</v>
      </c>
      <c r="C864" s="27"/>
      <c r="D864" s="27"/>
      <c r="E864" s="27"/>
      <c r="F864" s="27"/>
      <c r="G864" s="27"/>
      <c r="H864" s="27"/>
      <c r="I864" s="27"/>
      <c r="J864" s="27"/>
      <c r="K864" s="27"/>
      <c r="L864" s="27"/>
      <c r="M864" s="27"/>
      <c r="N864" s="27"/>
      <c r="O864" s="27"/>
      <c r="P864" s="27"/>
      <c r="Q864" s="27"/>
    </row>
    <row r="865" ht="12.75" hidden="1" customHeight="1">
      <c r="A865" s="27" t="s">
        <v>1160</v>
      </c>
      <c r="B865" s="27" t="s">
        <v>1161</v>
      </c>
      <c r="C865" s="27"/>
      <c r="D865" s="27"/>
      <c r="E865" s="27"/>
      <c r="F865" s="27"/>
      <c r="G865" s="27"/>
      <c r="H865" s="27"/>
      <c r="I865" s="27"/>
      <c r="J865" s="27"/>
      <c r="K865" s="27"/>
      <c r="L865" s="27"/>
      <c r="M865" s="27"/>
      <c r="N865" s="27"/>
      <c r="O865" s="27"/>
      <c r="P865" s="27"/>
      <c r="Q865" s="27"/>
    </row>
    <row r="866" ht="12.75" hidden="1" customHeight="1">
      <c r="A866" s="27" t="s">
        <v>1162</v>
      </c>
      <c r="B866" s="27" t="s">
        <v>1163</v>
      </c>
      <c r="C866" s="27"/>
      <c r="D866" s="27"/>
      <c r="E866" s="27"/>
      <c r="F866" s="27"/>
      <c r="G866" s="27"/>
      <c r="H866" s="27"/>
      <c r="I866" s="27"/>
      <c r="J866" s="27"/>
      <c r="K866" s="27"/>
      <c r="L866" s="27"/>
      <c r="M866" s="27"/>
      <c r="N866" s="27"/>
      <c r="O866" s="27"/>
      <c r="P866" s="27"/>
      <c r="Q866" s="27"/>
    </row>
    <row r="867" ht="12.75" hidden="1" customHeight="1">
      <c r="A867" s="27" t="s">
        <v>1164</v>
      </c>
      <c r="B867" s="27" t="s">
        <v>1165</v>
      </c>
      <c r="C867" s="27"/>
      <c r="D867" s="27"/>
      <c r="E867" s="27"/>
      <c r="F867" s="27"/>
      <c r="G867" s="27"/>
      <c r="H867" s="27"/>
      <c r="I867" s="27"/>
      <c r="J867" s="27"/>
      <c r="K867" s="27"/>
      <c r="L867" s="27"/>
      <c r="M867" s="27"/>
      <c r="N867" s="27"/>
      <c r="O867" s="27"/>
      <c r="P867" s="27"/>
      <c r="Q867" s="27"/>
    </row>
    <row r="868" ht="12.75" hidden="1" customHeight="1">
      <c r="A868" s="27" t="s">
        <v>1166</v>
      </c>
      <c r="B868" s="27" t="s">
        <v>1167</v>
      </c>
      <c r="C868" s="27"/>
      <c r="D868" s="27"/>
      <c r="E868" s="27"/>
      <c r="F868" s="27"/>
      <c r="G868" s="27"/>
      <c r="H868" s="27"/>
      <c r="I868" s="27"/>
      <c r="J868" s="27"/>
      <c r="K868" s="27"/>
      <c r="L868" s="27"/>
      <c r="M868" s="27"/>
      <c r="N868" s="27"/>
      <c r="O868" s="27"/>
      <c r="P868" s="27"/>
      <c r="Q868" s="27"/>
    </row>
    <row r="869" ht="12.75" hidden="1" customHeight="1">
      <c r="A869" s="27" t="s">
        <v>1168</v>
      </c>
      <c r="B869" s="27" t="s">
        <v>1169</v>
      </c>
      <c r="C869" s="27"/>
      <c r="D869" s="27"/>
      <c r="E869" s="27"/>
      <c r="F869" s="27"/>
      <c r="G869" s="27"/>
      <c r="H869" s="27"/>
      <c r="I869" s="27"/>
      <c r="J869" s="27"/>
      <c r="K869" s="27"/>
      <c r="L869" s="27"/>
      <c r="M869" s="27"/>
      <c r="N869" s="27"/>
      <c r="O869" s="27"/>
      <c r="P869" s="27"/>
      <c r="Q869" s="27"/>
    </row>
    <row r="870" ht="12.75" hidden="1" customHeight="1">
      <c r="A870" s="27" t="s">
        <v>1170</v>
      </c>
      <c r="B870" s="27" t="s">
        <v>1171</v>
      </c>
      <c r="C870" s="27"/>
      <c r="D870" s="27"/>
      <c r="E870" s="27"/>
      <c r="F870" s="27"/>
      <c r="G870" s="27"/>
      <c r="H870" s="27"/>
      <c r="I870" s="27"/>
      <c r="J870" s="27"/>
      <c r="K870" s="27"/>
      <c r="L870" s="27"/>
      <c r="M870" s="27"/>
      <c r="N870" s="27"/>
      <c r="O870" s="27"/>
      <c r="P870" s="27"/>
      <c r="Q870" s="27"/>
    </row>
    <row r="871" ht="12.75" hidden="1" customHeight="1">
      <c r="A871" s="27" t="s">
        <v>1172</v>
      </c>
      <c r="B871" s="27" t="s">
        <v>1173</v>
      </c>
      <c r="C871" s="27"/>
      <c r="D871" s="27"/>
      <c r="E871" s="27"/>
      <c r="F871" s="27"/>
      <c r="G871" s="27"/>
      <c r="H871" s="27"/>
      <c r="I871" s="27"/>
      <c r="J871" s="27"/>
      <c r="K871" s="27"/>
      <c r="L871" s="27"/>
      <c r="M871" s="27"/>
      <c r="N871" s="27"/>
      <c r="O871" s="27"/>
      <c r="P871" s="27"/>
      <c r="Q871" s="27"/>
    </row>
    <row r="872" ht="12.75" hidden="1" customHeight="1">
      <c r="A872" s="27" t="s">
        <v>1174</v>
      </c>
      <c r="B872" s="27" t="s">
        <v>1175</v>
      </c>
      <c r="C872" s="27"/>
      <c r="D872" s="27"/>
      <c r="E872" s="27"/>
      <c r="F872" s="27"/>
      <c r="G872" s="27"/>
      <c r="H872" s="27"/>
      <c r="I872" s="27"/>
      <c r="J872" s="27"/>
      <c r="K872" s="27"/>
      <c r="L872" s="27"/>
      <c r="M872" s="27"/>
      <c r="N872" s="27"/>
      <c r="O872" s="27"/>
      <c r="P872" s="27"/>
      <c r="Q872" s="27"/>
    </row>
    <row r="873" ht="12.75" hidden="1" customHeight="1">
      <c r="A873" s="27" t="s">
        <v>1176</v>
      </c>
      <c r="B873" s="27" t="s">
        <v>1177</v>
      </c>
      <c r="C873" s="27"/>
      <c r="D873" s="27"/>
      <c r="E873" s="27"/>
      <c r="F873" s="27"/>
      <c r="G873" s="27"/>
      <c r="H873" s="27"/>
      <c r="I873" s="27"/>
      <c r="J873" s="27"/>
      <c r="K873" s="27"/>
      <c r="L873" s="27"/>
      <c r="M873" s="27"/>
      <c r="N873" s="27"/>
      <c r="O873" s="27"/>
      <c r="P873" s="27"/>
      <c r="Q873" s="27"/>
    </row>
    <row r="874" ht="12.75" hidden="1" customHeight="1">
      <c r="A874" s="27" t="s">
        <v>1178</v>
      </c>
      <c r="B874" s="27" t="s">
        <v>1179</v>
      </c>
      <c r="C874" s="27"/>
      <c r="D874" s="27"/>
      <c r="E874" s="27"/>
      <c r="F874" s="27"/>
      <c r="G874" s="27"/>
      <c r="H874" s="27"/>
      <c r="I874" s="27"/>
      <c r="J874" s="27"/>
      <c r="K874" s="27"/>
      <c r="L874" s="27"/>
      <c r="M874" s="27"/>
      <c r="N874" s="27"/>
      <c r="O874" s="27"/>
      <c r="P874" s="27"/>
      <c r="Q874" s="27"/>
    </row>
    <row r="875" ht="12.75" hidden="1" customHeight="1">
      <c r="A875" s="27" t="s">
        <v>1180</v>
      </c>
      <c r="B875" s="27" t="s">
        <v>1181</v>
      </c>
      <c r="C875" s="27"/>
      <c r="D875" s="27"/>
      <c r="E875" s="27"/>
      <c r="F875" s="27"/>
      <c r="G875" s="27"/>
      <c r="H875" s="27"/>
      <c r="I875" s="27"/>
      <c r="J875" s="27"/>
      <c r="K875" s="27"/>
      <c r="L875" s="27"/>
      <c r="M875" s="27"/>
      <c r="N875" s="27"/>
      <c r="O875" s="27"/>
      <c r="P875" s="27"/>
      <c r="Q875" s="27"/>
    </row>
    <row r="876" ht="12.75" hidden="1" customHeight="1">
      <c r="A876" s="27" t="s">
        <v>1182</v>
      </c>
      <c r="B876" s="27" t="s">
        <v>1183</v>
      </c>
      <c r="C876" s="27"/>
      <c r="D876" s="27"/>
      <c r="E876" s="27"/>
      <c r="F876" s="27"/>
      <c r="G876" s="27"/>
      <c r="H876" s="27"/>
      <c r="I876" s="27"/>
      <c r="J876" s="27"/>
      <c r="K876" s="27"/>
      <c r="L876" s="27"/>
      <c r="M876" s="27"/>
      <c r="N876" s="27"/>
      <c r="O876" s="27"/>
      <c r="P876" s="27"/>
      <c r="Q876" s="27"/>
    </row>
    <row r="877" ht="12.75" hidden="1" customHeight="1">
      <c r="A877" s="27" t="s">
        <v>1184</v>
      </c>
      <c r="B877" s="27" t="s">
        <v>1185</v>
      </c>
      <c r="C877" s="27"/>
      <c r="D877" s="27"/>
      <c r="E877" s="27"/>
      <c r="F877" s="27"/>
      <c r="G877" s="27"/>
      <c r="H877" s="27"/>
      <c r="I877" s="27"/>
      <c r="J877" s="27"/>
      <c r="K877" s="27"/>
      <c r="L877" s="27"/>
      <c r="M877" s="27"/>
      <c r="N877" s="27"/>
      <c r="O877" s="27"/>
      <c r="P877" s="27"/>
      <c r="Q877" s="27"/>
    </row>
    <row r="878" ht="12.75" hidden="1" customHeight="1">
      <c r="A878" s="27" t="s">
        <v>1186</v>
      </c>
      <c r="B878" s="27" t="s">
        <v>1187</v>
      </c>
      <c r="C878" s="27"/>
      <c r="D878" s="27"/>
      <c r="E878" s="27"/>
      <c r="F878" s="27"/>
      <c r="G878" s="27"/>
      <c r="H878" s="27"/>
      <c r="I878" s="27"/>
      <c r="J878" s="27"/>
      <c r="K878" s="27"/>
      <c r="L878" s="27"/>
      <c r="M878" s="27"/>
      <c r="N878" s="27"/>
      <c r="O878" s="27"/>
      <c r="P878" s="27"/>
      <c r="Q878" s="27"/>
    </row>
    <row r="879" ht="12.75" hidden="1" customHeight="1">
      <c r="A879" s="27" t="s">
        <v>1188</v>
      </c>
      <c r="B879" s="27" t="s">
        <v>1189</v>
      </c>
      <c r="C879" s="27"/>
      <c r="D879" s="27"/>
      <c r="E879" s="27"/>
      <c r="F879" s="27"/>
      <c r="G879" s="27"/>
      <c r="H879" s="27"/>
      <c r="I879" s="27"/>
      <c r="J879" s="27"/>
      <c r="K879" s="27"/>
      <c r="L879" s="27"/>
      <c r="M879" s="27"/>
      <c r="N879" s="27"/>
      <c r="O879" s="27"/>
      <c r="P879" s="27"/>
      <c r="Q879" s="27"/>
    </row>
    <row r="880" ht="12.75" hidden="1" customHeight="1">
      <c r="A880" s="27" t="s">
        <v>1190</v>
      </c>
      <c r="B880" s="27" t="s">
        <v>1191</v>
      </c>
      <c r="C880" s="27"/>
      <c r="D880" s="27"/>
      <c r="E880" s="27"/>
      <c r="F880" s="27"/>
      <c r="G880" s="27"/>
      <c r="H880" s="27"/>
      <c r="I880" s="27"/>
      <c r="J880" s="27"/>
      <c r="K880" s="27"/>
      <c r="L880" s="27"/>
      <c r="M880" s="27"/>
      <c r="N880" s="27"/>
      <c r="O880" s="27"/>
      <c r="P880" s="27"/>
      <c r="Q880" s="27"/>
    </row>
    <row r="881" ht="12.75" hidden="1" customHeight="1">
      <c r="A881" s="27" t="s">
        <v>1192</v>
      </c>
      <c r="B881" s="27" t="s">
        <v>1193</v>
      </c>
      <c r="C881" s="27"/>
      <c r="D881" s="27"/>
      <c r="E881" s="27"/>
      <c r="F881" s="27"/>
      <c r="G881" s="27"/>
      <c r="H881" s="27"/>
      <c r="I881" s="27"/>
      <c r="J881" s="27"/>
      <c r="K881" s="27"/>
      <c r="L881" s="27"/>
      <c r="M881" s="27"/>
      <c r="N881" s="27"/>
      <c r="O881" s="27"/>
      <c r="P881" s="27"/>
      <c r="Q881" s="27"/>
    </row>
    <row r="882" ht="12.75" hidden="1" customHeight="1">
      <c r="A882" s="27" t="s">
        <v>1194</v>
      </c>
      <c r="B882" s="27" t="s">
        <v>1195</v>
      </c>
      <c r="C882" s="27"/>
      <c r="D882" s="27"/>
      <c r="E882" s="27"/>
      <c r="F882" s="27"/>
      <c r="G882" s="27"/>
      <c r="H882" s="27"/>
      <c r="I882" s="27"/>
      <c r="J882" s="27"/>
      <c r="K882" s="27"/>
      <c r="L882" s="27"/>
      <c r="M882" s="27"/>
      <c r="N882" s="27"/>
      <c r="O882" s="27"/>
      <c r="P882" s="27"/>
      <c r="Q882" s="27"/>
    </row>
    <row r="883" ht="12.75" hidden="1" customHeight="1">
      <c r="A883" s="27" t="s">
        <v>1196</v>
      </c>
      <c r="B883" s="27" t="s">
        <v>1197</v>
      </c>
      <c r="C883" s="27"/>
      <c r="D883" s="27"/>
      <c r="E883" s="27"/>
      <c r="F883" s="27"/>
      <c r="G883" s="27"/>
      <c r="H883" s="27"/>
      <c r="I883" s="27"/>
      <c r="J883" s="27"/>
      <c r="K883" s="27"/>
      <c r="L883" s="27"/>
      <c r="M883" s="27"/>
      <c r="N883" s="27"/>
      <c r="O883" s="27"/>
      <c r="P883" s="27"/>
      <c r="Q883" s="27"/>
    </row>
    <row r="884" ht="12.75" hidden="1" customHeight="1">
      <c r="A884" s="27" t="s">
        <v>1198</v>
      </c>
      <c r="B884" s="27" t="s">
        <v>1199</v>
      </c>
      <c r="C884" s="27"/>
      <c r="D884" s="27"/>
      <c r="E884" s="27"/>
      <c r="F884" s="27"/>
      <c r="G884" s="27"/>
      <c r="H884" s="27"/>
      <c r="I884" s="27"/>
      <c r="J884" s="27"/>
      <c r="K884" s="27"/>
      <c r="L884" s="27"/>
      <c r="M884" s="27"/>
      <c r="N884" s="27"/>
      <c r="O884" s="27"/>
      <c r="P884" s="27"/>
      <c r="Q884" s="27"/>
    </row>
    <row r="885" ht="12.75" hidden="1" customHeight="1">
      <c r="A885" s="27" t="s">
        <v>1200</v>
      </c>
      <c r="B885" s="27" t="s">
        <v>1201</v>
      </c>
      <c r="C885" s="27"/>
      <c r="D885" s="27"/>
      <c r="E885" s="27"/>
      <c r="F885" s="27"/>
      <c r="G885" s="27"/>
      <c r="H885" s="27"/>
      <c r="I885" s="27"/>
      <c r="J885" s="27"/>
      <c r="K885" s="27"/>
      <c r="L885" s="27"/>
      <c r="M885" s="27"/>
      <c r="N885" s="27"/>
      <c r="O885" s="27"/>
      <c r="P885" s="27"/>
      <c r="Q885" s="27"/>
    </row>
    <row r="886" ht="12.75" hidden="1" customHeight="1">
      <c r="A886" s="27" t="s">
        <v>1202</v>
      </c>
      <c r="B886" s="27" t="s">
        <v>1203</v>
      </c>
      <c r="C886" s="27"/>
      <c r="D886" s="27"/>
      <c r="E886" s="27"/>
      <c r="F886" s="27"/>
      <c r="G886" s="27"/>
      <c r="H886" s="27"/>
      <c r="I886" s="27"/>
      <c r="J886" s="27"/>
      <c r="K886" s="27"/>
      <c r="L886" s="27"/>
      <c r="M886" s="27"/>
      <c r="N886" s="27"/>
      <c r="O886" s="27"/>
      <c r="P886" s="27"/>
      <c r="Q886" s="27"/>
    </row>
    <row r="887" ht="12.75" hidden="1" customHeight="1">
      <c r="A887" s="27" t="s">
        <v>1204</v>
      </c>
      <c r="B887" s="27" t="s">
        <v>1205</v>
      </c>
      <c r="C887" s="27"/>
      <c r="D887" s="27"/>
      <c r="E887" s="27"/>
      <c r="F887" s="27"/>
      <c r="G887" s="27"/>
      <c r="H887" s="27"/>
      <c r="I887" s="27"/>
      <c r="J887" s="27"/>
      <c r="K887" s="27"/>
      <c r="L887" s="27"/>
      <c r="M887" s="27"/>
      <c r="N887" s="27"/>
      <c r="O887" s="27"/>
      <c r="P887" s="27"/>
      <c r="Q887" s="27"/>
    </row>
    <row r="888" ht="12.75" hidden="1" customHeight="1">
      <c r="A888" s="27" t="s">
        <v>1206</v>
      </c>
      <c r="B888" s="27" t="s">
        <v>1207</v>
      </c>
      <c r="C888" s="27"/>
      <c r="D888" s="27"/>
      <c r="E888" s="27"/>
      <c r="F888" s="27"/>
      <c r="G888" s="27"/>
      <c r="H888" s="27"/>
      <c r="I888" s="27"/>
      <c r="J888" s="27"/>
      <c r="K888" s="27"/>
      <c r="L888" s="27"/>
      <c r="M888" s="27"/>
      <c r="N888" s="27"/>
      <c r="O888" s="27"/>
      <c r="P888" s="27"/>
      <c r="Q888" s="27"/>
    </row>
    <row r="889" ht="12.75" hidden="1" customHeight="1">
      <c r="A889" s="27" t="s">
        <v>1208</v>
      </c>
      <c r="B889" s="27" t="s">
        <v>1209</v>
      </c>
      <c r="C889" s="27"/>
      <c r="D889" s="27"/>
      <c r="E889" s="27"/>
      <c r="F889" s="27"/>
      <c r="G889" s="27"/>
      <c r="H889" s="27"/>
      <c r="I889" s="27"/>
      <c r="J889" s="27"/>
      <c r="K889" s="27"/>
      <c r="L889" s="27"/>
      <c r="M889" s="27"/>
      <c r="N889" s="27"/>
      <c r="O889" s="27"/>
      <c r="P889" s="27"/>
      <c r="Q889" s="27"/>
    </row>
    <row r="890" ht="12.75" hidden="1" customHeight="1">
      <c r="A890" s="27" t="s">
        <v>1210</v>
      </c>
      <c r="B890" s="27" t="s">
        <v>1211</v>
      </c>
      <c r="C890" s="27"/>
      <c r="D890" s="27"/>
      <c r="E890" s="27"/>
      <c r="F890" s="27"/>
      <c r="G890" s="27"/>
      <c r="H890" s="27"/>
      <c r="I890" s="27"/>
      <c r="J890" s="27"/>
      <c r="K890" s="27"/>
      <c r="L890" s="27"/>
      <c r="M890" s="27"/>
      <c r="N890" s="27"/>
      <c r="O890" s="27"/>
      <c r="P890" s="27"/>
      <c r="Q890" s="27"/>
    </row>
    <row r="891" ht="12.75" hidden="1" customHeight="1">
      <c r="A891" s="27" t="s">
        <v>1212</v>
      </c>
      <c r="B891" s="27" t="s">
        <v>1213</v>
      </c>
      <c r="C891" s="27"/>
      <c r="D891" s="27"/>
      <c r="E891" s="27"/>
      <c r="F891" s="27"/>
      <c r="G891" s="27"/>
      <c r="H891" s="27"/>
      <c r="I891" s="27"/>
      <c r="J891" s="27"/>
      <c r="K891" s="27"/>
      <c r="L891" s="27"/>
      <c r="M891" s="27"/>
      <c r="N891" s="27"/>
      <c r="O891" s="27"/>
      <c r="P891" s="27"/>
      <c r="Q891" s="27"/>
    </row>
    <row r="892" ht="12.75" hidden="1" customHeight="1">
      <c r="A892" s="27" t="s">
        <v>1214</v>
      </c>
      <c r="B892" s="27" t="s">
        <v>1215</v>
      </c>
      <c r="C892" s="27"/>
      <c r="D892" s="27"/>
      <c r="E892" s="27"/>
      <c r="F892" s="27"/>
      <c r="G892" s="27"/>
      <c r="H892" s="27"/>
      <c r="I892" s="27"/>
      <c r="J892" s="27"/>
      <c r="K892" s="27"/>
      <c r="L892" s="27"/>
      <c r="M892" s="27"/>
      <c r="N892" s="27"/>
      <c r="O892" s="27"/>
      <c r="P892" s="27"/>
      <c r="Q892" s="27"/>
    </row>
    <row r="893" ht="12.75" hidden="1" customHeight="1">
      <c r="A893" s="27" t="s">
        <v>1216</v>
      </c>
      <c r="B893" s="27" t="s">
        <v>1217</v>
      </c>
      <c r="C893" s="27"/>
      <c r="D893" s="27"/>
      <c r="E893" s="27"/>
      <c r="F893" s="27"/>
      <c r="G893" s="27"/>
      <c r="H893" s="27"/>
      <c r="I893" s="27"/>
      <c r="J893" s="27"/>
      <c r="K893" s="27"/>
      <c r="L893" s="27"/>
      <c r="M893" s="27"/>
      <c r="N893" s="27"/>
      <c r="O893" s="27"/>
      <c r="P893" s="27"/>
      <c r="Q893" s="27"/>
    </row>
    <row r="894" ht="12.75" hidden="1" customHeight="1">
      <c r="A894" s="27" t="s">
        <v>1218</v>
      </c>
      <c r="B894" s="27" t="s">
        <v>1219</v>
      </c>
      <c r="C894" s="27"/>
      <c r="D894" s="27"/>
      <c r="E894" s="27"/>
      <c r="F894" s="27"/>
      <c r="G894" s="27"/>
      <c r="H894" s="27"/>
      <c r="I894" s="27"/>
      <c r="J894" s="27"/>
      <c r="K894" s="27"/>
      <c r="L894" s="27"/>
      <c r="M894" s="27"/>
      <c r="N894" s="27"/>
      <c r="O894" s="27"/>
      <c r="P894" s="27"/>
      <c r="Q894" s="27"/>
    </row>
    <row r="895" ht="12.75" hidden="1" customHeight="1">
      <c r="A895" s="27" t="s">
        <v>1220</v>
      </c>
      <c r="B895" s="27" t="s">
        <v>1221</v>
      </c>
      <c r="C895" s="27"/>
      <c r="D895" s="27"/>
      <c r="E895" s="27"/>
      <c r="F895" s="27"/>
      <c r="G895" s="27"/>
      <c r="H895" s="27"/>
      <c r="I895" s="27"/>
      <c r="J895" s="27"/>
      <c r="K895" s="27"/>
      <c r="L895" s="27"/>
      <c r="M895" s="27"/>
      <c r="N895" s="27"/>
      <c r="O895" s="27"/>
      <c r="P895" s="27"/>
      <c r="Q895" s="27"/>
    </row>
    <row r="896" ht="12.75" hidden="1" customHeight="1">
      <c r="A896" s="27" t="s">
        <v>1222</v>
      </c>
      <c r="B896" s="27" t="s">
        <v>1223</v>
      </c>
      <c r="C896" s="27"/>
      <c r="D896" s="27"/>
      <c r="E896" s="27"/>
      <c r="F896" s="27"/>
      <c r="G896" s="27"/>
      <c r="H896" s="27"/>
      <c r="I896" s="27"/>
      <c r="J896" s="27"/>
      <c r="K896" s="27"/>
      <c r="L896" s="27"/>
      <c r="M896" s="27"/>
      <c r="N896" s="27"/>
      <c r="O896" s="27"/>
      <c r="P896" s="27"/>
      <c r="Q896" s="27"/>
    </row>
    <row r="897" ht="12.75" hidden="1" customHeight="1">
      <c r="A897" s="27" t="s">
        <v>1224</v>
      </c>
      <c r="B897" s="27" t="s">
        <v>1225</v>
      </c>
      <c r="C897" s="27"/>
      <c r="D897" s="27"/>
      <c r="E897" s="27"/>
      <c r="F897" s="27"/>
      <c r="G897" s="27"/>
      <c r="H897" s="27"/>
      <c r="I897" s="27"/>
      <c r="J897" s="27"/>
      <c r="K897" s="27"/>
      <c r="L897" s="27"/>
      <c r="M897" s="27"/>
      <c r="N897" s="27"/>
      <c r="O897" s="27"/>
      <c r="P897" s="27"/>
      <c r="Q897" s="27"/>
    </row>
    <row r="898" ht="12.75" hidden="1" customHeight="1">
      <c r="A898" s="27" t="s">
        <v>1226</v>
      </c>
      <c r="B898" s="27" t="s">
        <v>1227</v>
      </c>
      <c r="C898" s="27"/>
      <c r="D898" s="27"/>
      <c r="E898" s="27"/>
      <c r="F898" s="27"/>
      <c r="G898" s="27"/>
      <c r="H898" s="27"/>
      <c r="I898" s="27"/>
      <c r="J898" s="27"/>
      <c r="K898" s="27"/>
      <c r="L898" s="27"/>
      <c r="M898" s="27"/>
      <c r="N898" s="27"/>
      <c r="O898" s="27"/>
      <c r="P898" s="27"/>
      <c r="Q898" s="27"/>
    </row>
    <row r="899" ht="12.75" hidden="1" customHeight="1">
      <c r="A899" s="27" t="s">
        <v>1228</v>
      </c>
      <c r="B899" s="27" t="s">
        <v>1229</v>
      </c>
      <c r="C899" s="27"/>
      <c r="D899" s="27"/>
      <c r="E899" s="27"/>
      <c r="F899" s="27"/>
      <c r="G899" s="27"/>
      <c r="H899" s="27"/>
      <c r="I899" s="27"/>
      <c r="J899" s="27"/>
      <c r="K899" s="27"/>
      <c r="L899" s="27"/>
      <c r="M899" s="27"/>
      <c r="N899" s="27"/>
      <c r="O899" s="27"/>
      <c r="P899" s="27"/>
      <c r="Q899" s="27"/>
    </row>
    <row r="900" ht="12.75" hidden="1" customHeight="1">
      <c r="A900" s="27" t="s">
        <v>1230</v>
      </c>
      <c r="B900" s="27" t="s">
        <v>1231</v>
      </c>
      <c r="C900" s="27"/>
      <c r="D900" s="27"/>
      <c r="E900" s="27"/>
      <c r="F900" s="27"/>
      <c r="G900" s="27"/>
      <c r="H900" s="27"/>
      <c r="I900" s="27"/>
      <c r="J900" s="27"/>
      <c r="K900" s="27"/>
      <c r="L900" s="27"/>
      <c r="M900" s="27"/>
      <c r="N900" s="27"/>
      <c r="O900" s="27"/>
      <c r="P900" s="27"/>
      <c r="Q900" s="27"/>
    </row>
    <row r="901" ht="12.75" hidden="1" customHeight="1">
      <c r="A901" s="27" t="s">
        <v>1232</v>
      </c>
      <c r="B901" s="27" t="s">
        <v>1233</v>
      </c>
      <c r="C901" s="27"/>
      <c r="D901" s="27"/>
      <c r="E901" s="27"/>
      <c r="F901" s="27"/>
      <c r="G901" s="27"/>
      <c r="H901" s="27"/>
      <c r="I901" s="27"/>
      <c r="J901" s="27"/>
      <c r="K901" s="27"/>
      <c r="L901" s="27"/>
      <c r="M901" s="27"/>
      <c r="N901" s="27"/>
      <c r="O901" s="27"/>
      <c r="P901" s="27"/>
      <c r="Q901" s="27"/>
    </row>
    <row r="902" ht="12.75" hidden="1" customHeight="1">
      <c r="A902" s="27" t="s">
        <v>1234</v>
      </c>
      <c r="B902" s="27" t="s">
        <v>1235</v>
      </c>
      <c r="C902" s="27"/>
      <c r="D902" s="27"/>
      <c r="E902" s="27"/>
      <c r="F902" s="27"/>
      <c r="G902" s="27"/>
      <c r="H902" s="27"/>
      <c r="I902" s="27"/>
      <c r="J902" s="27"/>
      <c r="K902" s="27"/>
      <c r="L902" s="27"/>
      <c r="M902" s="27"/>
      <c r="N902" s="27"/>
      <c r="O902" s="27"/>
      <c r="P902" s="27"/>
      <c r="Q902" s="27"/>
    </row>
    <row r="903" ht="12.75" hidden="1" customHeight="1">
      <c r="A903" s="27" t="s">
        <v>1236</v>
      </c>
      <c r="B903" s="27" t="s">
        <v>1237</v>
      </c>
      <c r="C903" s="27"/>
      <c r="D903" s="27"/>
      <c r="E903" s="27"/>
      <c r="F903" s="27"/>
      <c r="G903" s="27"/>
      <c r="H903" s="27"/>
      <c r="I903" s="27"/>
      <c r="J903" s="27"/>
      <c r="K903" s="27"/>
      <c r="L903" s="27"/>
      <c r="M903" s="27"/>
      <c r="N903" s="27"/>
      <c r="O903" s="27"/>
      <c r="P903" s="27"/>
      <c r="Q903" s="27"/>
    </row>
    <row r="904" ht="12.75" hidden="1" customHeight="1">
      <c r="A904" s="27" t="s">
        <v>1238</v>
      </c>
      <c r="B904" s="27" t="s">
        <v>1239</v>
      </c>
      <c r="C904" s="27"/>
      <c r="D904" s="27"/>
      <c r="E904" s="27"/>
      <c r="F904" s="27"/>
      <c r="G904" s="27"/>
      <c r="H904" s="27"/>
      <c r="I904" s="27"/>
      <c r="J904" s="27"/>
      <c r="K904" s="27"/>
      <c r="L904" s="27"/>
      <c r="M904" s="27"/>
      <c r="N904" s="27"/>
      <c r="O904" s="27"/>
      <c r="P904" s="27"/>
      <c r="Q904" s="27"/>
    </row>
    <row r="905" ht="12.75" hidden="1" customHeight="1">
      <c r="A905" s="27" t="s">
        <v>1240</v>
      </c>
      <c r="B905" s="27" t="s">
        <v>1241</v>
      </c>
      <c r="C905" s="27"/>
      <c r="D905" s="27"/>
      <c r="E905" s="27"/>
      <c r="F905" s="27"/>
      <c r="G905" s="27"/>
      <c r="H905" s="27"/>
      <c r="I905" s="27"/>
      <c r="J905" s="27"/>
      <c r="K905" s="27"/>
      <c r="L905" s="27"/>
      <c r="M905" s="27"/>
      <c r="N905" s="27"/>
      <c r="O905" s="27"/>
      <c r="P905" s="27"/>
      <c r="Q905" s="27"/>
    </row>
    <row r="906" ht="12.75" hidden="1" customHeight="1">
      <c r="A906" s="27" t="s">
        <v>1242</v>
      </c>
      <c r="B906" s="27" t="s">
        <v>1243</v>
      </c>
      <c r="C906" s="27"/>
      <c r="D906" s="27"/>
      <c r="E906" s="27"/>
      <c r="F906" s="27"/>
      <c r="G906" s="27"/>
      <c r="H906" s="27"/>
      <c r="I906" s="27"/>
      <c r="J906" s="27"/>
      <c r="K906" s="27"/>
      <c r="L906" s="27"/>
      <c r="M906" s="27"/>
      <c r="N906" s="27"/>
      <c r="O906" s="27"/>
      <c r="P906" s="27"/>
      <c r="Q906" s="27"/>
    </row>
    <row r="907" ht="12.75" hidden="1" customHeight="1">
      <c r="A907" s="27" t="s">
        <v>1244</v>
      </c>
      <c r="B907" s="27" t="s">
        <v>1245</v>
      </c>
      <c r="C907" s="27"/>
      <c r="D907" s="27"/>
      <c r="E907" s="27"/>
      <c r="F907" s="27"/>
      <c r="G907" s="27"/>
      <c r="H907" s="27"/>
      <c r="I907" s="27"/>
      <c r="J907" s="27"/>
      <c r="K907" s="27"/>
      <c r="L907" s="27"/>
      <c r="M907" s="27"/>
      <c r="N907" s="27"/>
      <c r="O907" s="27"/>
      <c r="P907" s="27"/>
      <c r="Q907" s="27"/>
    </row>
    <row r="908" ht="12.75" hidden="1" customHeight="1">
      <c r="A908" s="27" t="s">
        <v>1246</v>
      </c>
      <c r="B908" s="27" t="s">
        <v>1247</v>
      </c>
      <c r="C908" s="27"/>
      <c r="D908" s="27"/>
      <c r="E908" s="27"/>
      <c r="F908" s="27"/>
      <c r="G908" s="27"/>
      <c r="H908" s="27"/>
      <c r="I908" s="27"/>
      <c r="J908" s="27"/>
      <c r="K908" s="27"/>
      <c r="L908" s="27"/>
      <c r="M908" s="27"/>
      <c r="N908" s="27"/>
      <c r="O908" s="27"/>
      <c r="P908" s="27"/>
      <c r="Q908" s="27"/>
    </row>
    <row r="909" ht="12.75" hidden="1" customHeight="1">
      <c r="A909" s="27" t="s">
        <v>1248</v>
      </c>
      <c r="B909" s="27" t="s">
        <v>1249</v>
      </c>
      <c r="C909" s="27"/>
      <c r="D909" s="27"/>
      <c r="E909" s="27"/>
      <c r="F909" s="27"/>
      <c r="G909" s="27"/>
      <c r="H909" s="27"/>
      <c r="I909" s="27"/>
      <c r="J909" s="27"/>
      <c r="K909" s="27"/>
      <c r="L909" s="27"/>
      <c r="M909" s="27"/>
      <c r="N909" s="27"/>
      <c r="O909" s="27"/>
      <c r="P909" s="27"/>
      <c r="Q909" s="27"/>
    </row>
    <row r="910" ht="12.75" hidden="1" customHeight="1">
      <c r="A910" s="27" t="s">
        <v>1250</v>
      </c>
      <c r="B910" s="27" t="s">
        <v>1251</v>
      </c>
      <c r="C910" s="27"/>
      <c r="D910" s="27"/>
      <c r="E910" s="27"/>
      <c r="F910" s="27"/>
      <c r="G910" s="27"/>
      <c r="H910" s="27"/>
      <c r="I910" s="27"/>
      <c r="J910" s="27"/>
      <c r="K910" s="27"/>
      <c r="L910" s="27"/>
      <c r="M910" s="27"/>
      <c r="N910" s="27"/>
      <c r="O910" s="27"/>
      <c r="P910" s="27"/>
      <c r="Q910" s="27"/>
    </row>
    <row r="911" ht="12.75" hidden="1" customHeight="1">
      <c r="A911" s="27" t="s">
        <v>1252</v>
      </c>
      <c r="B911" s="27" t="s">
        <v>1253</v>
      </c>
      <c r="C911" s="27"/>
      <c r="D911" s="27"/>
      <c r="E911" s="27"/>
      <c r="F911" s="27"/>
      <c r="G911" s="27"/>
      <c r="H911" s="27"/>
      <c r="I911" s="27"/>
      <c r="J911" s="27"/>
      <c r="K911" s="27"/>
      <c r="L911" s="27"/>
      <c r="M911" s="27"/>
      <c r="N911" s="27"/>
      <c r="O911" s="27"/>
      <c r="P911" s="27"/>
      <c r="Q911" s="27"/>
    </row>
    <row r="912" ht="12.75" hidden="1" customHeight="1">
      <c r="A912" s="27" t="s">
        <v>1254</v>
      </c>
      <c r="B912" s="27" t="s">
        <v>1255</v>
      </c>
      <c r="C912" s="27"/>
      <c r="D912" s="27"/>
      <c r="E912" s="27"/>
      <c r="F912" s="27"/>
      <c r="G912" s="27"/>
      <c r="H912" s="27"/>
      <c r="I912" s="27"/>
      <c r="J912" s="27"/>
      <c r="K912" s="27"/>
      <c r="L912" s="27"/>
      <c r="M912" s="27"/>
      <c r="N912" s="27"/>
      <c r="O912" s="27"/>
      <c r="P912" s="27"/>
      <c r="Q912" s="27"/>
    </row>
    <row r="913" ht="12.75" hidden="1" customHeight="1">
      <c r="A913" s="27" t="s">
        <v>1256</v>
      </c>
      <c r="B913" s="27" t="s">
        <v>1257</v>
      </c>
      <c r="C913" s="27"/>
      <c r="D913" s="27"/>
      <c r="E913" s="27"/>
      <c r="F913" s="27"/>
      <c r="G913" s="27"/>
      <c r="H913" s="27"/>
      <c r="I913" s="27"/>
      <c r="J913" s="27"/>
      <c r="K913" s="27"/>
      <c r="L913" s="27"/>
      <c r="M913" s="27"/>
      <c r="N913" s="27"/>
      <c r="O913" s="27"/>
      <c r="P913" s="27"/>
      <c r="Q913" s="27"/>
    </row>
    <row r="914" ht="12.75" hidden="1" customHeight="1">
      <c r="A914" s="27" t="s">
        <v>1258</v>
      </c>
      <c r="B914" s="27" t="s">
        <v>1259</v>
      </c>
      <c r="C914" s="27"/>
      <c r="D914" s="27"/>
      <c r="E914" s="27"/>
      <c r="F914" s="27"/>
      <c r="G914" s="27"/>
      <c r="H914" s="27"/>
      <c r="I914" s="27"/>
      <c r="J914" s="27"/>
      <c r="K914" s="27"/>
      <c r="L914" s="27"/>
      <c r="M914" s="27"/>
      <c r="N914" s="27"/>
      <c r="O914" s="27"/>
      <c r="P914" s="27"/>
      <c r="Q914" s="27"/>
    </row>
    <row r="915" ht="12.75" hidden="1" customHeight="1">
      <c r="A915" s="27" t="s">
        <v>1260</v>
      </c>
      <c r="B915" s="27" t="s">
        <v>1261</v>
      </c>
      <c r="C915" s="27"/>
      <c r="D915" s="27"/>
      <c r="E915" s="27"/>
      <c r="F915" s="27"/>
      <c r="G915" s="27"/>
      <c r="H915" s="27"/>
      <c r="I915" s="27"/>
      <c r="J915" s="27"/>
      <c r="K915" s="27"/>
      <c r="L915" s="27"/>
      <c r="M915" s="27"/>
      <c r="N915" s="27"/>
      <c r="O915" s="27"/>
      <c r="P915" s="27"/>
      <c r="Q915" s="27"/>
    </row>
    <row r="916" ht="12.75" hidden="1" customHeight="1">
      <c r="A916" s="27" t="s">
        <v>1262</v>
      </c>
      <c r="B916" s="27" t="s">
        <v>1263</v>
      </c>
      <c r="C916" s="27"/>
      <c r="D916" s="27"/>
      <c r="E916" s="27"/>
      <c r="F916" s="27"/>
      <c r="G916" s="27"/>
      <c r="H916" s="27"/>
      <c r="I916" s="27"/>
      <c r="J916" s="27"/>
      <c r="K916" s="27"/>
      <c r="L916" s="27"/>
      <c r="M916" s="27"/>
      <c r="N916" s="27"/>
      <c r="O916" s="27"/>
      <c r="P916" s="27"/>
      <c r="Q916" s="27"/>
    </row>
    <row r="917" ht="12.75" hidden="1" customHeight="1">
      <c r="A917" s="27" t="s">
        <v>1264</v>
      </c>
      <c r="B917" s="27" t="s">
        <v>1265</v>
      </c>
      <c r="C917" s="27"/>
      <c r="D917" s="27"/>
      <c r="E917" s="27"/>
      <c r="F917" s="27"/>
      <c r="G917" s="27"/>
      <c r="H917" s="27"/>
      <c r="I917" s="27"/>
      <c r="J917" s="27"/>
      <c r="K917" s="27"/>
      <c r="L917" s="27"/>
      <c r="M917" s="27"/>
      <c r="N917" s="27"/>
      <c r="O917" s="27"/>
      <c r="P917" s="27"/>
      <c r="Q917" s="27"/>
    </row>
    <row r="918" ht="12.75" hidden="1" customHeight="1">
      <c r="A918" s="27" t="s">
        <v>1266</v>
      </c>
      <c r="B918" s="27" t="s">
        <v>1267</v>
      </c>
      <c r="C918" s="27"/>
      <c r="D918" s="27"/>
      <c r="E918" s="27"/>
      <c r="F918" s="27"/>
      <c r="G918" s="27"/>
      <c r="H918" s="27"/>
      <c r="I918" s="27"/>
      <c r="J918" s="27"/>
      <c r="K918" s="27"/>
      <c r="L918" s="27"/>
      <c r="M918" s="27"/>
      <c r="N918" s="27"/>
      <c r="O918" s="27"/>
      <c r="P918" s="27"/>
      <c r="Q918" s="27"/>
    </row>
    <row r="919" ht="12.75" hidden="1" customHeight="1">
      <c r="A919" s="27" t="s">
        <v>1268</v>
      </c>
      <c r="B919" s="27" t="s">
        <v>1269</v>
      </c>
      <c r="C919" s="27"/>
      <c r="D919" s="27"/>
      <c r="E919" s="27"/>
      <c r="F919" s="27"/>
      <c r="G919" s="27"/>
      <c r="H919" s="27"/>
      <c r="I919" s="27"/>
      <c r="J919" s="27"/>
      <c r="K919" s="27"/>
      <c r="L919" s="27"/>
      <c r="M919" s="27"/>
      <c r="N919" s="27"/>
      <c r="O919" s="27"/>
      <c r="P919" s="27"/>
      <c r="Q919" s="27"/>
    </row>
    <row r="920" ht="12.75" hidden="1" customHeight="1">
      <c r="A920" s="27" t="s">
        <v>1270</v>
      </c>
      <c r="B920" s="27" t="s">
        <v>1271</v>
      </c>
      <c r="C920" s="27"/>
      <c r="D920" s="27"/>
      <c r="E920" s="27"/>
      <c r="F920" s="27"/>
      <c r="G920" s="27"/>
      <c r="H920" s="27"/>
      <c r="I920" s="27"/>
      <c r="J920" s="27"/>
      <c r="K920" s="27"/>
      <c r="L920" s="27"/>
      <c r="M920" s="27"/>
      <c r="N920" s="27"/>
      <c r="O920" s="27"/>
      <c r="P920" s="27"/>
      <c r="Q920" s="27"/>
    </row>
    <row r="921" ht="12.75" hidden="1" customHeight="1">
      <c r="A921" s="27" t="s">
        <v>1272</v>
      </c>
      <c r="B921" s="27" t="s">
        <v>1273</v>
      </c>
      <c r="C921" s="27"/>
      <c r="D921" s="27"/>
      <c r="E921" s="27"/>
      <c r="F921" s="27"/>
      <c r="G921" s="27"/>
      <c r="H921" s="27"/>
      <c r="I921" s="27"/>
      <c r="J921" s="27"/>
      <c r="K921" s="27"/>
      <c r="L921" s="27"/>
      <c r="M921" s="27"/>
      <c r="N921" s="27"/>
      <c r="O921" s="27"/>
      <c r="P921" s="27"/>
      <c r="Q921" s="27"/>
    </row>
    <row r="922" ht="12.75" hidden="1" customHeight="1">
      <c r="A922" s="27" t="s">
        <v>1274</v>
      </c>
      <c r="B922" s="27" t="s">
        <v>1275</v>
      </c>
      <c r="C922" s="27"/>
      <c r="D922" s="27"/>
      <c r="E922" s="27"/>
      <c r="F922" s="27"/>
      <c r="G922" s="27"/>
      <c r="H922" s="27"/>
      <c r="I922" s="27"/>
      <c r="J922" s="27"/>
      <c r="K922" s="27"/>
      <c r="L922" s="27"/>
      <c r="M922" s="27"/>
      <c r="N922" s="27"/>
      <c r="O922" s="27"/>
      <c r="P922" s="27"/>
      <c r="Q922" s="27"/>
    </row>
    <row r="923" ht="12.75" hidden="1" customHeight="1">
      <c r="A923" s="27" t="s">
        <v>1276</v>
      </c>
      <c r="B923" s="27" t="s">
        <v>1277</v>
      </c>
      <c r="C923" s="27"/>
      <c r="D923" s="27"/>
      <c r="E923" s="27"/>
      <c r="F923" s="27"/>
      <c r="G923" s="27"/>
      <c r="H923" s="27"/>
      <c r="I923" s="27"/>
      <c r="J923" s="27"/>
      <c r="K923" s="27"/>
      <c r="L923" s="27"/>
      <c r="M923" s="27"/>
      <c r="N923" s="27"/>
      <c r="O923" s="27"/>
      <c r="P923" s="27"/>
      <c r="Q923" s="27"/>
    </row>
    <row r="924" ht="12.75" hidden="1" customHeight="1">
      <c r="A924" s="27" t="s">
        <v>1278</v>
      </c>
      <c r="B924" s="27" t="s">
        <v>1279</v>
      </c>
      <c r="C924" s="27"/>
      <c r="D924" s="27"/>
      <c r="E924" s="27"/>
      <c r="F924" s="27"/>
      <c r="G924" s="27"/>
      <c r="H924" s="27"/>
      <c r="I924" s="27"/>
      <c r="J924" s="27"/>
      <c r="K924" s="27"/>
      <c r="L924" s="27"/>
      <c r="M924" s="27"/>
      <c r="N924" s="27"/>
      <c r="O924" s="27"/>
      <c r="P924" s="27"/>
      <c r="Q924" s="27"/>
    </row>
    <row r="925" ht="12.75" hidden="1" customHeight="1">
      <c r="A925" s="27" t="s">
        <v>1280</v>
      </c>
      <c r="B925" s="27" t="s">
        <v>1281</v>
      </c>
      <c r="C925" s="27"/>
      <c r="D925" s="27"/>
      <c r="E925" s="27"/>
      <c r="F925" s="27"/>
      <c r="G925" s="27"/>
      <c r="H925" s="27"/>
      <c r="I925" s="27"/>
      <c r="J925" s="27"/>
      <c r="K925" s="27"/>
      <c r="L925" s="27"/>
      <c r="M925" s="27"/>
      <c r="N925" s="27"/>
      <c r="O925" s="27"/>
      <c r="P925" s="27"/>
      <c r="Q925" s="27"/>
    </row>
    <row r="926" ht="12.75" hidden="1" customHeight="1">
      <c r="A926" s="27" t="s">
        <v>1282</v>
      </c>
      <c r="B926" s="27" t="s">
        <v>1283</v>
      </c>
      <c r="C926" s="27"/>
      <c r="D926" s="27"/>
      <c r="E926" s="27"/>
      <c r="F926" s="27"/>
      <c r="G926" s="27"/>
      <c r="H926" s="27"/>
      <c r="I926" s="27"/>
      <c r="J926" s="27"/>
      <c r="K926" s="27"/>
      <c r="L926" s="27"/>
      <c r="M926" s="27"/>
      <c r="N926" s="27"/>
      <c r="O926" s="27"/>
      <c r="P926" s="27"/>
      <c r="Q926" s="27"/>
    </row>
    <row r="927" ht="12.75" hidden="1" customHeight="1">
      <c r="A927" s="27" t="s">
        <v>1284</v>
      </c>
      <c r="B927" s="27" t="s">
        <v>1285</v>
      </c>
      <c r="C927" s="27"/>
      <c r="D927" s="27"/>
      <c r="E927" s="27"/>
      <c r="F927" s="27"/>
      <c r="G927" s="27"/>
      <c r="H927" s="27"/>
      <c r="I927" s="27"/>
      <c r="J927" s="27"/>
      <c r="K927" s="27"/>
      <c r="L927" s="27"/>
      <c r="M927" s="27"/>
      <c r="N927" s="27"/>
      <c r="O927" s="27"/>
      <c r="P927" s="27"/>
      <c r="Q927" s="27"/>
    </row>
    <row r="928" ht="12.75" hidden="1" customHeight="1">
      <c r="A928" s="27" t="s">
        <v>1286</v>
      </c>
      <c r="B928" s="27" t="s">
        <v>1287</v>
      </c>
      <c r="C928" s="27"/>
      <c r="D928" s="27"/>
      <c r="E928" s="27"/>
      <c r="F928" s="27"/>
      <c r="G928" s="27"/>
      <c r="H928" s="27"/>
      <c r="I928" s="27"/>
      <c r="J928" s="27"/>
      <c r="K928" s="27"/>
      <c r="L928" s="27"/>
      <c r="M928" s="27"/>
      <c r="N928" s="27"/>
      <c r="O928" s="27"/>
      <c r="P928" s="27"/>
      <c r="Q928" s="27"/>
    </row>
    <row r="929" ht="12.75" hidden="1" customHeight="1">
      <c r="A929" s="27" t="s">
        <v>1288</v>
      </c>
      <c r="B929" s="27" t="s">
        <v>1289</v>
      </c>
      <c r="C929" s="27"/>
      <c r="D929" s="27"/>
      <c r="E929" s="27"/>
      <c r="F929" s="27"/>
      <c r="G929" s="27"/>
      <c r="H929" s="27"/>
      <c r="I929" s="27"/>
      <c r="J929" s="27"/>
      <c r="K929" s="27"/>
      <c r="L929" s="27"/>
      <c r="M929" s="27"/>
      <c r="N929" s="27"/>
      <c r="O929" s="27"/>
      <c r="P929" s="27"/>
      <c r="Q929" s="27"/>
    </row>
    <row r="930" ht="12.75" hidden="1" customHeight="1">
      <c r="A930" s="27" t="s">
        <v>1290</v>
      </c>
      <c r="B930" s="27" t="s">
        <v>1291</v>
      </c>
      <c r="C930" s="27"/>
      <c r="D930" s="27"/>
      <c r="E930" s="27"/>
      <c r="F930" s="27"/>
      <c r="G930" s="27"/>
      <c r="H930" s="27"/>
      <c r="I930" s="27"/>
      <c r="J930" s="27"/>
      <c r="K930" s="27"/>
      <c r="L930" s="27"/>
      <c r="M930" s="27"/>
      <c r="N930" s="27"/>
      <c r="O930" s="27"/>
      <c r="P930" s="27"/>
      <c r="Q930" s="27"/>
    </row>
    <row r="931" ht="12.75" hidden="1" customHeight="1">
      <c r="A931" s="27" t="s">
        <v>1292</v>
      </c>
      <c r="B931" s="27" t="s">
        <v>1293</v>
      </c>
      <c r="C931" s="27"/>
      <c r="D931" s="27"/>
      <c r="E931" s="27"/>
      <c r="F931" s="27"/>
      <c r="G931" s="27"/>
      <c r="H931" s="27"/>
      <c r="I931" s="27"/>
      <c r="J931" s="27"/>
      <c r="K931" s="27"/>
      <c r="L931" s="27"/>
      <c r="M931" s="27"/>
      <c r="N931" s="27"/>
      <c r="O931" s="27"/>
      <c r="P931" s="27"/>
      <c r="Q931" s="27"/>
    </row>
    <row r="932" ht="12.75" hidden="1" customHeight="1">
      <c r="A932" s="27" t="s">
        <v>1294</v>
      </c>
      <c r="B932" s="27" t="s">
        <v>1295</v>
      </c>
      <c r="C932" s="27"/>
      <c r="D932" s="27"/>
      <c r="E932" s="27"/>
      <c r="F932" s="27"/>
      <c r="G932" s="27"/>
      <c r="H932" s="27"/>
      <c r="I932" s="27"/>
      <c r="J932" s="27"/>
      <c r="K932" s="27"/>
      <c r="L932" s="27"/>
      <c r="M932" s="27"/>
      <c r="N932" s="27"/>
      <c r="O932" s="27"/>
      <c r="P932" s="27"/>
      <c r="Q932" s="27"/>
    </row>
    <row r="933" ht="12.75" hidden="1" customHeight="1">
      <c r="A933" s="27" t="s">
        <v>1296</v>
      </c>
      <c r="B933" s="27" t="s">
        <v>1297</v>
      </c>
      <c r="C933" s="27"/>
      <c r="D933" s="27"/>
      <c r="E933" s="27"/>
      <c r="F933" s="27"/>
      <c r="G933" s="27"/>
      <c r="H933" s="27"/>
      <c r="I933" s="27"/>
      <c r="J933" s="27"/>
      <c r="K933" s="27"/>
      <c r="L933" s="27"/>
      <c r="M933" s="27"/>
      <c r="N933" s="27"/>
      <c r="O933" s="27"/>
      <c r="P933" s="27"/>
      <c r="Q933" s="27"/>
    </row>
    <row r="934" ht="12.75" hidden="1" customHeight="1">
      <c r="A934" s="27" t="s">
        <v>1298</v>
      </c>
      <c r="B934" s="27" t="s">
        <v>1299</v>
      </c>
      <c r="C934" s="27"/>
      <c r="D934" s="27"/>
      <c r="E934" s="27"/>
      <c r="F934" s="27"/>
      <c r="G934" s="27"/>
      <c r="H934" s="27"/>
      <c r="I934" s="27"/>
      <c r="J934" s="27"/>
      <c r="K934" s="27"/>
      <c r="L934" s="27"/>
      <c r="M934" s="27"/>
      <c r="N934" s="27"/>
      <c r="O934" s="27"/>
      <c r="P934" s="27"/>
      <c r="Q934" s="27"/>
    </row>
    <row r="935" ht="12.75" hidden="1" customHeight="1">
      <c r="A935" s="27" t="s">
        <v>1300</v>
      </c>
      <c r="B935" s="27" t="s">
        <v>1301</v>
      </c>
      <c r="C935" s="27"/>
      <c r="D935" s="27"/>
      <c r="E935" s="27"/>
      <c r="F935" s="27"/>
      <c r="G935" s="27"/>
      <c r="H935" s="27"/>
      <c r="I935" s="27"/>
      <c r="J935" s="27"/>
      <c r="K935" s="27"/>
      <c r="L935" s="27"/>
      <c r="M935" s="27"/>
      <c r="N935" s="27"/>
      <c r="O935" s="27"/>
      <c r="P935" s="27"/>
      <c r="Q935" s="27"/>
    </row>
    <row r="936" ht="12.75" hidden="1" customHeight="1">
      <c r="A936" s="27" t="s">
        <v>1302</v>
      </c>
      <c r="B936" s="27" t="s">
        <v>1303</v>
      </c>
      <c r="C936" s="27"/>
      <c r="D936" s="27"/>
      <c r="E936" s="27"/>
      <c r="F936" s="27"/>
      <c r="G936" s="27"/>
      <c r="H936" s="27"/>
      <c r="I936" s="27"/>
      <c r="J936" s="27"/>
      <c r="K936" s="27"/>
      <c r="L936" s="27"/>
      <c r="M936" s="27"/>
      <c r="N936" s="27"/>
      <c r="O936" s="27"/>
      <c r="P936" s="27"/>
      <c r="Q936" s="27"/>
    </row>
    <row r="937" ht="12.75" hidden="1" customHeight="1">
      <c r="A937" s="27" t="s">
        <v>1304</v>
      </c>
      <c r="B937" s="27" t="s">
        <v>1305</v>
      </c>
      <c r="C937" s="27"/>
      <c r="D937" s="27"/>
      <c r="E937" s="27"/>
      <c r="F937" s="27"/>
      <c r="G937" s="27"/>
      <c r="H937" s="27"/>
      <c r="I937" s="27"/>
      <c r="J937" s="27"/>
      <c r="K937" s="27"/>
      <c r="L937" s="27"/>
      <c r="M937" s="27"/>
      <c r="N937" s="27"/>
      <c r="O937" s="27"/>
      <c r="P937" s="27"/>
      <c r="Q937" s="27"/>
    </row>
    <row r="938" ht="12.75" hidden="1" customHeight="1">
      <c r="A938" s="27" t="s">
        <v>1306</v>
      </c>
      <c r="B938" s="27" t="s">
        <v>1307</v>
      </c>
      <c r="C938" s="27"/>
      <c r="D938" s="27"/>
      <c r="E938" s="27"/>
      <c r="F938" s="27"/>
      <c r="G938" s="27"/>
      <c r="H938" s="27"/>
      <c r="I938" s="27"/>
      <c r="J938" s="27"/>
      <c r="K938" s="27"/>
      <c r="L938" s="27"/>
      <c r="M938" s="27"/>
      <c r="N938" s="27"/>
      <c r="O938" s="27"/>
      <c r="P938" s="27"/>
      <c r="Q938" s="27"/>
    </row>
    <row r="939" ht="12.75" hidden="1" customHeight="1">
      <c r="A939" s="27" t="s">
        <v>1308</v>
      </c>
      <c r="B939" s="27" t="s">
        <v>1309</v>
      </c>
      <c r="C939" s="27"/>
      <c r="D939" s="27"/>
      <c r="E939" s="27"/>
      <c r="F939" s="27"/>
      <c r="G939" s="27"/>
      <c r="H939" s="27"/>
      <c r="I939" s="27"/>
      <c r="J939" s="27"/>
      <c r="K939" s="27"/>
      <c r="L939" s="27"/>
      <c r="M939" s="27"/>
      <c r="N939" s="27"/>
      <c r="O939" s="27"/>
      <c r="P939" s="27"/>
      <c r="Q939" s="27"/>
    </row>
    <row r="940" ht="12.75" hidden="1" customHeight="1">
      <c r="A940" s="27" t="s">
        <v>1310</v>
      </c>
      <c r="B940" s="27" t="s">
        <v>1311</v>
      </c>
      <c r="C940" s="27"/>
      <c r="D940" s="27"/>
      <c r="E940" s="27"/>
      <c r="F940" s="27"/>
      <c r="G940" s="27"/>
      <c r="H940" s="27"/>
      <c r="I940" s="27"/>
      <c r="J940" s="27"/>
      <c r="K940" s="27"/>
      <c r="L940" s="27"/>
      <c r="M940" s="27"/>
      <c r="N940" s="27"/>
      <c r="O940" s="27"/>
      <c r="P940" s="27"/>
      <c r="Q940" s="27"/>
    </row>
    <row r="941" ht="12.75" hidden="1" customHeight="1">
      <c r="A941" s="27" t="s">
        <v>1312</v>
      </c>
      <c r="B941" s="27" t="s">
        <v>1313</v>
      </c>
      <c r="C941" s="27"/>
      <c r="D941" s="27"/>
      <c r="E941" s="27"/>
      <c r="F941" s="27"/>
      <c r="G941" s="27"/>
      <c r="H941" s="27"/>
      <c r="I941" s="27"/>
      <c r="J941" s="27"/>
      <c r="K941" s="27"/>
      <c r="L941" s="27"/>
      <c r="M941" s="27"/>
      <c r="N941" s="27"/>
      <c r="O941" s="27"/>
      <c r="P941" s="27"/>
      <c r="Q941" s="27"/>
    </row>
    <row r="942" ht="12.75" hidden="1" customHeight="1">
      <c r="A942" s="27" t="s">
        <v>1314</v>
      </c>
      <c r="B942" s="27" t="s">
        <v>1315</v>
      </c>
      <c r="C942" s="27"/>
      <c r="D942" s="27"/>
      <c r="E942" s="27"/>
      <c r="F942" s="27"/>
      <c r="G942" s="27"/>
      <c r="H942" s="27"/>
      <c r="I942" s="27"/>
      <c r="J942" s="27"/>
      <c r="K942" s="27"/>
      <c r="L942" s="27"/>
      <c r="M942" s="27"/>
      <c r="N942" s="27"/>
      <c r="O942" s="27"/>
      <c r="P942" s="27"/>
      <c r="Q942" s="27"/>
    </row>
    <row r="943" ht="12.75" hidden="1" customHeight="1">
      <c r="A943" s="27" t="s">
        <v>1316</v>
      </c>
      <c r="B943" s="27" t="s">
        <v>1317</v>
      </c>
      <c r="C943" s="27"/>
      <c r="D943" s="27"/>
      <c r="E943" s="27"/>
      <c r="F943" s="27"/>
      <c r="G943" s="27"/>
      <c r="H943" s="27"/>
      <c r="I943" s="27"/>
      <c r="J943" s="27"/>
      <c r="K943" s="27"/>
      <c r="L943" s="27"/>
      <c r="M943" s="27"/>
      <c r="N943" s="27"/>
      <c r="O943" s="27"/>
      <c r="P943" s="27"/>
      <c r="Q943" s="27"/>
    </row>
    <row r="944" ht="12.75" hidden="1" customHeight="1">
      <c r="A944" s="27" t="s">
        <v>1318</v>
      </c>
      <c r="B944" s="27" t="s">
        <v>1319</v>
      </c>
      <c r="C944" s="27"/>
      <c r="D944" s="27"/>
      <c r="E944" s="27"/>
      <c r="F944" s="27"/>
      <c r="G944" s="27"/>
      <c r="H944" s="27"/>
      <c r="I944" s="27"/>
      <c r="J944" s="27"/>
      <c r="K944" s="27"/>
      <c r="L944" s="27"/>
      <c r="M944" s="27"/>
      <c r="N944" s="27"/>
      <c r="O944" s="27"/>
      <c r="P944" s="27"/>
      <c r="Q944" s="27"/>
    </row>
    <row r="945" ht="12.75" hidden="1" customHeight="1">
      <c r="A945" s="27" t="s">
        <v>1320</v>
      </c>
      <c r="B945" s="27" t="s">
        <v>1321</v>
      </c>
      <c r="C945" s="27"/>
      <c r="D945" s="27"/>
      <c r="E945" s="27"/>
      <c r="F945" s="27"/>
      <c r="G945" s="27"/>
      <c r="H945" s="27"/>
      <c r="I945" s="27"/>
      <c r="J945" s="27"/>
      <c r="K945" s="27"/>
      <c r="L945" s="27"/>
      <c r="M945" s="27"/>
      <c r="N945" s="27"/>
      <c r="O945" s="27"/>
      <c r="P945" s="27"/>
      <c r="Q945" s="27"/>
    </row>
    <row r="946" ht="12.75" hidden="1" customHeight="1">
      <c r="A946" s="27" t="s">
        <v>1322</v>
      </c>
      <c r="B946" s="27" t="s">
        <v>1323</v>
      </c>
      <c r="C946" s="27"/>
      <c r="D946" s="27"/>
      <c r="E946" s="27"/>
      <c r="F946" s="27"/>
      <c r="G946" s="27"/>
      <c r="H946" s="27"/>
      <c r="I946" s="27"/>
      <c r="J946" s="27"/>
      <c r="K946" s="27"/>
      <c r="L946" s="27"/>
      <c r="M946" s="27"/>
      <c r="N946" s="27"/>
      <c r="O946" s="27"/>
      <c r="P946" s="27"/>
      <c r="Q946" s="27"/>
    </row>
    <row r="947" ht="12.75" hidden="1" customHeight="1">
      <c r="A947" s="27" t="s">
        <v>1324</v>
      </c>
      <c r="B947" s="27" t="s">
        <v>1325</v>
      </c>
      <c r="C947" s="27"/>
      <c r="D947" s="27"/>
      <c r="E947" s="27"/>
      <c r="F947" s="27"/>
      <c r="G947" s="27"/>
      <c r="H947" s="27"/>
      <c r="I947" s="27"/>
      <c r="J947" s="27"/>
      <c r="K947" s="27"/>
      <c r="L947" s="27"/>
      <c r="M947" s="27"/>
      <c r="N947" s="27"/>
      <c r="O947" s="27"/>
      <c r="P947" s="27"/>
      <c r="Q947" s="27"/>
    </row>
    <row r="948" ht="12.75" hidden="1" customHeight="1">
      <c r="A948" s="27" t="s">
        <v>1326</v>
      </c>
      <c r="B948" s="27" t="s">
        <v>1327</v>
      </c>
      <c r="C948" s="27"/>
      <c r="D948" s="27"/>
      <c r="E948" s="27"/>
      <c r="F948" s="27"/>
      <c r="G948" s="27"/>
      <c r="H948" s="27"/>
      <c r="I948" s="27"/>
      <c r="J948" s="27"/>
      <c r="K948" s="27"/>
      <c r="L948" s="27"/>
      <c r="M948" s="27"/>
      <c r="N948" s="27"/>
      <c r="O948" s="27"/>
      <c r="P948" s="27"/>
      <c r="Q948" s="27"/>
    </row>
    <row r="949" ht="12.75" hidden="1" customHeight="1">
      <c r="A949" s="27" t="s">
        <v>1328</v>
      </c>
      <c r="B949" s="27" t="s">
        <v>1329</v>
      </c>
      <c r="C949" s="27"/>
      <c r="D949" s="27"/>
      <c r="E949" s="27"/>
      <c r="F949" s="27"/>
      <c r="G949" s="27"/>
      <c r="H949" s="27"/>
      <c r="I949" s="27"/>
      <c r="J949" s="27"/>
      <c r="K949" s="27"/>
      <c r="L949" s="27"/>
      <c r="M949" s="27"/>
      <c r="N949" s="27"/>
      <c r="O949" s="27"/>
      <c r="P949" s="27"/>
      <c r="Q949" s="27"/>
    </row>
    <row r="950" ht="12.75" hidden="1" customHeight="1">
      <c r="A950" s="27" t="s">
        <v>1330</v>
      </c>
      <c r="B950" s="27" t="s">
        <v>1331</v>
      </c>
      <c r="C950" s="27"/>
      <c r="D950" s="27"/>
      <c r="E950" s="27"/>
      <c r="F950" s="27"/>
      <c r="G950" s="27"/>
      <c r="H950" s="27"/>
      <c r="I950" s="27"/>
      <c r="J950" s="27"/>
      <c r="K950" s="27"/>
      <c r="L950" s="27"/>
      <c r="M950" s="27"/>
      <c r="N950" s="27"/>
      <c r="O950" s="27"/>
      <c r="P950" s="27"/>
      <c r="Q950" s="27"/>
    </row>
    <row r="951" ht="12.75" hidden="1" customHeight="1">
      <c r="A951" s="27" t="s">
        <v>1332</v>
      </c>
      <c r="B951" s="27" t="s">
        <v>1333</v>
      </c>
      <c r="C951" s="27"/>
      <c r="D951" s="27"/>
      <c r="E951" s="27"/>
      <c r="F951" s="27"/>
      <c r="G951" s="27"/>
      <c r="H951" s="27"/>
      <c r="I951" s="27"/>
      <c r="J951" s="27"/>
      <c r="K951" s="27"/>
      <c r="L951" s="27"/>
      <c r="M951" s="27"/>
      <c r="N951" s="27"/>
      <c r="O951" s="27"/>
      <c r="P951" s="27"/>
      <c r="Q951" s="27"/>
    </row>
    <row r="952" ht="12.75" hidden="1" customHeight="1">
      <c r="A952" s="27" t="s">
        <v>1334</v>
      </c>
      <c r="B952" s="27" t="s">
        <v>1335</v>
      </c>
      <c r="C952" s="27"/>
      <c r="D952" s="27"/>
      <c r="E952" s="27"/>
      <c r="F952" s="27"/>
      <c r="G952" s="27"/>
      <c r="H952" s="27"/>
      <c r="I952" s="27"/>
      <c r="J952" s="27"/>
      <c r="K952" s="27"/>
      <c r="L952" s="27"/>
      <c r="M952" s="27"/>
      <c r="N952" s="27"/>
      <c r="O952" s="27"/>
      <c r="P952" s="27"/>
      <c r="Q952" s="27"/>
    </row>
    <row r="953" ht="12.75" hidden="1" customHeight="1">
      <c r="A953" s="27" t="s">
        <v>1336</v>
      </c>
      <c r="B953" s="27" t="s">
        <v>1337</v>
      </c>
      <c r="C953" s="27"/>
      <c r="D953" s="27"/>
      <c r="E953" s="27"/>
      <c r="F953" s="27"/>
      <c r="G953" s="27"/>
      <c r="H953" s="27"/>
      <c r="I953" s="27"/>
      <c r="J953" s="27"/>
      <c r="K953" s="27"/>
      <c r="L953" s="27"/>
      <c r="M953" s="27"/>
      <c r="N953" s="27"/>
      <c r="O953" s="27"/>
      <c r="P953" s="27"/>
      <c r="Q953" s="27"/>
    </row>
    <row r="954" ht="12.75" hidden="1" customHeight="1">
      <c r="A954" s="27" t="s">
        <v>1338</v>
      </c>
      <c r="B954" s="27" t="s">
        <v>1339</v>
      </c>
      <c r="C954" s="27"/>
      <c r="D954" s="27"/>
      <c r="E954" s="27"/>
      <c r="F954" s="27"/>
      <c r="G954" s="27"/>
      <c r="H954" s="27"/>
      <c r="I954" s="27"/>
      <c r="J954" s="27"/>
      <c r="K954" s="27"/>
      <c r="L954" s="27"/>
      <c r="M954" s="27"/>
      <c r="N954" s="27"/>
      <c r="O954" s="27"/>
      <c r="P954" s="27"/>
      <c r="Q954" s="27"/>
    </row>
    <row r="955" ht="12.75" hidden="1" customHeight="1">
      <c r="A955" s="27" t="s">
        <v>1340</v>
      </c>
      <c r="B955" s="27" t="s">
        <v>1341</v>
      </c>
      <c r="C955" s="27"/>
      <c r="D955" s="27"/>
      <c r="E955" s="27"/>
      <c r="F955" s="27"/>
      <c r="G955" s="27"/>
      <c r="H955" s="27"/>
      <c r="I955" s="27"/>
      <c r="J955" s="27"/>
      <c r="K955" s="27"/>
      <c r="L955" s="27"/>
      <c r="M955" s="27"/>
      <c r="N955" s="27"/>
      <c r="O955" s="27"/>
      <c r="P955" s="27"/>
      <c r="Q955" s="27"/>
    </row>
    <row r="956" ht="12.75" hidden="1" customHeight="1">
      <c r="A956" s="27" t="s">
        <v>1342</v>
      </c>
      <c r="B956" s="27" t="s">
        <v>1343</v>
      </c>
      <c r="C956" s="27"/>
      <c r="D956" s="27"/>
      <c r="E956" s="27"/>
      <c r="F956" s="27"/>
      <c r="G956" s="27"/>
      <c r="H956" s="27"/>
      <c r="I956" s="27"/>
      <c r="J956" s="27"/>
      <c r="K956" s="27"/>
      <c r="L956" s="27"/>
      <c r="M956" s="27"/>
      <c r="N956" s="27"/>
      <c r="O956" s="27"/>
      <c r="P956" s="27"/>
      <c r="Q956" s="27"/>
    </row>
    <row r="957" ht="12.75" hidden="1" customHeight="1">
      <c r="A957" s="27" t="s">
        <v>1344</v>
      </c>
      <c r="B957" s="27" t="s">
        <v>1345</v>
      </c>
      <c r="C957" s="27"/>
      <c r="D957" s="27"/>
      <c r="E957" s="27"/>
      <c r="F957" s="27"/>
      <c r="G957" s="27"/>
      <c r="H957" s="27"/>
      <c r="I957" s="27"/>
      <c r="J957" s="27"/>
      <c r="K957" s="27"/>
      <c r="L957" s="27"/>
      <c r="M957" s="27"/>
      <c r="N957" s="27"/>
      <c r="O957" s="27"/>
      <c r="P957" s="27"/>
      <c r="Q957" s="27"/>
    </row>
    <row r="958" ht="12.75" hidden="1" customHeight="1">
      <c r="A958" s="27" t="s">
        <v>1346</v>
      </c>
      <c r="B958" s="27" t="s">
        <v>1347</v>
      </c>
      <c r="C958" s="27"/>
      <c r="D958" s="27"/>
      <c r="E958" s="27"/>
      <c r="F958" s="27"/>
      <c r="G958" s="27"/>
      <c r="H958" s="27"/>
      <c r="I958" s="27"/>
      <c r="J958" s="27"/>
      <c r="K958" s="27"/>
      <c r="L958" s="27"/>
      <c r="M958" s="27"/>
      <c r="N958" s="27"/>
      <c r="O958" s="27"/>
      <c r="P958" s="27"/>
      <c r="Q958" s="27"/>
    </row>
    <row r="959" ht="12.75" hidden="1" customHeight="1">
      <c r="A959" s="27" t="s">
        <v>1348</v>
      </c>
      <c r="B959" s="27" t="s">
        <v>1349</v>
      </c>
      <c r="C959" s="27"/>
      <c r="D959" s="27"/>
      <c r="E959" s="27"/>
      <c r="F959" s="27"/>
      <c r="G959" s="27"/>
      <c r="H959" s="27"/>
      <c r="I959" s="27"/>
      <c r="J959" s="27"/>
      <c r="K959" s="27"/>
      <c r="L959" s="27"/>
      <c r="M959" s="27"/>
      <c r="N959" s="27"/>
      <c r="O959" s="27"/>
      <c r="P959" s="27"/>
      <c r="Q959" s="27"/>
    </row>
    <row r="960" ht="12.75" hidden="1" customHeight="1">
      <c r="A960" s="27" t="s">
        <v>1350</v>
      </c>
      <c r="B960" s="27" t="s">
        <v>1351</v>
      </c>
      <c r="C960" s="27"/>
      <c r="D960" s="27"/>
      <c r="E960" s="27"/>
      <c r="F960" s="27"/>
      <c r="G960" s="27"/>
      <c r="H960" s="27"/>
      <c r="I960" s="27"/>
      <c r="J960" s="27"/>
      <c r="K960" s="27"/>
      <c r="L960" s="27"/>
      <c r="M960" s="27"/>
      <c r="N960" s="27"/>
      <c r="O960" s="27"/>
      <c r="P960" s="27"/>
      <c r="Q960" s="27"/>
    </row>
    <row r="961" ht="12.75" hidden="1" customHeight="1">
      <c r="A961" s="27" t="s">
        <v>1352</v>
      </c>
      <c r="B961" s="27" t="s">
        <v>1353</v>
      </c>
      <c r="C961" s="27"/>
      <c r="D961" s="27"/>
      <c r="E961" s="27"/>
      <c r="F961" s="27"/>
      <c r="G961" s="27"/>
      <c r="H961" s="27"/>
      <c r="I961" s="27"/>
      <c r="J961" s="27"/>
      <c r="K961" s="27"/>
      <c r="L961" s="27"/>
      <c r="M961" s="27"/>
      <c r="N961" s="27"/>
      <c r="O961" s="27"/>
      <c r="P961" s="27"/>
      <c r="Q961" s="27"/>
    </row>
    <row r="962" ht="12.75" hidden="1" customHeight="1">
      <c r="A962" s="27" t="s">
        <v>1354</v>
      </c>
      <c r="B962" s="27" t="s">
        <v>1355</v>
      </c>
      <c r="C962" s="27"/>
      <c r="D962" s="27"/>
      <c r="E962" s="27"/>
      <c r="F962" s="27"/>
      <c r="G962" s="27"/>
      <c r="H962" s="27"/>
      <c r="I962" s="27"/>
      <c r="J962" s="27"/>
      <c r="K962" s="27"/>
      <c r="L962" s="27"/>
      <c r="M962" s="27"/>
      <c r="N962" s="27"/>
      <c r="O962" s="27"/>
      <c r="P962" s="27"/>
      <c r="Q962" s="27"/>
    </row>
    <row r="963" ht="12.75" hidden="1" customHeight="1">
      <c r="A963" s="27" t="s">
        <v>1356</v>
      </c>
      <c r="B963" s="27" t="s">
        <v>1357</v>
      </c>
      <c r="C963" s="27"/>
      <c r="D963" s="27"/>
      <c r="E963" s="27"/>
      <c r="F963" s="27"/>
      <c r="G963" s="27"/>
      <c r="H963" s="27"/>
      <c r="I963" s="27"/>
      <c r="J963" s="27"/>
      <c r="K963" s="27"/>
      <c r="L963" s="27"/>
      <c r="M963" s="27"/>
      <c r="N963" s="27"/>
      <c r="O963" s="27"/>
      <c r="P963" s="27"/>
      <c r="Q963" s="27"/>
    </row>
    <row r="964" ht="12.75" hidden="1" customHeight="1">
      <c r="A964" s="27" t="s">
        <v>1358</v>
      </c>
      <c r="B964" s="27" t="s">
        <v>1359</v>
      </c>
      <c r="C964" s="27"/>
      <c r="D964" s="27"/>
      <c r="E964" s="27"/>
      <c r="F964" s="27"/>
      <c r="G964" s="27"/>
      <c r="H964" s="27"/>
      <c r="I964" s="27"/>
      <c r="J964" s="27"/>
      <c r="K964" s="27"/>
      <c r="L964" s="27"/>
      <c r="M964" s="27"/>
      <c r="N964" s="27"/>
      <c r="O964" s="27"/>
      <c r="P964" s="27"/>
      <c r="Q964" s="27"/>
    </row>
    <row r="965" ht="12.75" hidden="1" customHeight="1">
      <c r="A965" s="27" t="s">
        <v>1360</v>
      </c>
      <c r="B965" s="27" t="s">
        <v>1361</v>
      </c>
      <c r="C965" s="27"/>
      <c r="D965" s="27"/>
      <c r="E965" s="27"/>
      <c r="F965" s="27"/>
      <c r="G965" s="27"/>
      <c r="H965" s="27"/>
      <c r="I965" s="27"/>
      <c r="J965" s="27"/>
      <c r="K965" s="27"/>
      <c r="L965" s="27"/>
      <c r="M965" s="27"/>
      <c r="N965" s="27"/>
      <c r="O965" s="27"/>
      <c r="P965" s="27"/>
      <c r="Q965" s="27"/>
    </row>
    <row r="966" ht="12.75" hidden="1" customHeight="1">
      <c r="A966" s="27" t="s">
        <v>1362</v>
      </c>
      <c r="B966" s="27" t="s">
        <v>1363</v>
      </c>
      <c r="C966" s="27"/>
      <c r="D966" s="27"/>
      <c r="E966" s="27"/>
      <c r="F966" s="27"/>
      <c r="G966" s="27"/>
      <c r="H966" s="27"/>
      <c r="I966" s="27"/>
      <c r="J966" s="27"/>
      <c r="K966" s="27"/>
      <c r="L966" s="27"/>
      <c r="M966" s="27"/>
      <c r="N966" s="27"/>
      <c r="O966" s="27"/>
      <c r="P966" s="27"/>
      <c r="Q966" s="27"/>
    </row>
    <row r="967" ht="12.75" hidden="1" customHeight="1">
      <c r="A967" s="27" t="s">
        <v>1364</v>
      </c>
      <c r="B967" s="27" t="s">
        <v>1365</v>
      </c>
      <c r="C967" s="27"/>
      <c r="D967" s="27"/>
      <c r="E967" s="27"/>
      <c r="F967" s="27"/>
      <c r="G967" s="27"/>
      <c r="H967" s="27"/>
      <c r="I967" s="27"/>
      <c r="J967" s="27"/>
      <c r="K967" s="27"/>
      <c r="L967" s="27"/>
      <c r="M967" s="27"/>
      <c r="N967" s="27"/>
      <c r="O967" s="27"/>
      <c r="P967" s="27"/>
      <c r="Q967" s="27"/>
    </row>
    <row r="968" ht="12.75" hidden="1" customHeight="1">
      <c r="A968" s="27" t="s">
        <v>1366</v>
      </c>
      <c r="B968" s="27" t="s">
        <v>1367</v>
      </c>
      <c r="C968" s="27"/>
      <c r="D968" s="27"/>
      <c r="E968" s="27"/>
      <c r="F968" s="27"/>
      <c r="G968" s="27"/>
      <c r="H968" s="27"/>
      <c r="I968" s="27"/>
      <c r="J968" s="27"/>
      <c r="K968" s="27"/>
      <c r="L968" s="27"/>
      <c r="M968" s="27"/>
      <c r="N968" s="27"/>
      <c r="O968" s="27"/>
      <c r="P968" s="27"/>
      <c r="Q968" s="27"/>
    </row>
    <row r="969" ht="12.75" hidden="1" customHeight="1">
      <c r="A969" s="27" t="s">
        <v>1368</v>
      </c>
      <c r="B969" s="27" t="s">
        <v>1369</v>
      </c>
      <c r="C969" s="27"/>
      <c r="D969" s="27"/>
      <c r="E969" s="27"/>
      <c r="F969" s="27"/>
      <c r="G969" s="27"/>
      <c r="H969" s="27"/>
      <c r="I969" s="27"/>
      <c r="J969" s="27"/>
      <c r="K969" s="27"/>
      <c r="L969" s="27"/>
      <c r="M969" s="27"/>
      <c r="N969" s="27"/>
      <c r="O969" s="27"/>
      <c r="P969" s="27"/>
      <c r="Q969" s="27"/>
    </row>
    <row r="970" ht="12.75" hidden="1" customHeight="1">
      <c r="A970" s="27" t="s">
        <v>1370</v>
      </c>
      <c r="B970" s="27" t="s">
        <v>1371</v>
      </c>
      <c r="C970" s="27"/>
      <c r="D970" s="27"/>
      <c r="E970" s="27"/>
      <c r="F970" s="27"/>
      <c r="G970" s="27"/>
      <c r="H970" s="27"/>
      <c r="I970" s="27"/>
      <c r="J970" s="27"/>
      <c r="K970" s="27"/>
      <c r="L970" s="27"/>
      <c r="M970" s="27"/>
      <c r="N970" s="27"/>
      <c r="O970" s="27"/>
      <c r="P970" s="27"/>
      <c r="Q970" s="27"/>
    </row>
    <row r="971" ht="12.75" hidden="1" customHeight="1">
      <c r="A971" s="27" t="s">
        <v>1372</v>
      </c>
      <c r="B971" s="27" t="s">
        <v>1373</v>
      </c>
      <c r="C971" s="27"/>
      <c r="D971" s="27"/>
      <c r="E971" s="27"/>
      <c r="F971" s="27"/>
      <c r="G971" s="27"/>
      <c r="H971" s="27"/>
      <c r="I971" s="27"/>
      <c r="J971" s="27"/>
      <c r="K971" s="27"/>
      <c r="L971" s="27"/>
      <c r="M971" s="27"/>
      <c r="N971" s="27"/>
      <c r="O971" s="27"/>
      <c r="P971" s="27"/>
      <c r="Q971" s="27"/>
    </row>
    <row r="972" ht="12.75" hidden="1" customHeight="1">
      <c r="A972" s="27" t="s">
        <v>1374</v>
      </c>
      <c r="B972" s="27" t="s">
        <v>1375</v>
      </c>
      <c r="C972" s="27"/>
      <c r="D972" s="27"/>
      <c r="E972" s="27"/>
      <c r="F972" s="27"/>
      <c r="G972" s="27"/>
      <c r="H972" s="27"/>
      <c r="I972" s="27"/>
      <c r="J972" s="27"/>
      <c r="K972" s="27"/>
      <c r="L972" s="27"/>
      <c r="M972" s="27"/>
      <c r="N972" s="27"/>
      <c r="O972" s="27"/>
      <c r="P972" s="27"/>
      <c r="Q972" s="27"/>
    </row>
    <row r="973" ht="12.75" hidden="1" customHeight="1">
      <c r="A973" s="27" t="s">
        <v>1376</v>
      </c>
      <c r="B973" s="27" t="s">
        <v>1377</v>
      </c>
      <c r="C973" s="27"/>
      <c r="D973" s="27"/>
      <c r="E973" s="27"/>
      <c r="F973" s="27"/>
      <c r="G973" s="27"/>
      <c r="H973" s="27"/>
      <c r="I973" s="27"/>
      <c r="J973" s="27"/>
      <c r="K973" s="27"/>
      <c r="L973" s="27"/>
      <c r="M973" s="27"/>
      <c r="N973" s="27"/>
      <c r="O973" s="27"/>
      <c r="P973" s="27"/>
      <c r="Q973" s="27"/>
    </row>
    <row r="974" ht="12.75" hidden="1" customHeight="1">
      <c r="A974" s="27" t="s">
        <v>1378</v>
      </c>
      <c r="B974" s="27" t="s">
        <v>1379</v>
      </c>
      <c r="C974" s="27"/>
      <c r="D974" s="27"/>
      <c r="E974" s="27"/>
      <c r="F974" s="27"/>
      <c r="G974" s="27"/>
      <c r="H974" s="27"/>
      <c r="I974" s="27"/>
      <c r="J974" s="27"/>
      <c r="K974" s="27"/>
      <c r="L974" s="27"/>
      <c r="M974" s="27"/>
      <c r="N974" s="27"/>
      <c r="O974" s="27"/>
      <c r="P974" s="27"/>
      <c r="Q974" s="27"/>
    </row>
    <row r="975" ht="12.75" hidden="1" customHeight="1">
      <c r="A975" s="27" t="s">
        <v>1380</v>
      </c>
      <c r="B975" s="27" t="s">
        <v>1381</v>
      </c>
      <c r="C975" s="27"/>
      <c r="D975" s="27"/>
      <c r="E975" s="27"/>
      <c r="F975" s="27"/>
      <c r="G975" s="27"/>
      <c r="H975" s="27"/>
      <c r="I975" s="27"/>
      <c r="J975" s="27"/>
      <c r="K975" s="27"/>
      <c r="L975" s="27"/>
      <c r="M975" s="27"/>
      <c r="N975" s="27"/>
      <c r="O975" s="27"/>
      <c r="P975" s="27"/>
      <c r="Q975" s="27"/>
    </row>
    <row r="976" ht="12.75" hidden="1" customHeight="1">
      <c r="A976" s="27" t="s">
        <v>1382</v>
      </c>
      <c r="B976" s="27" t="s">
        <v>1383</v>
      </c>
      <c r="C976" s="27"/>
      <c r="D976" s="27"/>
      <c r="E976" s="27"/>
      <c r="F976" s="27"/>
      <c r="G976" s="27"/>
      <c r="H976" s="27"/>
      <c r="I976" s="27"/>
      <c r="J976" s="27"/>
      <c r="K976" s="27"/>
      <c r="L976" s="27"/>
      <c r="M976" s="27"/>
      <c r="N976" s="27"/>
      <c r="O976" s="27"/>
      <c r="P976" s="27"/>
      <c r="Q976" s="27"/>
    </row>
    <row r="977" ht="12.75" hidden="1" customHeight="1">
      <c r="A977" s="27" t="s">
        <v>1384</v>
      </c>
      <c r="B977" s="27" t="s">
        <v>1385</v>
      </c>
      <c r="C977" s="27"/>
      <c r="D977" s="27"/>
      <c r="E977" s="27"/>
      <c r="F977" s="27"/>
      <c r="G977" s="27"/>
      <c r="H977" s="27"/>
      <c r="I977" s="27"/>
      <c r="J977" s="27"/>
      <c r="K977" s="27"/>
      <c r="L977" s="27"/>
      <c r="M977" s="27"/>
      <c r="N977" s="27"/>
      <c r="O977" s="27"/>
      <c r="P977" s="27"/>
      <c r="Q977" s="27"/>
    </row>
    <row r="978" ht="12.75" hidden="1" customHeight="1">
      <c r="A978" s="27" t="s">
        <v>1386</v>
      </c>
      <c r="B978" s="27" t="s">
        <v>1387</v>
      </c>
      <c r="C978" s="27"/>
      <c r="D978" s="27"/>
      <c r="E978" s="27"/>
      <c r="F978" s="27"/>
      <c r="G978" s="27"/>
      <c r="H978" s="27"/>
      <c r="I978" s="27"/>
      <c r="J978" s="27"/>
      <c r="K978" s="27"/>
      <c r="L978" s="27"/>
      <c r="M978" s="27"/>
      <c r="N978" s="27"/>
      <c r="O978" s="27"/>
      <c r="P978" s="27"/>
      <c r="Q978" s="27"/>
    </row>
    <row r="979" ht="12.75" hidden="1" customHeight="1">
      <c r="A979" s="27" t="s">
        <v>1388</v>
      </c>
      <c r="B979" s="27" t="s">
        <v>1389</v>
      </c>
      <c r="C979" s="27"/>
      <c r="D979" s="27"/>
      <c r="E979" s="27"/>
      <c r="F979" s="27"/>
      <c r="G979" s="27"/>
      <c r="H979" s="27"/>
      <c r="I979" s="27"/>
      <c r="J979" s="27"/>
      <c r="K979" s="27"/>
      <c r="L979" s="27"/>
      <c r="M979" s="27"/>
      <c r="N979" s="27"/>
      <c r="O979" s="27"/>
      <c r="P979" s="27"/>
      <c r="Q979" s="27"/>
    </row>
    <row r="980" ht="12.75" hidden="1" customHeight="1">
      <c r="A980" s="27" t="s">
        <v>1390</v>
      </c>
      <c r="B980" s="27" t="s">
        <v>1391</v>
      </c>
      <c r="C980" s="27"/>
      <c r="D980" s="27"/>
      <c r="E980" s="27"/>
      <c r="F980" s="27"/>
      <c r="G980" s="27"/>
      <c r="H980" s="27"/>
      <c r="I980" s="27"/>
      <c r="J980" s="27"/>
      <c r="K980" s="27"/>
      <c r="L980" s="27"/>
      <c r="M980" s="27"/>
      <c r="N980" s="27"/>
      <c r="O980" s="27"/>
      <c r="P980" s="27"/>
      <c r="Q980" s="27"/>
    </row>
    <row r="981" ht="12.75" hidden="1" customHeight="1">
      <c r="A981" s="27" t="s">
        <v>1392</v>
      </c>
      <c r="B981" s="27" t="s">
        <v>1393</v>
      </c>
      <c r="C981" s="27"/>
      <c r="D981" s="27"/>
      <c r="E981" s="27"/>
      <c r="F981" s="27"/>
      <c r="G981" s="27"/>
      <c r="H981" s="27"/>
      <c r="I981" s="27"/>
      <c r="J981" s="27"/>
      <c r="K981" s="27"/>
      <c r="L981" s="27"/>
      <c r="M981" s="27"/>
      <c r="N981" s="27"/>
      <c r="O981" s="27"/>
      <c r="P981" s="27"/>
      <c r="Q981" s="27"/>
    </row>
    <row r="982" ht="12.75" hidden="1" customHeight="1">
      <c r="A982" s="27" t="s">
        <v>1394</v>
      </c>
      <c r="B982" s="27" t="s">
        <v>1395</v>
      </c>
      <c r="C982" s="27"/>
      <c r="D982" s="27"/>
      <c r="E982" s="27"/>
      <c r="F982" s="27"/>
      <c r="G982" s="27"/>
      <c r="H982" s="27"/>
      <c r="I982" s="27"/>
      <c r="J982" s="27"/>
      <c r="K982" s="27"/>
      <c r="L982" s="27"/>
      <c r="M982" s="27"/>
      <c r="N982" s="27"/>
      <c r="O982" s="27"/>
      <c r="P982" s="27"/>
      <c r="Q982" s="27"/>
    </row>
    <row r="983" ht="12.75" hidden="1" customHeight="1">
      <c r="A983" s="27" t="s">
        <v>1396</v>
      </c>
      <c r="B983" s="27" t="s">
        <v>1397</v>
      </c>
      <c r="C983" s="27"/>
      <c r="D983" s="27"/>
      <c r="E983" s="27"/>
      <c r="F983" s="27"/>
      <c r="G983" s="27"/>
      <c r="H983" s="27"/>
      <c r="I983" s="27"/>
      <c r="J983" s="27"/>
      <c r="K983" s="27"/>
      <c r="L983" s="27"/>
      <c r="M983" s="27"/>
      <c r="N983" s="27"/>
      <c r="O983" s="27"/>
      <c r="P983" s="27"/>
      <c r="Q983" s="27"/>
    </row>
    <row r="984" ht="12.75" hidden="1" customHeight="1">
      <c r="A984" s="27" t="s">
        <v>1398</v>
      </c>
      <c r="B984" s="27" t="s">
        <v>1399</v>
      </c>
      <c r="C984" s="27"/>
      <c r="D984" s="27"/>
      <c r="E984" s="27"/>
      <c r="F984" s="27"/>
      <c r="G984" s="27"/>
      <c r="H984" s="27"/>
      <c r="I984" s="27"/>
      <c r="J984" s="27"/>
      <c r="K984" s="27"/>
      <c r="L984" s="27"/>
      <c r="M984" s="27"/>
      <c r="N984" s="27"/>
      <c r="O984" s="27"/>
      <c r="P984" s="27"/>
      <c r="Q984" s="27"/>
    </row>
    <row r="985" ht="12.75" hidden="1" customHeight="1">
      <c r="A985" s="27" t="s">
        <v>1400</v>
      </c>
      <c r="B985" s="27" t="s">
        <v>1401</v>
      </c>
      <c r="C985" s="27"/>
      <c r="D985" s="27"/>
      <c r="E985" s="27"/>
      <c r="F985" s="27"/>
      <c r="G985" s="27"/>
      <c r="H985" s="27"/>
      <c r="I985" s="27"/>
      <c r="J985" s="27"/>
      <c r="K985" s="27"/>
      <c r="L985" s="27"/>
      <c r="M985" s="27"/>
      <c r="N985" s="27"/>
      <c r="O985" s="27"/>
      <c r="P985" s="27"/>
      <c r="Q985" s="27"/>
    </row>
    <row r="986" ht="12.75" hidden="1" customHeight="1">
      <c r="A986" s="27" t="s">
        <v>1402</v>
      </c>
      <c r="B986" s="27" t="s">
        <v>1403</v>
      </c>
      <c r="C986" s="27"/>
      <c r="D986" s="27"/>
      <c r="E986" s="27"/>
      <c r="F986" s="27"/>
      <c r="G986" s="27"/>
      <c r="H986" s="27"/>
      <c r="I986" s="27"/>
      <c r="J986" s="27"/>
      <c r="K986" s="27"/>
      <c r="L986" s="27"/>
      <c r="M986" s="27"/>
      <c r="N986" s="27"/>
      <c r="O986" s="27"/>
      <c r="P986" s="27"/>
      <c r="Q986" s="27"/>
    </row>
    <row r="987" ht="12.75" hidden="1" customHeight="1">
      <c r="A987" s="27" t="s">
        <v>1404</v>
      </c>
      <c r="B987" s="27" t="s">
        <v>1405</v>
      </c>
      <c r="C987" s="27"/>
      <c r="D987" s="27"/>
      <c r="E987" s="27"/>
      <c r="F987" s="27"/>
      <c r="G987" s="27"/>
      <c r="H987" s="27"/>
      <c r="I987" s="27"/>
      <c r="J987" s="27"/>
      <c r="K987" s="27"/>
      <c r="L987" s="27"/>
      <c r="M987" s="27"/>
      <c r="N987" s="27"/>
      <c r="O987" s="27"/>
      <c r="P987" s="27"/>
      <c r="Q987" s="27"/>
    </row>
    <row r="988" ht="12.75" hidden="1" customHeight="1">
      <c r="A988" s="27" t="s">
        <v>1406</v>
      </c>
      <c r="B988" s="27" t="s">
        <v>1407</v>
      </c>
      <c r="C988" s="27"/>
      <c r="D988" s="27"/>
      <c r="E988" s="27"/>
      <c r="F988" s="27"/>
      <c r="G988" s="27"/>
      <c r="H988" s="27"/>
      <c r="I988" s="27"/>
      <c r="J988" s="27"/>
      <c r="K988" s="27"/>
      <c r="L988" s="27"/>
      <c r="M988" s="27"/>
      <c r="N988" s="27"/>
      <c r="O988" s="27"/>
      <c r="P988" s="27"/>
      <c r="Q988" s="27"/>
    </row>
    <row r="989" ht="12.75" hidden="1" customHeight="1">
      <c r="A989" s="27" t="s">
        <v>1408</v>
      </c>
      <c r="B989" s="27" t="s">
        <v>1409</v>
      </c>
      <c r="C989" s="27"/>
      <c r="D989" s="27"/>
      <c r="E989" s="27"/>
      <c r="F989" s="27"/>
      <c r="G989" s="27"/>
      <c r="H989" s="27"/>
      <c r="I989" s="27"/>
      <c r="J989" s="27"/>
      <c r="K989" s="27"/>
      <c r="L989" s="27"/>
      <c r="M989" s="27"/>
      <c r="N989" s="27"/>
      <c r="O989" s="27"/>
      <c r="P989" s="27"/>
      <c r="Q989" s="27"/>
    </row>
    <row r="990" ht="12.75" hidden="1" customHeight="1">
      <c r="A990" s="27" t="s">
        <v>1410</v>
      </c>
      <c r="B990" s="27" t="s">
        <v>1411</v>
      </c>
      <c r="C990" s="27"/>
      <c r="D990" s="27"/>
      <c r="E990" s="27"/>
      <c r="F990" s="27"/>
      <c r="G990" s="27"/>
      <c r="H990" s="27"/>
      <c r="I990" s="27"/>
      <c r="J990" s="27"/>
      <c r="K990" s="27"/>
      <c r="L990" s="27"/>
      <c r="M990" s="27"/>
      <c r="N990" s="27"/>
      <c r="O990" s="27"/>
      <c r="P990" s="27"/>
      <c r="Q990" s="27"/>
    </row>
    <row r="991" ht="12.75" hidden="1" customHeight="1">
      <c r="A991" s="27" t="s">
        <v>1412</v>
      </c>
      <c r="B991" s="27" t="s">
        <v>1413</v>
      </c>
      <c r="C991" s="27"/>
      <c r="D991" s="27"/>
      <c r="E991" s="27"/>
      <c r="F991" s="27"/>
      <c r="G991" s="27"/>
      <c r="H991" s="27"/>
      <c r="I991" s="27"/>
      <c r="J991" s="27"/>
      <c r="K991" s="27"/>
      <c r="L991" s="27"/>
      <c r="M991" s="27"/>
      <c r="N991" s="27"/>
      <c r="O991" s="27"/>
      <c r="P991" s="27"/>
      <c r="Q991" s="27"/>
    </row>
    <row r="992" ht="12.75" hidden="1" customHeight="1">
      <c r="A992" s="27" t="s">
        <v>1414</v>
      </c>
      <c r="B992" s="27" t="s">
        <v>1415</v>
      </c>
      <c r="C992" s="27"/>
      <c r="D992" s="27"/>
      <c r="E992" s="27"/>
      <c r="F992" s="27"/>
      <c r="G992" s="27"/>
      <c r="H992" s="27"/>
      <c r="I992" s="27"/>
      <c r="J992" s="27"/>
      <c r="K992" s="27"/>
      <c r="L992" s="27"/>
      <c r="M992" s="27"/>
      <c r="N992" s="27"/>
      <c r="O992" s="27"/>
      <c r="P992" s="27"/>
      <c r="Q992" s="27"/>
    </row>
    <row r="993" ht="12.75" hidden="1" customHeight="1">
      <c r="A993" s="27" t="s">
        <v>1416</v>
      </c>
      <c r="B993" s="27" t="s">
        <v>1417</v>
      </c>
      <c r="C993" s="27"/>
      <c r="D993" s="27"/>
      <c r="E993" s="27"/>
      <c r="F993" s="27"/>
      <c r="G993" s="27"/>
      <c r="H993" s="27"/>
      <c r="I993" s="27"/>
      <c r="J993" s="27"/>
      <c r="K993" s="27"/>
      <c r="L993" s="27"/>
      <c r="M993" s="27"/>
      <c r="N993" s="27"/>
      <c r="O993" s="27"/>
      <c r="P993" s="27"/>
      <c r="Q993" s="27"/>
    </row>
    <row r="994" ht="12.75" hidden="1" customHeight="1">
      <c r="A994" s="27" t="s">
        <v>1418</v>
      </c>
      <c r="B994" s="27" t="s">
        <v>1419</v>
      </c>
      <c r="C994" s="27"/>
      <c r="D994" s="27"/>
      <c r="E994" s="27"/>
      <c r="F994" s="27"/>
      <c r="G994" s="27"/>
      <c r="H994" s="27"/>
      <c r="I994" s="27"/>
      <c r="J994" s="27"/>
      <c r="K994" s="27"/>
      <c r="L994" s="27"/>
      <c r="M994" s="27"/>
      <c r="N994" s="27"/>
      <c r="O994" s="27"/>
      <c r="P994" s="27"/>
      <c r="Q994" s="27"/>
    </row>
    <row r="995" ht="12.75" hidden="1" customHeight="1">
      <c r="A995" s="27" t="s">
        <v>1420</v>
      </c>
      <c r="B995" s="27" t="s">
        <v>1421</v>
      </c>
      <c r="C995" s="27"/>
      <c r="D995" s="27"/>
      <c r="E995" s="27"/>
      <c r="F995" s="27"/>
      <c r="G995" s="27"/>
      <c r="H995" s="27"/>
      <c r="I995" s="27"/>
      <c r="J995" s="27"/>
      <c r="K995" s="27"/>
      <c r="L995" s="27"/>
      <c r="M995" s="27"/>
      <c r="N995" s="27"/>
      <c r="O995" s="27"/>
      <c r="P995" s="27"/>
      <c r="Q995" s="27"/>
    </row>
    <row r="996" ht="12.75" hidden="1" customHeight="1">
      <c r="A996" s="27" t="s">
        <v>1422</v>
      </c>
      <c r="B996" s="27" t="s">
        <v>1423</v>
      </c>
      <c r="C996" s="27"/>
      <c r="D996" s="27"/>
      <c r="E996" s="27"/>
      <c r="F996" s="27"/>
      <c r="G996" s="27"/>
      <c r="H996" s="27"/>
      <c r="I996" s="27"/>
      <c r="J996" s="27"/>
      <c r="K996" s="27"/>
      <c r="L996" s="27"/>
      <c r="M996" s="27"/>
      <c r="N996" s="27"/>
      <c r="O996" s="27"/>
      <c r="P996" s="27"/>
      <c r="Q996" s="27"/>
    </row>
    <row r="997" ht="12.75" hidden="1" customHeight="1">
      <c r="A997" s="27" t="s">
        <v>1424</v>
      </c>
      <c r="B997" s="27" t="s">
        <v>1425</v>
      </c>
      <c r="C997" s="27"/>
      <c r="D997" s="27"/>
      <c r="E997" s="27"/>
      <c r="F997" s="27"/>
      <c r="G997" s="27"/>
      <c r="H997" s="27"/>
      <c r="I997" s="27"/>
      <c r="J997" s="27"/>
      <c r="K997" s="27"/>
      <c r="L997" s="27"/>
      <c r="M997" s="27"/>
      <c r="N997" s="27"/>
      <c r="O997" s="27"/>
      <c r="P997" s="27"/>
      <c r="Q997" s="27"/>
    </row>
    <row r="998" ht="12.75" hidden="1" customHeight="1">
      <c r="A998" s="27" t="s">
        <v>1426</v>
      </c>
      <c r="B998" s="27" t="s">
        <v>1427</v>
      </c>
      <c r="C998" s="27"/>
      <c r="D998" s="27"/>
      <c r="E998" s="27"/>
      <c r="F998" s="27"/>
      <c r="G998" s="27"/>
      <c r="H998" s="27"/>
      <c r="I998" s="27"/>
      <c r="J998" s="27"/>
      <c r="K998" s="27"/>
      <c r="L998" s="27"/>
      <c r="M998" s="27"/>
      <c r="N998" s="27"/>
      <c r="O998" s="27"/>
      <c r="P998" s="27"/>
      <c r="Q998" s="27"/>
    </row>
    <row r="999" ht="12.75" hidden="1" customHeight="1">
      <c r="A999" s="27" t="s">
        <v>1428</v>
      </c>
      <c r="B999" s="27" t="s">
        <v>1429</v>
      </c>
      <c r="C999" s="27"/>
      <c r="D999" s="27"/>
      <c r="E999" s="27"/>
      <c r="F999" s="27"/>
      <c r="G999" s="27"/>
      <c r="H999" s="27"/>
      <c r="I999" s="27"/>
      <c r="J999" s="27"/>
      <c r="K999" s="27"/>
      <c r="L999" s="27"/>
      <c r="M999" s="27"/>
      <c r="N999" s="27"/>
      <c r="O999" s="27"/>
      <c r="P999" s="27"/>
      <c r="Q999" s="27"/>
    </row>
    <row r="1000" ht="12.75" hidden="1" customHeight="1">
      <c r="A1000" s="27" t="s">
        <v>1430</v>
      </c>
      <c r="B1000" s="27" t="s">
        <v>1431</v>
      </c>
      <c r="C1000" s="27"/>
      <c r="D1000" s="27"/>
      <c r="E1000" s="27"/>
      <c r="F1000" s="27"/>
      <c r="G1000" s="27"/>
      <c r="H1000" s="27"/>
      <c r="I1000" s="27"/>
      <c r="J1000" s="27"/>
      <c r="K1000" s="27"/>
      <c r="L1000" s="27"/>
      <c r="M1000" s="27"/>
      <c r="N1000" s="27"/>
      <c r="O1000" s="27"/>
      <c r="P1000" s="27"/>
      <c r="Q1000" s="27"/>
    </row>
    <row r="1001" ht="12.75" hidden="1" customHeight="1">
      <c r="A1001" s="27" t="s">
        <v>1432</v>
      </c>
      <c r="B1001" s="27" t="s">
        <v>1433</v>
      </c>
      <c r="C1001" s="27"/>
      <c r="D1001" s="27"/>
      <c r="E1001" s="27"/>
      <c r="F1001" s="27"/>
      <c r="G1001" s="27"/>
      <c r="H1001" s="27"/>
      <c r="I1001" s="27"/>
      <c r="J1001" s="27"/>
      <c r="K1001" s="27"/>
      <c r="L1001" s="27"/>
      <c r="M1001" s="27"/>
      <c r="N1001" s="27"/>
      <c r="O1001" s="27"/>
      <c r="P1001" s="27"/>
      <c r="Q1001" s="27"/>
    </row>
    <row r="1002" ht="12.75" hidden="1" customHeight="1">
      <c r="A1002" s="27" t="s">
        <v>1434</v>
      </c>
      <c r="B1002" s="27" t="s">
        <v>1435</v>
      </c>
      <c r="C1002" s="27"/>
      <c r="D1002" s="27"/>
      <c r="E1002" s="27"/>
      <c r="F1002" s="27"/>
      <c r="G1002" s="27"/>
      <c r="H1002" s="27"/>
      <c r="I1002" s="27"/>
      <c r="J1002" s="27"/>
      <c r="K1002" s="27"/>
      <c r="L1002" s="27"/>
      <c r="M1002" s="27"/>
      <c r="N1002" s="27"/>
      <c r="O1002" s="27"/>
      <c r="P1002" s="27"/>
      <c r="Q1002" s="27"/>
    </row>
    <row r="1003" ht="12.75" hidden="1" customHeight="1">
      <c r="A1003" s="27" t="s">
        <v>1436</v>
      </c>
      <c r="B1003" s="27" t="s">
        <v>1437</v>
      </c>
      <c r="C1003" s="27"/>
      <c r="D1003" s="27"/>
      <c r="E1003" s="27"/>
      <c r="F1003" s="27"/>
      <c r="G1003" s="27"/>
      <c r="H1003" s="27"/>
      <c r="I1003" s="27"/>
      <c r="J1003" s="27"/>
      <c r="K1003" s="27"/>
      <c r="L1003" s="27"/>
      <c r="M1003" s="27"/>
      <c r="N1003" s="27"/>
      <c r="O1003" s="27"/>
      <c r="P1003" s="27"/>
      <c r="Q1003" s="27"/>
    </row>
    <row r="1004" ht="12.75" hidden="1" customHeight="1">
      <c r="A1004" s="27" t="s">
        <v>1438</v>
      </c>
      <c r="B1004" s="27" t="s">
        <v>1439</v>
      </c>
      <c r="C1004" s="27"/>
      <c r="D1004" s="27"/>
      <c r="E1004" s="27"/>
      <c r="F1004" s="27"/>
      <c r="G1004" s="27"/>
      <c r="H1004" s="27"/>
      <c r="I1004" s="27"/>
      <c r="J1004" s="27"/>
      <c r="K1004" s="27"/>
      <c r="L1004" s="27"/>
      <c r="M1004" s="27"/>
      <c r="N1004" s="27"/>
      <c r="O1004" s="27"/>
      <c r="P1004" s="27"/>
      <c r="Q1004" s="27"/>
    </row>
    <row r="1005" ht="12.75" hidden="1" customHeight="1">
      <c r="A1005" s="27" t="s">
        <v>1440</v>
      </c>
      <c r="B1005" s="27" t="s">
        <v>1441</v>
      </c>
      <c r="C1005" s="27"/>
      <c r="D1005" s="27"/>
      <c r="E1005" s="27"/>
      <c r="F1005" s="27"/>
      <c r="G1005" s="27"/>
      <c r="H1005" s="27"/>
      <c r="I1005" s="27"/>
      <c r="J1005" s="27"/>
      <c r="K1005" s="27"/>
      <c r="L1005" s="27"/>
      <c r="M1005" s="27"/>
      <c r="N1005" s="27"/>
      <c r="O1005" s="27"/>
      <c r="P1005" s="27"/>
      <c r="Q1005" s="27"/>
    </row>
    <row r="1006" ht="12.75" hidden="1" customHeight="1">
      <c r="A1006" s="27" t="s">
        <v>1442</v>
      </c>
      <c r="B1006" s="27" t="s">
        <v>1443</v>
      </c>
      <c r="C1006" s="27"/>
      <c r="D1006" s="27"/>
      <c r="E1006" s="27"/>
      <c r="F1006" s="27"/>
      <c r="G1006" s="27"/>
      <c r="H1006" s="27"/>
      <c r="I1006" s="27"/>
      <c r="J1006" s="27"/>
      <c r="K1006" s="27"/>
      <c r="L1006" s="27"/>
      <c r="M1006" s="27"/>
      <c r="N1006" s="27"/>
      <c r="O1006" s="27"/>
      <c r="P1006" s="27"/>
      <c r="Q1006" s="27"/>
    </row>
    <row r="1007" ht="12.75" hidden="1" customHeight="1">
      <c r="A1007" s="27" t="s">
        <v>1444</v>
      </c>
      <c r="B1007" s="27" t="s">
        <v>1445</v>
      </c>
      <c r="C1007" s="27"/>
      <c r="D1007" s="27"/>
      <c r="E1007" s="27"/>
      <c r="F1007" s="27"/>
      <c r="G1007" s="27"/>
      <c r="H1007" s="27"/>
      <c r="I1007" s="27"/>
      <c r="J1007" s="27"/>
      <c r="K1007" s="27"/>
      <c r="L1007" s="27"/>
      <c r="M1007" s="27"/>
      <c r="N1007" s="27"/>
      <c r="O1007" s="27"/>
      <c r="P1007" s="27"/>
      <c r="Q1007" s="27"/>
    </row>
    <row r="1008" ht="12.75" hidden="1" customHeight="1">
      <c r="A1008" s="27" t="s">
        <v>1446</v>
      </c>
      <c r="B1008" s="27" t="s">
        <v>1447</v>
      </c>
      <c r="C1008" s="27"/>
      <c r="D1008" s="27"/>
      <c r="E1008" s="27"/>
      <c r="F1008" s="27"/>
      <c r="G1008" s="27"/>
      <c r="H1008" s="27"/>
      <c r="I1008" s="27"/>
      <c r="J1008" s="27"/>
      <c r="K1008" s="27"/>
      <c r="L1008" s="27"/>
      <c r="M1008" s="27"/>
      <c r="N1008" s="27"/>
      <c r="O1008" s="27"/>
      <c r="P1008" s="27"/>
      <c r="Q1008" s="27"/>
    </row>
    <row r="1009" ht="12.75" hidden="1" customHeight="1">
      <c r="A1009" s="27" t="s">
        <v>1448</v>
      </c>
      <c r="B1009" s="27" t="s">
        <v>1449</v>
      </c>
      <c r="C1009" s="27"/>
      <c r="D1009" s="27"/>
      <c r="E1009" s="27"/>
      <c r="F1009" s="27"/>
      <c r="G1009" s="27"/>
      <c r="H1009" s="27"/>
      <c r="I1009" s="27"/>
      <c r="J1009" s="27"/>
      <c r="K1009" s="27"/>
      <c r="L1009" s="27"/>
      <c r="M1009" s="27"/>
      <c r="N1009" s="27"/>
      <c r="O1009" s="27"/>
      <c r="P1009" s="27"/>
      <c r="Q1009" s="27"/>
    </row>
    <row r="1010" ht="12.75" hidden="1" customHeight="1">
      <c r="A1010" s="27" t="s">
        <v>1450</v>
      </c>
      <c r="B1010" s="27" t="s">
        <v>1451</v>
      </c>
      <c r="C1010" s="27"/>
      <c r="D1010" s="27"/>
      <c r="E1010" s="27"/>
      <c r="F1010" s="27"/>
      <c r="G1010" s="27"/>
      <c r="H1010" s="27"/>
      <c r="I1010" s="27"/>
      <c r="J1010" s="27"/>
      <c r="K1010" s="27"/>
      <c r="L1010" s="27"/>
      <c r="M1010" s="27"/>
      <c r="N1010" s="27"/>
      <c r="O1010" s="27"/>
      <c r="P1010" s="27"/>
      <c r="Q1010" s="27"/>
    </row>
    <row r="1011" ht="12.75" hidden="1" customHeight="1">
      <c r="A1011" s="27" t="s">
        <v>1452</v>
      </c>
      <c r="B1011" s="27" t="s">
        <v>1453</v>
      </c>
      <c r="C1011" s="27"/>
      <c r="D1011" s="27"/>
      <c r="E1011" s="27"/>
      <c r="F1011" s="27"/>
      <c r="G1011" s="27"/>
      <c r="H1011" s="27"/>
      <c r="I1011" s="27"/>
      <c r="J1011" s="27"/>
      <c r="K1011" s="27"/>
      <c r="L1011" s="27"/>
      <c r="M1011" s="27"/>
      <c r="N1011" s="27"/>
      <c r="O1011" s="27"/>
      <c r="P1011" s="27"/>
      <c r="Q1011" s="27"/>
    </row>
    <row r="1012" ht="12.75" hidden="1" customHeight="1">
      <c r="A1012" s="27" t="s">
        <v>1454</v>
      </c>
      <c r="B1012" s="27" t="s">
        <v>1455</v>
      </c>
      <c r="C1012" s="27"/>
      <c r="D1012" s="27"/>
      <c r="E1012" s="27"/>
      <c r="F1012" s="27"/>
      <c r="G1012" s="27"/>
      <c r="H1012" s="27"/>
      <c r="I1012" s="27"/>
      <c r="J1012" s="27"/>
      <c r="K1012" s="27"/>
      <c r="L1012" s="27"/>
      <c r="M1012" s="27"/>
      <c r="N1012" s="27"/>
      <c r="O1012" s="27"/>
      <c r="P1012" s="27"/>
      <c r="Q1012" s="27"/>
    </row>
    <row r="1013" ht="12.75" hidden="1" customHeight="1">
      <c r="A1013" s="27" t="s">
        <v>1456</v>
      </c>
      <c r="B1013" s="27" t="s">
        <v>1457</v>
      </c>
      <c r="C1013" s="27"/>
      <c r="D1013" s="27"/>
      <c r="E1013" s="27"/>
      <c r="F1013" s="27"/>
      <c r="G1013" s="27"/>
      <c r="H1013" s="27"/>
      <c r="I1013" s="27"/>
      <c r="J1013" s="27"/>
      <c r="K1013" s="27"/>
      <c r="L1013" s="27"/>
      <c r="M1013" s="27"/>
      <c r="N1013" s="27"/>
      <c r="O1013" s="27"/>
      <c r="P1013" s="27"/>
      <c r="Q1013" s="27"/>
    </row>
    <row r="1014" ht="12.75" hidden="1" customHeight="1">
      <c r="A1014" s="27" t="s">
        <v>1458</v>
      </c>
      <c r="B1014" s="27" t="s">
        <v>1459</v>
      </c>
      <c r="C1014" s="27"/>
      <c r="D1014" s="27"/>
      <c r="E1014" s="27"/>
      <c r="F1014" s="27"/>
      <c r="G1014" s="27"/>
      <c r="H1014" s="27"/>
      <c r="I1014" s="27"/>
      <c r="J1014" s="27"/>
      <c r="K1014" s="27"/>
      <c r="L1014" s="27"/>
      <c r="M1014" s="27"/>
      <c r="N1014" s="27"/>
      <c r="O1014" s="27"/>
      <c r="P1014" s="27"/>
      <c r="Q1014" s="27"/>
    </row>
    <row r="1015" ht="12.75" hidden="1" customHeight="1">
      <c r="A1015" s="27" t="s">
        <v>1460</v>
      </c>
      <c r="B1015" s="27" t="s">
        <v>1461</v>
      </c>
      <c r="C1015" s="27"/>
      <c r="D1015" s="27"/>
      <c r="E1015" s="27"/>
      <c r="F1015" s="27"/>
      <c r="G1015" s="27"/>
      <c r="H1015" s="27"/>
      <c r="I1015" s="27"/>
      <c r="J1015" s="27"/>
      <c r="K1015" s="27"/>
      <c r="L1015" s="27"/>
      <c r="M1015" s="27"/>
      <c r="N1015" s="27"/>
      <c r="O1015" s="27"/>
      <c r="P1015" s="27"/>
      <c r="Q1015" s="27"/>
    </row>
    <row r="1016" ht="12.75" hidden="1" customHeight="1">
      <c r="A1016" s="27" t="s">
        <v>1462</v>
      </c>
      <c r="B1016" s="27" t="s">
        <v>1463</v>
      </c>
      <c r="C1016" s="27"/>
      <c r="D1016" s="27"/>
      <c r="E1016" s="27"/>
      <c r="F1016" s="27"/>
      <c r="G1016" s="27"/>
      <c r="H1016" s="27"/>
      <c r="I1016" s="27"/>
      <c r="J1016" s="27"/>
      <c r="K1016" s="27"/>
      <c r="L1016" s="27"/>
      <c r="M1016" s="27"/>
      <c r="N1016" s="27"/>
      <c r="O1016" s="27"/>
      <c r="P1016" s="27"/>
      <c r="Q1016" s="27"/>
    </row>
    <row r="1017" ht="12.75" hidden="1" customHeight="1">
      <c r="A1017" s="27" t="s">
        <v>1464</v>
      </c>
      <c r="B1017" s="27" t="s">
        <v>1465</v>
      </c>
      <c r="C1017" s="27"/>
      <c r="D1017" s="27"/>
      <c r="E1017" s="27"/>
      <c r="F1017" s="27"/>
      <c r="G1017" s="27"/>
      <c r="H1017" s="27"/>
      <c r="I1017" s="27"/>
      <c r="J1017" s="27"/>
      <c r="K1017" s="27"/>
      <c r="L1017" s="27"/>
      <c r="M1017" s="27"/>
      <c r="N1017" s="27"/>
      <c r="O1017" s="27"/>
      <c r="P1017" s="27"/>
      <c r="Q1017" s="27"/>
    </row>
    <row r="1018" ht="12.75" hidden="1" customHeight="1">
      <c r="A1018" s="27" t="s">
        <v>1466</v>
      </c>
      <c r="B1018" s="27" t="s">
        <v>1467</v>
      </c>
      <c r="C1018" s="27"/>
      <c r="D1018" s="27"/>
      <c r="E1018" s="27"/>
      <c r="F1018" s="27"/>
      <c r="G1018" s="27"/>
      <c r="H1018" s="27"/>
      <c r="I1018" s="27"/>
      <c r="J1018" s="27"/>
      <c r="K1018" s="27"/>
      <c r="L1018" s="27"/>
      <c r="M1018" s="27"/>
      <c r="N1018" s="27"/>
      <c r="O1018" s="27"/>
      <c r="P1018" s="27"/>
      <c r="Q1018" s="27"/>
    </row>
    <row r="1019" ht="12.75" hidden="1" customHeight="1">
      <c r="A1019" s="27" t="s">
        <v>1468</v>
      </c>
      <c r="B1019" s="27" t="s">
        <v>1469</v>
      </c>
      <c r="C1019" s="27"/>
      <c r="D1019" s="27"/>
      <c r="E1019" s="27"/>
      <c r="F1019" s="27"/>
      <c r="G1019" s="27"/>
      <c r="H1019" s="27"/>
      <c r="I1019" s="27"/>
      <c r="J1019" s="27"/>
      <c r="K1019" s="27"/>
      <c r="L1019" s="27"/>
      <c r="M1019" s="27"/>
      <c r="N1019" s="27"/>
      <c r="O1019" s="27"/>
      <c r="P1019" s="27"/>
      <c r="Q1019" s="27"/>
    </row>
    <row r="1020" ht="12.75" hidden="1" customHeight="1">
      <c r="A1020" s="27" t="s">
        <v>1470</v>
      </c>
      <c r="B1020" s="27" t="s">
        <v>1471</v>
      </c>
      <c r="C1020" s="27"/>
      <c r="D1020" s="27"/>
      <c r="E1020" s="27"/>
      <c r="F1020" s="27"/>
      <c r="G1020" s="27"/>
      <c r="H1020" s="27"/>
      <c r="I1020" s="27"/>
      <c r="J1020" s="27"/>
      <c r="K1020" s="27"/>
      <c r="L1020" s="27"/>
      <c r="M1020" s="27"/>
      <c r="N1020" s="27"/>
      <c r="O1020" s="27"/>
      <c r="P1020" s="27"/>
      <c r="Q1020" s="27"/>
    </row>
    <row r="1021" ht="12.75" hidden="1" customHeight="1">
      <c r="A1021" s="27" t="s">
        <v>1472</v>
      </c>
      <c r="B1021" s="27" t="s">
        <v>1473</v>
      </c>
      <c r="C1021" s="27"/>
      <c r="D1021" s="27"/>
      <c r="E1021" s="27"/>
      <c r="F1021" s="27"/>
      <c r="G1021" s="27"/>
      <c r="H1021" s="27"/>
      <c r="I1021" s="27"/>
      <c r="J1021" s="27"/>
      <c r="K1021" s="27"/>
      <c r="L1021" s="27"/>
      <c r="M1021" s="27"/>
      <c r="N1021" s="27"/>
      <c r="O1021" s="27"/>
      <c r="P1021" s="27"/>
      <c r="Q1021" s="27"/>
    </row>
    <row r="1022" ht="12.75" hidden="1" customHeight="1">
      <c r="A1022" s="27" t="s">
        <v>1474</v>
      </c>
      <c r="B1022" s="27" t="s">
        <v>1475</v>
      </c>
      <c r="C1022" s="27"/>
      <c r="D1022" s="27"/>
      <c r="E1022" s="27"/>
      <c r="F1022" s="27"/>
      <c r="G1022" s="27"/>
      <c r="H1022" s="27"/>
      <c r="I1022" s="27"/>
      <c r="J1022" s="27"/>
      <c r="K1022" s="27"/>
      <c r="L1022" s="27"/>
      <c r="M1022" s="27"/>
      <c r="N1022" s="27"/>
      <c r="O1022" s="27"/>
      <c r="P1022" s="27"/>
      <c r="Q1022" s="27"/>
    </row>
    <row r="1023" ht="12.75" hidden="1" customHeight="1">
      <c r="A1023" s="27" t="s">
        <v>1476</v>
      </c>
      <c r="B1023" s="27" t="s">
        <v>1477</v>
      </c>
      <c r="C1023" s="27"/>
      <c r="D1023" s="27"/>
      <c r="E1023" s="27"/>
      <c r="F1023" s="27"/>
      <c r="G1023" s="27"/>
      <c r="H1023" s="27"/>
      <c r="I1023" s="27"/>
      <c r="J1023" s="27"/>
      <c r="K1023" s="27"/>
      <c r="L1023" s="27"/>
      <c r="M1023" s="27"/>
      <c r="N1023" s="27"/>
      <c r="O1023" s="27"/>
      <c r="P1023" s="27"/>
      <c r="Q1023" s="27"/>
    </row>
    <row r="1024" ht="12.75" hidden="1" customHeight="1">
      <c r="A1024" s="27" t="s">
        <v>1478</v>
      </c>
      <c r="B1024" s="27" t="s">
        <v>1479</v>
      </c>
      <c r="C1024" s="27"/>
      <c r="D1024" s="27"/>
      <c r="E1024" s="27"/>
      <c r="F1024" s="27"/>
      <c r="G1024" s="27"/>
      <c r="H1024" s="27"/>
      <c r="I1024" s="27"/>
      <c r="J1024" s="27"/>
      <c r="K1024" s="27"/>
      <c r="L1024" s="27"/>
      <c r="M1024" s="27"/>
      <c r="N1024" s="27"/>
      <c r="O1024" s="27"/>
      <c r="P1024" s="27"/>
      <c r="Q1024" s="27"/>
    </row>
    <row r="1025" ht="12.75" hidden="1" customHeight="1">
      <c r="A1025" s="27" t="s">
        <v>1480</v>
      </c>
      <c r="B1025" s="27" t="s">
        <v>1481</v>
      </c>
      <c r="C1025" s="27"/>
      <c r="D1025" s="27"/>
      <c r="E1025" s="27"/>
      <c r="F1025" s="27"/>
      <c r="G1025" s="27"/>
      <c r="H1025" s="27"/>
      <c r="I1025" s="27"/>
      <c r="J1025" s="27"/>
      <c r="K1025" s="27"/>
      <c r="L1025" s="27"/>
      <c r="M1025" s="27"/>
      <c r="N1025" s="27"/>
      <c r="O1025" s="27"/>
      <c r="P1025" s="27"/>
      <c r="Q1025" s="27"/>
    </row>
    <row r="1026" ht="12.75" hidden="1" customHeight="1">
      <c r="A1026" s="27" t="s">
        <v>1482</v>
      </c>
      <c r="B1026" s="27" t="s">
        <v>1483</v>
      </c>
      <c r="C1026" s="27"/>
      <c r="D1026" s="27"/>
      <c r="E1026" s="27"/>
      <c r="F1026" s="27"/>
      <c r="G1026" s="27"/>
      <c r="H1026" s="27"/>
      <c r="I1026" s="27"/>
      <c r="J1026" s="27"/>
      <c r="K1026" s="27"/>
      <c r="L1026" s="27"/>
      <c r="M1026" s="27"/>
      <c r="N1026" s="27"/>
      <c r="O1026" s="27"/>
      <c r="P1026" s="27"/>
      <c r="Q1026" s="27"/>
    </row>
    <row r="1027" ht="12.75" hidden="1" customHeight="1">
      <c r="A1027" s="27" t="s">
        <v>1484</v>
      </c>
      <c r="B1027" s="27" t="s">
        <v>1485</v>
      </c>
      <c r="C1027" s="27"/>
      <c r="D1027" s="27"/>
      <c r="E1027" s="27"/>
      <c r="F1027" s="27"/>
      <c r="G1027" s="27"/>
      <c r="H1027" s="27"/>
      <c r="I1027" s="27"/>
      <c r="J1027" s="27"/>
      <c r="K1027" s="27"/>
      <c r="L1027" s="27"/>
      <c r="M1027" s="27"/>
      <c r="N1027" s="27"/>
      <c r="O1027" s="27"/>
      <c r="P1027" s="27"/>
      <c r="Q1027" s="27"/>
    </row>
    <row r="1028" ht="12.75" hidden="1" customHeight="1">
      <c r="A1028" s="27" t="s">
        <v>1486</v>
      </c>
      <c r="B1028" s="27" t="s">
        <v>1487</v>
      </c>
      <c r="C1028" s="27"/>
      <c r="D1028" s="27"/>
      <c r="E1028" s="27"/>
      <c r="F1028" s="27"/>
      <c r="G1028" s="27"/>
      <c r="H1028" s="27"/>
      <c r="I1028" s="27"/>
      <c r="J1028" s="27"/>
      <c r="K1028" s="27"/>
      <c r="L1028" s="27"/>
      <c r="M1028" s="27"/>
      <c r="N1028" s="27"/>
      <c r="O1028" s="27"/>
      <c r="P1028" s="27"/>
      <c r="Q1028" s="27"/>
    </row>
    <row r="1029" ht="12.75" hidden="1" customHeight="1">
      <c r="A1029" s="27" t="s">
        <v>1488</v>
      </c>
      <c r="B1029" s="27" t="s">
        <v>1489</v>
      </c>
      <c r="C1029" s="27"/>
      <c r="D1029" s="27"/>
      <c r="E1029" s="27"/>
      <c r="F1029" s="27"/>
      <c r="G1029" s="27"/>
      <c r="H1029" s="27"/>
      <c r="I1029" s="27"/>
      <c r="J1029" s="27"/>
      <c r="K1029" s="27"/>
      <c r="L1029" s="27"/>
      <c r="M1029" s="27"/>
      <c r="N1029" s="27"/>
      <c r="O1029" s="27"/>
      <c r="P1029" s="27"/>
      <c r="Q1029" s="27"/>
    </row>
    <row r="1030" ht="12.75" hidden="1" customHeight="1">
      <c r="A1030" s="27" t="s">
        <v>1490</v>
      </c>
      <c r="B1030" s="27" t="s">
        <v>1491</v>
      </c>
      <c r="C1030" s="27"/>
      <c r="D1030" s="27"/>
      <c r="E1030" s="27"/>
      <c r="F1030" s="27"/>
      <c r="G1030" s="27"/>
      <c r="H1030" s="27"/>
      <c r="I1030" s="27"/>
      <c r="J1030" s="27"/>
      <c r="K1030" s="27"/>
      <c r="L1030" s="27"/>
      <c r="M1030" s="27"/>
      <c r="N1030" s="27"/>
      <c r="O1030" s="27"/>
      <c r="P1030" s="27"/>
      <c r="Q1030" s="27"/>
    </row>
    <row r="1031" ht="12.75" hidden="1" customHeight="1">
      <c r="A1031" s="27" t="s">
        <v>1492</v>
      </c>
      <c r="B1031" s="27" t="s">
        <v>1493</v>
      </c>
      <c r="C1031" s="27"/>
      <c r="D1031" s="27"/>
      <c r="E1031" s="27"/>
      <c r="F1031" s="27"/>
      <c r="G1031" s="27"/>
      <c r="H1031" s="27"/>
      <c r="I1031" s="27"/>
      <c r="J1031" s="27"/>
      <c r="K1031" s="27"/>
      <c r="L1031" s="27"/>
      <c r="M1031" s="27"/>
      <c r="N1031" s="27"/>
      <c r="O1031" s="27"/>
      <c r="P1031" s="27"/>
      <c r="Q1031" s="27"/>
    </row>
    <row r="1032" ht="12.75" hidden="1" customHeight="1">
      <c r="A1032" s="27" t="s">
        <v>1494</v>
      </c>
      <c r="B1032" s="27" t="s">
        <v>1495</v>
      </c>
      <c r="C1032" s="27"/>
      <c r="D1032" s="27"/>
      <c r="E1032" s="27"/>
      <c r="F1032" s="27"/>
      <c r="G1032" s="27"/>
      <c r="H1032" s="27"/>
      <c r="I1032" s="27"/>
      <c r="J1032" s="27"/>
      <c r="K1032" s="27"/>
      <c r="L1032" s="27"/>
      <c r="M1032" s="27"/>
      <c r="N1032" s="27"/>
      <c r="O1032" s="27"/>
      <c r="P1032" s="27"/>
      <c r="Q1032" s="27"/>
    </row>
    <row r="1033" ht="12.75" hidden="1" customHeight="1">
      <c r="A1033" s="27" t="s">
        <v>1496</v>
      </c>
      <c r="B1033" s="27" t="s">
        <v>1497</v>
      </c>
      <c r="C1033" s="27"/>
      <c r="D1033" s="27"/>
      <c r="E1033" s="27"/>
      <c r="F1033" s="27"/>
      <c r="G1033" s="27"/>
      <c r="H1033" s="27"/>
      <c r="I1033" s="27"/>
      <c r="J1033" s="27"/>
      <c r="K1033" s="27"/>
      <c r="L1033" s="27"/>
      <c r="M1033" s="27"/>
      <c r="N1033" s="27"/>
      <c r="O1033" s="27"/>
      <c r="P1033" s="27"/>
      <c r="Q1033" s="27"/>
    </row>
    <row r="1034" ht="12.75" hidden="1" customHeight="1">
      <c r="A1034" s="27" t="s">
        <v>1498</v>
      </c>
      <c r="B1034" s="27" t="s">
        <v>1499</v>
      </c>
      <c r="C1034" s="27"/>
      <c r="D1034" s="27"/>
      <c r="E1034" s="27"/>
      <c r="F1034" s="27"/>
      <c r="G1034" s="27"/>
      <c r="H1034" s="27"/>
      <c r="I1034" s="27"/>
      <c r="J1034" s="27"/>
      <c r="K1034" s="27"/>
      <c r="L1034" s="27"/>
      <c r="M1034" s="27"/>
      <c r="N1034" s="27"/>
      <c r="O1034" s="27"/>
      <c r="P1034" s="27"/>
      <c r="Q1034" s="27"/>
    </row>
    <row r="1035" ht="12.75" hidden="1" customHeight="1">
      <c r="A1035" s="27" t="s">
        <v>1500</v>
      </c>
      <c r="B1035" s="27" t="s">
        <v>1501</v>
      </c>
      <c r="C1035" s="27"/>
      <c r="D1035" s="27"/>
      <c r="E1035" s="27"/>
      <c r="F1035" s="27"/>
      <c r="G1035" s="27"/>
      <c r="H1035" s="27"/>
      <c r="I1035" s="27"/>
      <c r="J1035" s="27"/>
      <c r="K1035" s="27"/>
      <c r="L1035" s="27"/>
      <c r="M1035" s="27"/>
      <c r="N1035" s="27"/>
      <c r="O1035" s="27"/>
      <c r="P1035" s="27"/>
      <c r="Q1035" s="27"/>
    </row>
    <row r="1036" ht="12.75" hidden="1" customHeight="1">
      <c r="A1036" s="27" t="s">
        <v>1502</v>
      </c>
      <c r="B1036" s="27" t="s">
        <v>1503</v>
      </c>
      <c r="C1036" s="27"/>
      <c r="D1036" s="27"/>
      <c r="E1036" s="27"/>
      <c r="F1036" s="27"/>
      <c r="G1036" s="27"/>
      <c r="H1036" s="27"/>
      <c r="I1036" s="27"/>
      <c r="J1036" s="27"/>
      <c r="K1036" s="27"/>
      <c r="L1036" s="27"/>
      <c r="M1036" s="27"/>
      <c r="N1036" s="27"/>
      <c r="O1036" s="27"/>
      <c r="P1036" s="27"/>
      <c r="Q1036" s="27"/>
    </row>
    <row r="1037" ht="12.75" hidden="1" customHeight="1">
      <c r="A1037" s="27" t="s">
        <v>1504</v>
      </c>
      <c r="B1037" s="27" t="s">
        <v>1505</v>
      </c>
      <c r="C1037" s="27"/>
      <c r="D1037" s="27"/>
      <c r="E1037" s="27"/>
      <c r="F1037" s="27"/>
      <c r="G1037" s="27"/>
      <c r="H1037" s="27"/>
      <c r="I1037" s="27"/>
      <c r="J1037" s="27"/>
      <c r="K1037" s="27"/>
      <c r="L1037" s="27"/>
      <c r="M1037" s="27"/>
      <c r="N1037" s="27"/>
      <c r="O1037" s="27"/>
      <c r="P1037" s="27"/>
      <c r="Q1037" s="27"/>
    </row>
    <row r="1038" ht="12.75" hidden="1" customHeight="1">
      <c r="A1038" s="27" t="s">
        <v>1506</v>
      </c>
      <c r="B1038" s="27" t="s">
        <v>1507</v>
      </c>
      <c r="C1038" s="27"/>
      <c r="D1038" s="27"/>
      <c r="E1038" s="27"/>
      <c r="F1038" s="27"/>
      <c r="G1038" s="27"/>
      <c r="H1038" s="27"/>
      <c r="I1038" s="27"/>
      <c r="J1038" s="27"/>
      <c r="K1038" s="27"/>
      <c r="L1038" s="27"/>
      <c r="M1038" s="27"/>
      <c r="N1038" s="27"/>
      <c r="O1038" s="27"/>
      <c r="P1038" s="27"/>
      <c r="Q1038" s="27"/>
    </row>
    <row r="1039" ht="12.75" hidden="1" customHeight="1">
      <c r="A1039" s="27" t="s">
        <v>1508</v>
      </c>
      <c r="B1039" s="27" t="s">
        <v>1509</v>
      </c>
      <c r="C1039" s="27"/>
      <c r="D1039" s="27"/>
      <c r="E1039" s="27"/>
      <c r="F1039" s="27"/>
      <c r="G1039" s="27"/>
      <c r="H1039" s="27"/>
      <c r="I1039" s="27"/>
      <c r="J1039" s="27"/>
      <c r="K1039" s="27"/>
      <c r="L1039" s="27"/>
      <c r="M1039" s="27"/>
      <c r="N1039" s="27"/>
      <c r="O1039" s="27"/>
      <c r="P1039" s="27"/>
      <c r="Q1039" s="27"/>
    </row>
    <row r="1040" ht="12.75" hidden="1" customHeight="1">
      <c r="A1040" s="27" t="s">
        <v>1510</v>
      </c>
      <c r="B1040" s="27" t="s">
        <v>1511</v>
      </c>
      <c r="C1040" s="27"/>
      <c r="D1040" s="27"/>
      <c r="E1040" s="27"/>
      <c r="F1040" s="27"/>
      <c r="G1040" s="27"/>
      <c r="H1040" s="27"/>
      <c r="I1040" s="27"/>
      <c r="J1040" s="27"/>
      <c r="K1040" s="27"/>
      <c r="L1040" s="27"/>
      <c r="M1040" s="27"/>
      <c r="N1040" s="27"/>
      <c r="O1040" s="27"/>
      <c r="P1040" s="27"/>
      <c r="Q1040" s="27"/>
    </row>
    <row r="1041" ht="12.75" hidden="1" customHeight="1">
      <c r="A1041" s="27" t="s">
        <v>1512</v>
      </c>
      <c r="B1041" s="27" t="s">
        <v>1513</v>
      </c>
      <c r="C1041" s="27"/>
      <c r="D1041" s="27"/>
      <c r="E1041" s="27"/>
      <c r="F1041" s="27"/>
      <c r="G1041" s="27"/>
      <c r="H1041" s="27"/>
      <c r="I1041" s="27"/>
      <c r="J1041" s="27"/>
      <c r="K1041" s="27"/>
      <c r="L1041" s="27"/>
      <c r="M1041" s="27"/>
      <c r="N1041" s="27"/>
      <c r="O1041" s="27"/>
      <c r="P1041" s="27"/>
      <c r="Q1041" s="27"/>
    </row>
    <row r="1042" ht="12.75" hidden="1" customHeight="1">
      <c r="A1042" s="27" t="s">
        <v>1514</v>
      </c>
      <c r="B1042" s="27" t="s">
        <v>1515</v>
      </c>
      <c r="C1042" s="27"/>
      <c r="D1042" s="27"/>
      <c r="E1042" s="27"/>
      <c r="F1042" s="27"/>
      <c r="G1042" s="27"/>
      <c r="H1042" s="27"/>
      <c r="I1042" s="27"/>
      <c r="J1042" s="27"/>
      <c r="K1042" s="27"/>
      <c r="L1042" s="27"/>
      <c r="M1042" s="27"/>
      <c r="N1042" s="27"/>
      <c r="O1042" s="27"/>
      <c r="P1042" s="27"/>
      <c r="Q1042" s="27"/>
    </row>
    <row r="1043" ht="12.75" hidden="1" customHeight="1">
      <c r="A1043" s="27" t="s">
        <v>1516</v>
      </c>
      <c r="B1043" s="27" t="s">
        <v>1517</v>
      </c>
      <c r="C1043" s="27"/>
      <c r="D1043" s="27"/>
      <c r="E1043" s="27"/>
      <c r="F1043" s="27"/>
      <c r="G1043" s="27"/>
      <c r="H1043" s="27"/>
      <c r="I1043" s="27"/>
      <c r="J1043" s="27"/>
      <c r="K1043" s="27"/>
      <c r="L1043" s="27"/>
      <c r="M1043" s="27"/>
      <c r="N1043" s="27"/>
      <c r="O1043" s="27"/>
      <c r="P1043" s="27"/>
      <c r="Q1043" s="27"/>
    </row>
    <row r="1044" ht="12.75" hidden="1" customHeight="1">
      <c r="A1044" s="27" t="s">
        <v>1518</v>
      </c>
      <c r="B1044" s="27" t="s">
        <v>1519</v>
      </c>
      <c r="C1044" s="27"/>
      <c r="D1044" s="27"/>
      <c r="E1044" s="27"/>
      <c r="F1044" s="27"/>
      <c r="G1044" s="27"/>
      <c r="H1044" s="27"/>
      <c r="I1044" s="27"/>
      <c r="J1044" s="27"/>
      <c r="K1044" s="27"/>
      <c r="L1044" s="27"/>
      <c r="M1044" s="27"/>
      <c r="N1044" s="27"/>
      <c r="O1044" s="27"/>
      <c r="P1044" s="27"/>
      <c r="Q1044" s="27"/>
    </row>
    <row r="1045" ht="12.75" hidden="1" customHeight="1">
      <c r="A1045" s="27" t="s">
        <v>1520</v>
      </c>
      <c r="B1045" s="27" t="s">
        <v>1521</v>
      </c>
      <c r="C1045" s="27"/>
      <c r="D1045" s="27"/>
      <c r="E1045" s="27"/>
      <c r="F1045" s="27"/>
      <c r="G1045" s="27"/>
      <c r="H1045" s="27"/>
      <c r="I1045" s="27"/>
      <c r="J1045" s="27"/>
      <c r="K1045" s="27"/>
      <c r="L1045" s="27"/>
      <c r="M1045" s="27"/>
      <c r="N1045" s="27"/>
      <c r="O1045" s="27"/>
      <c r="P1045" s="27"/>
      <c r="Q1045" s="27"/>
    </row>
    <row r="1046" ht="12.75" hidden="1" customHeight="1">
      <c r="A1046" s="27" t="s">
        <v>1522</v>
      </c>
      <c r="B1046" s="27" t="s">
        <v>1523</v>
      </c>
      <c r="C1046" s="27"/>
      <c r="D1046" s="27"/>
      <c r="E1046" s="27"/>
      <c r="F1046" s="27"/>
      <c r="G1046" s="27"/>
      <c r="H1046" s="27"/>
      <c r="I1046" s="27"/>
      <c r="J1046" s="27"/>
      <c r="K1046" s="27"/>
      <c r="L1046" s="27"/>
      <c r="M1046" s="27"/>
      <c r="N1046" s="27"/>
      <c r="O1046" s="27"/>
      <c r="P1046" s="27"/>
      <c r="Q1046" s="27"/>
    </row>
    <row r="1047" ht="12.75" hidden="1" customHeight="1">
      <c r="A1047" s="27" t="s">
        <v>1524</v>
      </c>
      <c r="B1047" s="27" t="s">
        <v>1525</v>
      </c>
      <c r="C1047" s="27"/>
      <c r="D1047" s="27"/>
      <c r="E1047" s="27"/>
      <c r="F1047" s="27"/>
      <c r="G1047" s="27"/>
      <c r="H1047" s="27"/>
      <c r="I1047" s="27"/>
      <c r="J1047" s="27"/>
      <c r="K1047" s="27"/>
      <c r="L1047" s="27"/>
      <c r="M1047" s="27"/>
      <c r="N1047" s="27"/>
      <c r="O1047" s="27"/>
      <c r="P1047" s="27"/>
      <c r="Q1047" s="27"/>
    </row>
    <row r="1048" ht="12.75" hidden="1" customHeight="1">
      <c r="A1048" s="27" t="s">
        <v>1526</v>
      </c>
      <c r="B1048" s="27" t="s">
        <v>1527</v>
      </c>
      <c r="C1048" s="27"/>
      <c r="D1048" s="27"/>
      <c r="E1048" s="27"/>
      <c r="F1048" s="27"/>
      <c r="G1048" s="27"/>
      <c r="H1048" s="27"/>
      <c r="I1048" s="27"/>
      <c r="J1048" s="27"/>
      <c r="K1048" s="27"/>
      <c r="L1048" s="27"/>
      <c r="M1048" s="27"/>
      <c r="N1048" s="27"/>
      <c r="O1048" s="27"/>
      <c r="P1048" s="27"/>
      <c r="Q1048" s="27"/>
    </row>
    <row r="1049" ht="12.75" hidden="1" customHeight="1">
      <c r="A1049" s="27" t="s">
        <v>1528</v>
      </c>
      <c r="B1049" s="27" t="s">
        <v>1529</v>
      </c>
      <c r="C1049" s="27"/>
      <c r="D1049" s="27"/>
      <c r="E1049" s="27"/>
      <c r="F1049" s="27"/>
      <c r="G1049" s="27"/>
      <c r="H1049" s="27"/>
      <c r="I1049" s="27"/>
      <c r="J1049" s="27"/>
      <c r="K1049" s="27"/>
      <c r="L1049" s="27"/>
      <c r="M1049" s="27"/>
      <c r="N1049" s="27"/>
      <c r="O1049" s="27"/>
      <c r="P1049" s="27"/>
      <c r="Q1049" s="27"/>
    </row>
    <row r="1050" ht="12.75" hidden="1" customHeight="1">
      <c r="A1050" s="27" t="s">
        <v>1530</v>
      </c>
      <c r="B1050" s="27" t="s">
        <v>1531</v>
      </c>
      <c r="C1050" s="27"/>
      <c r="D1050" s="27"/>
      <c r="E1050" s="27"/>
      <c r="F1050" s="27"/>
      <c r="G1050" s="27"/>
      <c r="H1050" s="27"/>
      <c r="I1050" s="27"/>
      <c r="J1050" s="27"/>
      <c r="K1050" s="27"/>
      <c r="L1050" s="27"/>
      <c r="M1050" s="27"/>
      <c r="N1050" s="27"/>
      <c r="O1050" s="27"/>
      <c r="P1050" s="27"/>
      <c r="Q1050" s="27"/>
    </row>
    <row r="1051" ht="12.75" hidden="1" customHeight="1">
      <c r="A1051" s="27" t="s">
        <v>1532</v>
      </c>
      <c r="B1051" s="27" t="s">
        <v>1533</v>
      </c>
      <c r="C1051" s="27"/>
      <c r="D1051" s="27"/>
      <c r="E1051" s="27"/>
      <c r="F1051" s="27"/>
      <c r="G1051" s="27"/>
      <c r="H1051" s="27"/>
      <c r="I1051" s="27"/>
      <c r="J1051" s="27"/>
      <c r="K1051" s="27"/>
      <c r="L1051" s="27"/>
      <c r="M1051" s="27"/>
      <c r="N1051" s="27"/>
      <c r="O1051" s="27"/>
      <c r="P1051" s="27"/>
      <c r="Q1051" s="27"/>
    </row>
    <row r="1052" ht="12.75" hidden="1" customHeight="1">
      <c r="A1052" s="27" t="s">
        <v>1534</v>
      </c>
      <c r="B1052" s="27" t="s">
        <v>1535</v>
      </c>
      <c r="C1052" s="27"/>
      <c r="D1052" s="27"/>
      <c r="E1052" s="27"/>
      <c r="F1052" s="27"/>
      <c r="G1052" s="27"/>
      <c r="H1052" s="27"/>
      <c r="I1052" s="27"/>
      <c r="J1052" s="27"/>
      <c r="K1052" s="27"/>
      <c r="L1052" s="27"/>
      <c r="M1052" s="27"/>
      <c r="N1052" s="27"/>
      <c r="O1052" s="27"/>
      <c r="P1052" s="27"/>
      <c r="Q1052" s="27"/>
    </row>
    <row r="1053" ht="12.75" hidden="1" customHeight="1">
      <c r="A1053" s="27" t="s">
        <v>1536</v>
      </c>
      <c r="B1053" s="27" t="s">
        <v>1537</v>
      </c>
      <c r="C1053" s="27"/>
      <c r="D1053" s="27"/>
      <c r="E1053" s="27"/>
      <c r="F1053" s="27"/>
      <c r="G1053" s="27"/>
      <c r="H1053" s="27"/>
      <c r="I1053" s="27"/>
      <c r="J1053" s="27"/>
      <c r="K1053" s="27"/>
      <c r="L1053" s="27"/>
      <c r="M1053" s="27"/>
      <c r="N1053" s="27"/>
      <c r="O1053" s="27"/>
      <c r="P1053" s="27"/>
      <c r="Q1053" s="27"/>
    </row>
    <row r="1054" ht="12.75" hidden="1" customHeight="1">
      <c r="A1054" s="27" t="s">
        <v>1538</v>
      </c>
      <c r="B1054" s="27" t="s">
        <v>1539</v>
      </c>
      <c r="C1054" s="27"/>
      <c r="D1054" s="27"/>
      <c r="E1054" s="27"/>
      <c r="F1054" s="27"/>
      <c r="G1054" s="27"/>
      <c r="H1054" s="27"/>
      <c r="I1054" s="27"/>
      <c r="J1054" s="27"/>
      <c r="K1054" s="27"/>
      <c r="L1054" s="27"/>
      <c r="M1054" s="27"/>
      <c r="N1054" s="27"/>
      <c r="O1054" s="27"/>
      <c r="P1054" s="27"/>
      <c r="Q1054" s="27"/>
    </row>
    <row r="1055" ht="12.75" hidden="1" customHeight="1">
      <c r="A1055" s="27" t="s">
        <v>1540</v>
      </c>
      <c r="B1055" s="27" t="s">
        <v>1541</v>
      </c>
      <c r="C1055" s="27"/>
      <c r="D1055" s="27"/>
      <c r="E1055" s="27"/>
      <c r="F1055" s="27"/>
      <c r="G1055" s="27"/>
      <c r="H1055" s="27"/>
      <c r="I1055" s="27"/>
      <c r="J1055" s="27"/>
      <c r="K1055" s="27"/>
      <c r="L1055" s="27"/>
      <c r="M1055" s="27"/>
      <c r="N1055" s="27"/>
      <c r="O1055" s="27"/>
      <c r="P1055" s="27"/>
      <c r="Q1055" s="27"/>
    </row>
    <row r="1056" ht="12.75" hidden="1" customHeight="1">
      <c r="A1056" s="27" t="s">
        <v>1542</v>
      </c>
      <c r="B1056" s="27" t="s">
        <v>1543</v>
      </c>
      <c r="C1056" s="27"/>
      <c r="D1056" s="27"/>
      <c r="E1056" s="27"/>
      <c r="F1056" s="27"/>
      <c r="G1056" s="27"/>
      <c r="H1056" s="27"/>
      <c r="I1056" s="27"/>
      <c r="J1056" s="27"/>
      <c r="K1056" s="27"/>
      <c r="L1056" s="27"/>
      <c r="M1056" s="27"/>
      <c r="N1056" s="27"/>
      <c r="O1056" s="27"/>
      <c r="P1056" s="27"/>
      <c r="Q1056" s="27"/>
    </row>
    <row r="1057" ht="12.75" hidden="1" customHeight="1">
      <c r="A1057" s="27" t="s">
        <v>1544</v>
      </c>
      <c r="B1057" s="27" t="s">
        <v>1545</v>
      </c>
      <c r="C1057" s="27"/>
      <c r="D1057" s="27"/>
      <c r="E1057" s="27"/>
      <c r="F1057" s="27"/>
      <c r="G1057" s="27"/>
      <c r="H1057" s="27"/>
      <c r="I1057" s="27"/>
      <c r="J1057" s="27"/>
      <c r="K1057" s="27"/>
      <c r="L1057" s="27"/>
      <c r="M1057" s="27"/>
      <c r="N1057" s="27"/>
      <c r="O1057" s="27"/>
      <c r="P1057" s="27"/>
      <c r="Q1057" s="27"/>
    </row>
    <row r="1058" ht="12.75" hidden="1" customHeight="1">
      <c r="A1058" s="27" t="s">
        <v>1546</v>
      </c>
      <c r="B1058" s="27" t="s">
        <v>1547</v>
      </c>
      <c r="C1058" s="27"/>
      <c r="D1058" s="27"/>
      <c r="E1058" s="27"/>
      <c r="F1058" s="27"/>
      <c r="G1058" s="27"/>
      <c r="H1058" s="27"/>
      <c r="I1058" s="27"/>
      <c r="J1058" s="27"/>
      <c r="K1058" s="27"/>
      <c r="L1058" s="27"/>
      <c r="M1058" s="27"/>
      <c r="N1058" s="27"/>
      <c r="O1058" s="27"/>
      <c r="P1058" s="27"/>
      <c r="Q1058" s="27"/>
    </row>
    <row r="1059" ht="12.75" hidden="1" customHeight="1">
      <c r="A1059" s="27" t="s">
        <v>1548</v>
      </c>
      <c r="B1059" s="27" t="s">
        <v>1549</v>
      </c>
      <c r="C1059" s="27"/>
      <c r="D1059" s="27"/>
      <c r="E1059" s="27"/>
      <c r="F1059" s="27"/>
      <c r="G1059" s="27"/>
      <c r="H1059" s="27"/>
      <c r="I1059" s="27"/>
      <c r="J1059" s="27"/>
      <c r="K1059" s="27"/>
      <c r="L1059" s="27"/>
      <c r="M1059" s="27"/>
      <c r="N1059" s="27"/>
      <c r="O1059" s="27"/>
      <c r="P1059" s="27"/>
      <c r="Q1059" s="27"/>
    </row>
    <row r="1060" ht="12.75" hidden="1" customHeight="1">
      <c r="A1060" s="27" t="s">
        <v>1550</v>
      </c>
      <c r="B1060" s="27" t="s">
        <v>1551</v>
      </c>
      <c r="C1060" s="27"/>
      <c r="D1060" s="27"/>
      <c r="E1060" s="27"/>
      <c r="F1060" s="27"/>
      <c r="G1060" s="27"/>
      <c r="H1060" s="27"/>
      <c r="I1060" s="27"/>
      <c r="J1060" s="27"/>
      <c r="K1060" s="27"/>
      <c r="L1060" s="27"/>
      <c r="M1060" s="27"/>
      <c r="N1060" s="27"/>
      <c r="O1060" s="27"/>
      <c r="P1060" s="27"/>
      <c r="Q1060" s="27"/>
    </row>
    <row r="1061" ht="12.75" hidden="1" customHeight="1">
      <c r="A1061" s="27" t="s">
        <v>1552</v>
      </c>
      <c r="B1061" s="27" t="s">
        <v>1553</v>
      </c>
      <c r="C1061" s="27"/>
      <c r="D1061" s="27"/>
      <c r="E1061" s="27"/>
      <c r="F1061" s="27"/>
      <c r="G1061" s="27"/>
      <c r="H1061" s="27"/>
      <c r="I1061" s="27"/>
      <c r="J1061" s="27"/>
      <c r="K1061" s="27"/>
      <c r="L1061" s="27"/>
      <c r="M1061" s="27"/>
      <c r="N1061" s="27"/>
      <c r="O1061" s="27"/>
      <c r="P1061" s="27"/>
      <c r="Q1061" s="27"/>
    </row>
    <row r="1062" ht="12.75" hidden="1" customHeight="1">
      <c r="A1062" s="27" t="s">
        <v>1554</v>
      </c>
      <c r="B1062" s="27" t="s">
        <v>1555</v>
      </c>
      <c r="C1062" s="27"/>
      <c r="D1062" s="27"/>
      <c r="E1062" s="27"/>
      <c r="F1062" s="27"/>
      <c r="G1062" s="27"/>
      <c r="H1062" s="27"/>
      <c r="I1062" s="27"/>
      <c r="J1062" s="27"/>
      <c r="K1062" s="27"/>
      <c r="L1062" s="27"/>
      <c r="M1062" s="27"/>
      <c r="N1062" s="27"/>
      <c r="O1062" s="27"/>
      <c r="P1062" s="27"/>
      <c r="Q1062" s="27"/>
    </row>
    <row r="1063" ht="12.75" hidden="1" customHeight="1">
      <c r="A1063" s="27" t="s">
        <v>1556</v>
      </c>
      <c r="B1063" s="27" t="s">
        <v>1557</v>
      </c>
      <c r="C1063" s="27"/>
      <c r="D1063" s="27"/>
      <c r="E1063" s="27"/>
      <c r="F1063" s="27"/>
      <c r="G1063" s="27"/>
      <c r="H1063" s="27"/>
      <c r="I1063" s="27"/>
      <c r="J1063" s="27"/>
      <c r="K1063" s="27"/>
      <c r="L1063" s="27"/>
      <c r="M1063" s="27"/>
      <c r="N1063" s="27"/>
      <c r="O1063" s="27"/>
      <c r="P1063" s="27"/>
      <c r="Q1063" s="27"/>
    </row>
    <row r="1064" ht="12.75" hidden="1" customHeight="1">
      <c r="A1064" s="27" t="s">
        <v>1558</v>
      </c>
      <c r="B1064" s="27" t="s">
        <v>1559</v>
      </c>
      <c r="C1064" s="27"/>
      <c r="D1064" s="27"/>
      <c r="E1064" s="27"/>
      <c r="F1064" s="27"/>
      <c r="G1064" s="27"/>
      <c r="H1064" s="27"/>
      <c r="I1064" s="27"/>
      <c r="J1064" s="27"/>
      <c r="K1064" s="27"/>
      <c r="L1064" s="27"/>
      <c r="M1064" s="27"/>
      <c r="N1064" s="27"/>
      <c r="O1064" s="27"/>
      <c r="P1064" s="27"/>
      <c r="Q1064" s="27"/>
    </row>
    <row r="1065" ht="12.75" hidden="1" customHeight="1">
      <c r="A1065" s="27" t="s">
        <v>1560</v>
      </c>
      <c r="B1065" s="27" t="s">
        <v>1561</v>
      </c>
      <c r="C1065" s="27"/>
      <c r="D1065" s="27"/>
      <c r="E1065" s="27"/>
      <c r="F1065" s="27"/>
      <c r="G1065" s="27"/>
      <c r="H1065" s="27"/>
      <c r="I1065" s="27"/>
      <c r="J1065" s="27"/>
      <c r="K1065" s="27"/>
      <c r="L1065" s="27"/>
      <c r="M1065" s="27"/>
      <c r="N1065" s="27"/>
      <c r="O1065" s="27"/>
      <c r="P1065" s="27"/>
      <c r="Q1065" s="27"/>
    </row>
    <row r="1066" ht="12.75" hidden="1" customHeight="1">
      <c r="A1066" s="27" t="s">
        <v>1562</v>
      </c>
      <c r="B1066" s="27" t="s">
        <v>1563</v>
      </c>
      <c r="C1066" s="27"/>
      <c r="D1066" s="27"/>
      <c r="E1066" s="27"/>
      <c r="F1066" s="27"/>
      <c r="G1066" s="27"/>
      <c r="H1066" s="27"/>
      <c r="I1066" s="27"/>
      <c r="J1066" s="27"/>
      <c r="K1066" s="27"/>
      <c r="L1066" s="27"/>
      <c r="M1066" s="27"/>
      <c r="N1066" s="27"/>
      <c r="O1066" s="27"/>
      <c r="P1066" s="27"/>
      <c r="Q1066" s="27"/>
    </row>
    <row r="1067" ht="12.75" hidden="1" customHeight="1">
      <c r="A1067" s="27" t="s">
        <v>1564</v>
      </c>
      <c r="B1067" s="27" t="s">
        <v>1565</v>
      </c>
      <c r="C1067" s="27"/>
      <c r="D1067" s="27"/>
      <c r="E1067" s="27"/>
      <c r="F1067" s="27"/>
      <c r="G1067" s="27"/>
      <c r="H1067" s="27"/>
      <c r="I1067" s="27"/>
      <c r="J1067" s="27"/>
      <c r="K1067" s="27"/>
      <c r="L1067" s="27"/>
      <c r="M1067" s="27"/>
      <c r="N1067" s="27"/>
      <c r="O1067" s="27"/>
      <c r="P1067" s="27"/>
      <c r="Q1067" s="27"/>
    </row>
    <row r="1068" ht="12.75" hidden="1" customHeight="1">
      <c r="A1068" s="27" t="s">
        <v>1566</v>
      </c>
      <c r="B1068" s="27" t="s">
        <v>1567</v>
      </c>
      <c r="C1068" s="27"/>
      <c r="D1068" s="27"/>
      <c r="E1068" s="27"/>
      <c r="F1068" s="27"/>
      <c r="G1068" s="27"/>
      <c r="H1068" s="27"/>
      <c r="I1068" s="27"/>
      <c r="J1068" s="27"/>
      <c r="K1068" s="27"/>
      <c r="L1068" s="27"/>
      <c r="M1068" s="27"/>
      <c r="N1068" s="27"/>
      <c r="O1068" s="27"/>
      <c r="P1068" s="27"/>
      <c r="Q1068" s="27"/>
    </row>
    <row r="1069" ht="12.75" hidden="1" customHeight="1">
      <c r="A1069" s="27" t="s">
        <v>1568</v>
      </c>
      <c r="B1069" s="27" t="s">
        <v>1569</v>
      </c>
      <c r="C1069" s="27"/>
      <c r="D1069" s="27"/>
      <c r="E1069" s="27"/>
      <c r="F1069" s="27"/>
      <c r="G1069" s="27"/>
      <c r="H1069" s="27"/>
      <c r="I1069" s="27"/>
      <c r="J1069" s="27"/>
      <c r="K1069" s="27"/>
      <c r="L1069" s="27"/>
      <c r="M1069" s="27"/>
      <c r="N1069" s="27"/>
      <c r="O1069" s="27"/>
      <c r="P1069" s="27"/>
      <c r="Q1069" s="27"/>
    </row>
    <row r="1070" ht="12.75" hidden="1" customHeight="1">
      <c r="A1070" s="27" t="s">
        <v>1570</v>
      </c>
      <c r="B1070" s="27" t="s">
        <v>1571</v>
      </c>
      <c r="C1070" s="27"/>
      <c r="D1070" s="27"/>
      <c r="E1070" s="27"/>
      <c r="F1070" s="27"/>
      <c r="G1070" s="27"/>
      <c r="H1070" s="27"/>
      <c r="I1070" s="27"/>
      <c r="J1070" s="27"/>
      <c r="K1070" s="27"/>
      <c r="L1070" s="27"/>
      <c r="M1070" s="27"/>
      <c r="N1070" s="27"/>
      <c r="O1070" s="27"/>
      <c r="P1070" s="27"/>
      <c r="Q1070" s="27"/>
    </row>
    <row r="1071" ht="12.75" hidden="1" customHeight="1">
      <c r="A1071" s="27" t="s">
        <v>1572</v>
      </c>
      <c r="B1071" s="27" t="s">
        <v>1573</v>
      </c>
      <c r="C1071" s="27"/>
      <c r="D1071" s="27"/>
      <c r="E1071" s="27"/>
      <c r="F1071" s="27"/>
      <c r="G1071" s="27"/>
      <c r="H1071" s="27"/>
      <c r="I1071" s="27"/>
      <c r="J1071" s="27"/>
      <c r="K1071" s="27"/>
      <c r="L1071" s="27"/>
      <c r="M1071" s="27"/>
      <c r="N1071" s="27"/>
      <c r="O1071" s="27"/>
      <c r="P1071" s="27"/>
      <c r="Q1071" s="27"/>
    </row>
    <row r="1072" ht="12.75" hidden="1" customHeight="1">
      <c r="A1072" s="27" t="s">
        <v>1574</v>
      </c>
      <c r="B1072" s="27" t="s">
        <v>1575</v>
      </c>
      <c r="C1072" s="27"/>
      <c r="D1072" s="27"/>
      <c r="E1072" s="27"/>
      <c r="F1072" s="27"/>
      <c r="G1072" s="27"/>
      <c r="H1072" s="27"/>
      <c r="I1072" s="27"/>
      <c r="J1072" s="27"/>
      <c r="K1072" s="27"/>
      <c r="L1072" s="27"/>
      <c r="M1072" s="27"/>
      <c r="N1072" s="27"/>
      <c r="O1072" s="27"/>
      <c r="P1072" s="27"/>
      <c r="Q1072" s="27"/>
    </row>
    <row r="1073" ht="12.75" hidden="1" customHeight="1">
      <c r="A1073" s="27" t="s">
        <v>1576</v>
      </c>
      <c r="B1073" s="27" t="s">
        <v>1577</v>
      </c>
      <c r="C1073" s="27"/>
      <c r="D1073" s="27"/>
      <c r="E1073" s="27"/>
      <c r="F1073" s="27"/>
      <c r="G1073" s="27"/>
      <c r="H1073" s="27"/>
      <c r="I1073" s="27"/>
      <c r="J1073" s="27"/>
      <c r="K1073" s="27"/>
      <c r="L1073" s="27"/>
      <c r="M1073" s="27"/>
      <c r="N1073" s="27"/>
      <c r="O1073" s="27"/>
      <c r="P1073" s="27"/>
      <c r="Q1073" s="27"/>
    </row>
    <row r="1074" ht="12.75" hidden="1" customHeight="1">
      <c r="A1074" s="27" t="s">
        <v>1578</v>
      </c>
      <c r="B1074" s="27" t="s">
        <v>1579</v>
      </c>
      <c r="C1074" s="27"/>
      <c r="D1074" s="27"/>
      <c r="E1074" s="27"/>
      <c r="F1074" s="27"/>
      <c r="G1074" s="27"/>
      <c r="H1074" s="27"/>
      <c r="I1074" s="27"/>
      <c r="J1074" s="27"/>
      <c r="K1074" s="27"/>
      <c r="L1074" s="27"/>
      <c r="M1074" s="27"/>
      <c r="N1074" s="27"/>
      <c r="O1074" s="27"/>
      <c r="P1074" s="27"/>
      <c r="Q1074" s="27"/>
    </row>
    <row r="1075" ht="12.75" hidden="1" customHeight="1">
      <c r="A1075" s="27" t="s">
        <v>1580</v>
      </c>
      <c r="B1075" s="27" t="s">
        <v>1581</v>
      </c>
      <c r="C1075" s="27"/>
      <c r="D1075" s="27"/>
      <c r="E1075" s="27"/>
      <c r="F1075" s="27"/>
      <c r="G1075" s="27"/>
      <c r="H1075" s="27"/>
      <c r="I1075" s="27"/>
      <c r="J1075" s="27"/>
      <c r="K1075" s="27"/>
      <c r="L1075" s="27"/>
      <c r="M1075" s="27"/>
      <c r="N1075" s="27"/>
      <c r="O1075" s="27"/>
      <c r="P1075" s="27"/>
      <c r="Q1075" s="27"/>
    </row>
    <row r="1076" ht="12.75" hidden="1" customHeight="1">
      <c r="A1076" s="27" t="s">
        <v>1582</v>
      </c>
      <c r="B1076" s="27" t="s">
        <v>1583</v>
      </c>
      <c r="C1076" s="27"/>
      <c r="D1076" s="27"/>
      <c r="E1076" s="27"/>
      <c r="F1076" s="27"/>
      <c r="G1076" s="27"/>
      <c r="H1076" s="27"/>
      <c r="I1076" s="27"/>
      <c r="J1076" s="27"/>
      <c r="K1076" s="27"/>
      <c r="L1076" s="27"/>
      <c r="M1076" s="27"/>
      <c r="N1076" s="27"/>
      <c r="O1076" s="27"/>
      <c r="P1076" s="27"/>
      <c r="Q1076" s="27"/>
    </row>
    <row r="1077" ht="12.75" hidden="1" customHeight="1">
      <c r="A1077" s="27" t="s">
        <v>1584</v>
      </c>
      <c r="B1077" s="27" t="s">
        <v>1585</v>
      </c>
      <c r="C1077" s="27"/>
      <c r="D1077" s="27"/>
      <c r="E1077" s="27"/>
      <c r="F1077" s="27"/>
      <c r="G1077" s="27"/>
      <c r="H1077" s="27"/>
      <c r="I1077" s="27"/>
      <c r="J1077" s="27"/>
      <c r="K1077" s="27"/>
      <c r="L1077" s="27"/>
      <c r="M1077" s="27"/>
      <c r="N1077" s="27"/>
      <c r="O1077" s="27"/>
      <c r="P1077" s="27"/>
      <c r="Q1077" s="27"/>
    </row>
    <row r="1078" ht="12.75" hidden="1" customHeight="1">
      <c r="A1078" s="27" t="s">
        <v>1586</v>
      </c>
      <c r="B1078" s="27" t="s">
        <v>1587</v>
      </c>
      <c r="C1078" s="27"/>
      <c r="D1078" s="27"/>
      <c r="E1078" s="27"/>
      <c r="F1078" s="27"/>
      <c r="G1078" s="27"/>
      <c r="H1078" s="27"/>
      <c r="I1078" s="27"/>
      <c r="J1078" s="27"/>
      <c r="K1078" s="27"/>
      <c r="L1078" s="27"/>
      <c r="M1078" s="27"/>
      <c r="N1078" s="27"/>
      <c r="O1078" s="27"/>
      <c r="P1078" s="27"/>
      <c r="Q1078" s="27"/>
    </row>
    <row r="1079" ht="12.75" hidden="1" customHeight="1">
      <c r="A1079" s="27" t="s">
        <v>1588</v>
      </c>
      <c r="B1079" s="27" t="s">
        <v>1589</v>
      </c>
      <c r="C1079" s="27"/>
      <c r="D1079" s="27"/>
      <c r="E1079" s="27"/>
      <c r="F1079" s="27"/>
      <c r="G1079" s="27"/>
      <c r="H1079" s="27"/>
      <c r="I1079" s="27"/>
      <c r="J1079" s="27"/>
      <c r="K1079" s="27"/>
      <c r="L1079" s="27"/>
      <c r="M1079" s="27"/>
      <c r="N1079" s="27"/>
      <c r="O1079" s="27"/>
      <c r="P1079" s="27"/>
      <c r="Q1079" s="27"/>
    </row>
    <row r="1080" ht="12.75" hidden="1" customHeight="1">
      <c r="A1080" s="27" t="s">
        <v>1590</v>
      </c>
      <c r="B1080" s="27" t="s">
        <v>1591</v>
      </c>
      <c r="C1080" s="27"/>
      <c r="D1080" s="27"/>
      <c r="E1080" s="27"/>
      <c r="F1080" s="27"/>
      <c r="G1080" s="27"/>
      <c r="H1080" s="27"/>
      <c r="I1080" s="27"/>
      <c r="J1080" s="27"/>
      <c r="K1080" s="27"/>
      <c r="L1080" s="27"/>
      <c r="M1080" s="27"/>
      <c r="N1080" s="27"/>
      <c r="O1080" s="27"/>
      <c r="P1080" s="27"/>
      <c r="Q1080" s="27"/>
    </row>
    <row r="1081" ht="12.75" hidden="1" customHeight="1">
      <c r="A1081" s="27" t="s">
        <v>1592</v>
      </c>
      <c r="B1081" s="27" t="s">
        <v>1593</v>
      </c>
      <c r="C1081" s="27"/>
      <c r="D1081" s="27"/>
      <c r="E1081" s="27"/>
      <c r="F1081" s="27"/>
      <c r="G1081" s="27"/>
      <c r="H1081" s="27"/>
      <c r="I1081" s="27"/>
      <c r="J1081" s="27"/>
      <c r="K1081" s="27"/>
      <c r="L1081" s="27"/>
      <c r="M1081" s="27"/>
      <c r="N1081" s="27"/>
      <c r="O1081" s="27"/>
      <c r="P1081" s="27"/>
      <c r="Q1081" s="27"/>
    </row>
    <row r="1082" ht="12.75" hidden="1" customHeight="1">
      <c r="A1082" s="27" t="s">
        <v>1594</v>
      </c>
      <c r="B1082" s="27" t="s">
        <v>1595</v>
      </c>
      <c r="C1082" s="27"/>
      <c r="D1082" s="27"/>
      <c r="E1082" s="27"/>
      <c r="F1082" s="27"/>
      <c r="G1082" s="27"/>
      <c r="H1082" s="27"/>
      <c r="I1082" s="27"/>
      <c r="J1082" s="27"/>
      <c r="K1082" s="27"/>
      <c r="L1082" s="27"/>
      <c r="M1082" s="27"/>
      <c r="N1082" s="27"/>
      <c r="O1082" s="27"/>
      <c r="P1082" s="27"/>
      <c r="Q1082" s="27"/>
    </row>
    <row r="1083" ht="12.75" hidden="1" customHeight="1">
      <c r="A1083" s="27" t="s">
        <v>1596</v>
      </c>
      <c r="B1083" s="27" t="s">
        <v>1597</v>
      </c>
      <c r="C1083" s="27"/>
      <c r="D1083" s="27"/>
      <c r="E1083" s="27"/>
      <c r="F1083" s="27"/>
      <c r="G1083" s="27"/>
      <c r="H1083" s="27"/>
      <c r="I1083" s="27"/>
      <c r="J1083" s="27"/>
      <c r="K1083" s="27"/>
      <c r="L1083" s="27"/>
      <c r="M1083" s="27"/>
      <c r="N1083" s="27"/>
      <c r="O1083" s="27"/>
      <c r="P1083" s="27"/>
      <c r="Q1083" s="27"/>
    </row>
    <row r="1084" ht="12.75" hidden="1" customHeight="1">
      <c r="A1084" s="27" t="s">
        <v>1598</v>
      </c>
      <c r="B1084" s="27" t="s">
        <v>1599</v>
      </c>
      <c r="C1084" s="27"/>
      <c r="D1084" s="27"/>
      <c r="E1084" s="27"/>
      <c r="F1084" s="27"/>
      <c r="G1084" s="27"/>
      <c r="H1084" s="27"/>
      <c r="I1084" s="27"/>
      <c r="J1084" s="27"/>
      <c r="K1084" s="27"/>
      <c r="L1084" s="27"/>
      <c r="M1084" s="27"/>
      <c r="N1084" s="27"/>
      <c r="O1084" s="27"/>
      <c r="P1084" s="27"/>
      <c r="Q1084" s="27"/>
    </row>
    <row r="1085" ht="12.75" hidden="1" customHeight="1">
      <c r="A1085" s="27" t="s">
        <v>1600</v>
      </c>
      <c r="B1085" s="27" t="s">
        <v>1601</v>
      </c>
      <c r="C1085" s="27"/>
      <c r="D1085" s="27"/>
      <c r="E1085" s="27"/>
      <c r="F1085" s="27"/>
      <c r="G1085" s="27"/>
      <c r="H1085" s="27"/>
      <c r="I1085" s="27"/>
      <c r="J1085" s="27"/>
      <c r="K1085" s="27"/>
      <c r="L1085" s="27"/>
      <c r="M1085" s="27"/>
      <c r="N1085" s="27"/>
      <c r="O1085" s="27"/>
      <c r="P1085" s="27"/>
      <c r="Q1085" s="27"/>
    </row>
    <row r="1086" ht="12.75" hidden="1" customHeight="1">
      <c r="A1086" s="27" t="s">
        <v>1602</v>
      </c>
      <c r="B1086" s="27" t="s">
        <v>1603</v>
      </c>
      <c r="C1086" s="27"/>
      <c r="D1086" s="27"/>
      <c r="E1086" s="27"/>
      <c r="F1086" s="27"/>
      <c r="G1086" s="27"/>
      <c r="H1086" s="27"/>
      <c r="I1086" s="27"/>
      <c r="J1086" s="27"/>
      <c r="K1086" s="27"/>
      <c r="L1086" s="27"/>
      <c r="M1086" s="27"/>
      <c r="N1086" s="27"/>
      <c r="O1086" s="27"/>
      <c r="P1086" s="27"/>
      <c r="Q1086" s="27"/>
    </row>
    <row r="1087" ht="12.75" hidden="1" customHeight="1">
      <c r="A1087" s="27" t="s">
        <v>1604</v>
      </c>
      <c r="B1087" s="27" t="s">
        <v>1605</v>
      </c>
      <c r="C1087" s="27"/>
      <c r="D1087" s="27"/>
      <c r="E1087" s="27"/>
      <c r="F1087" s="27"/>
      <c r="G1087" s="27"/>
      <c r="H1087" s="27"/>
      <c r="I1087" s="27"/>
      <c r="J1087" s="27"/>
      <c r="K1087" s="27"/>
      <c r="L1087" s="27"/>
      <c r="M1087" s="27"/>
      <c r="N1087" s="27"/>
      <c r="O1087" s="27"/>
      <c r="P1087" s="27"/>
      <c r="Q1087" s="27"/>
    </row>
    <row r="1088" ht="12.75" hidden="1" customHeight="1">
      <c r="A1088" s="27" t="s">
        <v>1606</v>
      </c>
      <c r="B1088" s="27" t="s">
        <v>1607</v>
      </c>
      <c r="C1088" s="27"/>
      <c r="D1088" s="27"/>
      <c r="E1088" s="27"/>
      <c r="F1088" s="27"/>
      <c r="G1088" s="27"/>
      <c r="H1088" s="27"/>
      <c r="I1088" s="27"/>
      <c r="J1088" s="27"/>
      <c r="K1088" s="27"/>
      <c r="L1088" s="27"/>
      <c r="M1088" s="27"/>
      <c r="N1088" s="27"/>
      <c r="O1088" s="27"/>
      <c r="P1088" s="27"/>
      <c r="Q1088" s="27"/>
    </row>
    <row r="1089" ht="12.75" hidden="1" customHeight="1">
      <c r="A1089" s="27" t="s">
        <v>1608</v>
      </c>
      <c r="B1089" s="27" t="s">
        <v>1609</v>
      </c>
      <c r="C1089" s="27"/>
      <c r="D1089" s="27"/>
      <c r="E1089" s="27"/>
      <c r="F1089" s="27"/>
      <c r="G1089" s="27"/>
      <c r="H1089" s="27"/>
      <c r="I1089" s="27"/>
      <c r="J1089" s="27"/>
      <c r="K1089" s="27"/>
      <c r="L1089" s="27"/>
      <c r="M1089" s="27"/>
      <c r="N1089" s="27"/>
      <c r="O1089" s="27"/>
      <c r="P1089" s="27"/>
      <c r="Q1089" s="27"/>
    </row>
    <row r="1090" ht="12.75" hidden="1" customHeight="1">
      <c r="A1090" s="27" t="s">
        <v>1610</v>
      </c>
      <c r="B1090" s="27" t="s">
        <v>1611</v>
      </c>
      <c r="C1090" s="27"/>
      <c r="D1090" s="27"/>
      <c r="E1090" s="27"/>
      <c r="F1090" s="27"/>
      <c r="G1090" s="27"/>
      <c r="H1090" s="27"/>
      <c r="I1090" s="27"/>
      <c r="J1090" s="27"/>
      <c r="K1090" s="27"/>
      <c r="L1090" s="27"/>
      <c r="M1090" s="27"/>
      <c r="N1090" s="27"/>
      <c r="O1090" s="27"/>
      <c r="P1090" s="27"/>
      <c r="Q1090" s="27"/>
    </row>
    <row r="1091" ht="12.75" hidden="1" customHeight="1">
      <c r="A1091" s="27" t="s">
        <v>1612</v>
      </c>
      <c r="B1091" s="27" t="s">
        <v>1613</v>
      </c>
      <c r="C1091" s="27"/>
      <c r="D1091" s="27"/>
      <c r="E1091" s="27"/>
      <c r="F1091" s="27"/>
      <c r="G1091" s="27"/>
      <c r="H1091" s="27"/>
      <c r="I1091" s="27"/>
      <c r="J1091" s="27"/>
      <c r="K1091" s="27"/>
      <c r="L1091" s="27"/>
      <c r="M1091" s="27"/>
      <c r="N1091" s="27"/>
      <c r="O1091" s="27"/>
      <c r="P1091" s="27"/>
      <c r="Q1091" s="27"/>
    </row>
    <row r="1092" ht="12.75" hidden="1" customHeight="1">
      <c r="A1092" s="27" t="s">
        <v>1614</v>
      </c>
      <c r="B1092" s="27" t="s">
        <v>1615</v>
      </c>
      <c r="C1092" s="27"/>
      <c r="D1092" s="27"/>
      <c r="E1092" s="27"/>
      <c r="F1092" s="27"/>
      <c r="G1092" s="27"/>
      <c r="H1092" s="27"/>
      <c r="I1092" s="27"/>
      <c r="J1092" s="27"/>
      <c r="K1092" s="27"/>
      <c r="L1092" s="27"/>
      <c r="M1092" s="27"/>
      <c r="N1092" s="27"/>
      <c r="O1092" s="27"/>
      <c r="P1092" s="27"/>
      <c r="Q1092" s="27"/>
    </row>
    <row r="1093" ht="12.75" hidden="1" customHeight="1">
      <c r="A1093" s="27" t="s">
        <v>1616</v>
      </c>
      <c r="B1093" s="27" t="s">
        <v>1617</v>
      </c>
      <c r="C1093" s="27"/>
      <c r="D1093" s="27"/>
      <c r="E1093" s="27"/>
      <c r="F1093" s="27"/>
      <c r="G1093" s="27"/>
      <c r="H1093" s="27"/>
      <c r="I1093" s="27"/>
      <c r="J1093" s="27"/>
      <c r="K1093" s="27"/>
      <c r="L1093" s="27"/>
      <c r="M1093" s="27"/>
      <c r="N1093" s="27"/>
      <c r="O1093" s="27"/>
      <c r="P1093" s="27"/>
      <c r="Q1093" s="27"/>
    </row>
    <row r="1094" ht="12.75" hidden="1" customHeight="1">
      <c r="A1094" s="27" t="s">
        <v>1618</v>
      </c>
      <c r="B1094" s="27" t="s">
        <v>1619</v>
      </c>
      <c r="C1094" s="27"/>
      <c r="D1094" s="27"/>
      <c r="E1094" s="27"/>
      <c r="F1094" s="27"/>
      <c r="G1094" s="27"/>
      <c r="H1094" s="27"/>
      <c r="I1094" s="27"/>
      <c r="J1094" s="27"/>
      <c r="K1094" s="27"/>
      <c r="L1094" s="27"/>
      <c r="M1094" s="27"/>
      <c r="N1094" s="27"/>
      <c r="O1094" s="27"/>
      <c r="P1094" s="27"/>
      <c r="Q1094" s="27"/>
    </row>
    <row r="1095" ht="12.75" hidden="1" customHeight="1">
      <c r="A1095" s="27" t="s">
        <v>1620</v>
      </c>
      <c r="B1095" s="27" t="s">
        <v>1621</v>
      </c>
      <c r="C1095" s="27"/>
      <c r="D1095" s="27"/>
      <c r="E1095" s="27"/>
      <c r="F1095" s="27"/>
      <c r="G1095" s="27"/>
      <c r="H1095" s="27"/>
      <c r="I1095" s="27"/>
      <c r="J1095" s="27"/>
      <c r="K1095" s="27"/>
      <c r="L1095" s="27"/>
      <c r="M1095" s="27"/>
      <c r="N1095" s="27"/>
      <c r="O1095" s="27"/>
      <c r="P1095" s="27"/>
      <c r="Q1095" s="27"/>
    </row>
    <row r="1096" ht="12.75" hidden="1" customHeight="1">
      <c r="A1096" s="27" t="s">
        <v>1622</v>
      </c>
      <c r="B1096" s="27" t="s">
        <v>1623</v>
      </c>
      <c r="C1096" s="27"/>
      <c r="D1096" s="27"/>
      <c r="E1096" s="27"/>
      <c r="F1096" s="27"/>
      <c r="G1096" s="27"/>
      <c r="H1096" s="27"/>
      <c r="I1096" s="27"/>
      <c r="J1096" s="27"/>
      <c r="K1096" s="27"/>
      <c r="L1096" s="27"/>
      <c r="M1096" s="27"/>
      <c r="N1096" s="27"/>
      <c r="O1096" s="27"/>
      <c r="P1096" s="27"/>
      <c r="Q1096" s="27"/>
    </row>
    <row r="1097" ht="12.75" hidden="1" customHeight="1">
      <c r="A1097" s="27" t="s">
        <v>1624</v>
      </c>
      <c r="B1097" s="27" t="s">
        <v>1625</v>
      </c>
      <c r="C1097" s="27"/>
      <c r="D1097" s="27"/>
      <c r="E1097" s="27"/>
      <c r="F1097" s="27"/>
      <c r="G1097" s="27"/>
      <c r="H1097" s="27"/>
      <c r="I1097" s="27"/>
      <c r="J1097" s="27"/>
      <c r="K1097" s="27"/>
      <c r="L1097" s="27"/>
      <c r="M1097" s="27"/>
      <c r="N1097" s="27"/>
      <c r="O1097" s="27"/>
      <c r="P1097" s="27"/>
      <c r="Q1097" s="27"/>
    </row>
    <row r="1098" ht="12.75" hidden="1" customHeight="1">
      <c r="A1098" s="27" t="s">
        <v>1626</v>
      </c>
      <c r="B1098" s="27" t="s">
        <v>1627</v>
      </c>
      <c r="C1098" s="27"/>
      <c r="D1098" s="27"/>
      <c r="E1098" s="27"/>
      <c r="F1098" s="27"/>
      <c r="G1098" s="27"/>
      <c r="H1098" s="27"/>
      <c r="I1098" s="27"/>
      <c r="J1098" s="27"/>
      <c r="K1098" s="27"/>
      <c r="L1098" s="27"/>
      <c r="M1098" s="27"/>
      <c r="N1098" s="27"/>
      <c r="O1098" s="27"/>
      <c r="P1098" s="27"/>
      <c r="Q1098" s="27"/>
    </row>
    <row r="1099" ht="12.75" hidden="1" customHeight="1">
      <c r="A1099" s="27" t="s">
        <v>1628</v>
      </c>
      <c r="B1099" s="27" t="s">
        <v>1629</v>
      </c>
      <c r="C1099" s="27"/>
      <c r="D1099" s="27"/>
      <c r="E1099" s="27"/>
      <c r="F1099" s="27"/>
      <c r="G1099" s="27"/>
      <c r="H1099" s="27"/>
      <c r="I1099" s="27"/>
      <c r="J1099" s="27"/>
      <c r="K1099" s="27"/>
      <c r="L1099" s="27"/>
      <c r="M1099" s="27"/>
      <c r="N1099" s="27"/>
      <c r="O1099" s="27"/>
      <c r="P1099" s="27"/>
      <c r="Q1099" s="27"/>
    </row>
    <row r="1100" ht="12.75" hidden="1" customHeight="1">
      <c r="A1100" s="27" t="s">
        <v>1630</v>
      </c>
      <c r="B1100" s="27" t="s">
        <v>1631</v>
      </c>
      <c r="C1100" s="27"/>
      <c r="D1100" s="27"/>
      <c r="E1100" s="27"/>
      <c r="F1100" s="27"/>
      <c r="G1100" s="27"/>
      <c r="H1100" s="27"/>
      <c r="I1100" s="27"/>
      <c r="J1100" s="27"/>
      <c r="K1100" s="27"/>
      <c r="L1100" s="27"/>
      <c r="M1100" s="27"/>
      <c r="N1100" s="27"/>
      <c r="O1100" s="27"/>
      <c r="P1100" s="27"/>
      <c r="Q1100" s="27"/>
    </row>
    <row r="1101" ht="12.75" hidden="1" customHeight="1">
      <c r="A1101" s="27" t="s">
        <v>1632</v>
      </c>
      <c r="B1101" s="27" t="s">
        <v>1633</v>
      </c>
      <c r="C1101" s="27"/>
      <c r="D1101" s="27"/>
      <c r="E1101" s="27"/>
      <c r="F1101" s="27"/>
      <c r="G1101" s="27"/>
      <c r="H1101" s="27"/>
      <c r="I1101" s="27"/>
      <c r="J1101" s="27"/>
      <c r="K1101" s="27"/>
      <c r="L1101" s="27"/>
      <c r="M1101" s="27"/>
      <c r="N1101" s="27"/>
      <c r="O1101" s="27"/>
      <c r="P1101" s="27"/>
      <c r="Q1101" s="27"/>
    </row>
    <row r="1102" ht="12.75" hidden="1" customHeight="1">
      <c r="A1102" s="27" t="s">
        <v>1634</v>
      </c>
      <c r="B1102" s="27" t="s">
        <v>1635</v>
      </c>
      <c r="C1102" s="27"/>
      <c r="D1102" s="27"/>
      <c r="E1102" s="27"/>
      <c r="F1102" s="27"/>
      <c r="G1102" s="27"/>
      <c r="H1102" s="27"/>
      <c r="I1102" s="27"/>
      <c r="J1102" s="27"/>
      <c r="K1102" s="27"/>
      <c r="L1102" s="27"/>
      <c r="M1102" s="27"/>
      <c r="N1102" s="27"/>
      <c r="O1102" s="27"/>
      <c r="P1102" s="27"/>
      <c r="Q1102" s="27"/>
    </row>
    <row r="1103" ht="12.75" hidden="1" customHeight="1">
      <c r="A1103" s="27" t="s">
        <v>1636</v>
      </c>
      <c r="B1103" s="27" t="s">
        <v>1637</v>
      </c>
      <c r="C1103" s="27"/>
      <c r="D1103" s="27"/>
      <c r="E1103" s="27"/>
      <c r="F1103" s="27"/>
      <c r="G1103" s="27"/>
      <c r="H1103" s="27"/>
      <c r="I1103" s="27"/>
      <c r="J1103" s="27"/>
      <c r="K1103" s="27"/>
      <c r="L1103" s="27"/>
      <c r="M1103" s="27"/>
      <c r="N1103" s="27"/>
      <c r="O1103" s="27"/>
      <c r="P1103" s="27"/>
      <c r="Q1103" s="27"/>
    </row>
    <row r="1104" ht="12.75" hidden="1" customHeight="1">
      <c r="A1104" s="27" t="s">
        <v>1638</v>
      </c>
      <c r="B1104" s="27" t="s">
        <v>1639</v>
      </c>
      <c r="C1104" s="27"/>
      <c r="D1104" s="27"/>
      <c r="E1104" s="27"/>
      <c r="F1104" s="27"/>
      <c r="G1104" s="27"/>
      <c r="H1104" s="27"/>
      <c r="I1104" s="27"/>
      <c r="J1104" s="27"/>
      <c r="K1104" s="27"/>
      <c r="L1104" s="27"/>
      <c r="M1104" s="27"/>
      <c r="N1104" s="27"/>
      <c r="O1104" s="27"/>
      <c r="P1104" s="27"/>
      <c r="Q1104" s="27"/>
    </row>
    <row r="1105" ht="12.75" hidden="1" customHeight="1">
      <c r="A1105" s="27" t="s">
        <v>1640</v>
      </c>
      <c r="B1105" s="27" t="s">
        <v>1641</v>
      </c>
      <c r="C1105" s="27"/>
      <c r="D1105" s="27"/>
      <c r="E1105" s="27"/>
      <c r="F1105" s="27"/>
      <c r="G1105" s="27"/>
      <c r="H1105" s="27"/>
      <c r="I1105" s="27"/>
      <c r="J1105" s="27"/>
      <c r="K1105" s="27"/>
      <c r="L1105" s="27"/>
      <c r="M1105" s="27"/>
      <c r="N1105" s="27"/>
      <c r="O1105" s="27"/>
      <c r="P1105" s="27"/>
      <c r="Q1105" s="27"/>
    </row>
    <row r="1106" ht="12.75" hidden="1" customHeight="1">
      <c r="A1106" s="27" t="s">
        <v>1642</v>
      </c>
      <c r="B1106" s="27" t="s">
        <v>1643</v>
      </c>
      <c r="C1106" s="27"/>
      <c r="D1106" s="27"/>
      <c r="E1106" s="27"/>
      <c r="F1106" s="27"/>
      <c r="G1106" s="27"/>
      <c r="H1106" s="27"/>
      <c r="I1106" s="27"/>
      <c r="J1106" s="27"/>
      <c r="K1106" s="27"/>
      <c r="L1106" s="27"/>
      <c r="M1106" s="27"/>
      <c r="N1106" s="27"/>
      <c r="O1106" s="27"/>
      <c r="P1106" s="27"/>
      <c r="Q1106" s="27"/>
    </row>
    <row r="1107" ht="12.75" hidden="1" customHeight="1">
      <c r="A1107" s="27" t="s">
        <v>1644</v>
      </c>
      <c r="B1107" s="27" t="s">
        <v>1645</v>
      </c>
      <c r="C1107" s="27"/>
      <c r="D1107" s="27"/>
      <c r="E1107" s="27"/>
      <c r="F1107" s="27"/>
      <c r="G1107" s="27"/>
      <c r="H1107" s="27"/>
      <c r="I1107" s="27"/>
      <c r="J1107" s="27"/>
      <c r="K1107" s="27"/>
      <c r="L1107" s="27"/>
      <c r="M1107" s="27"/>
      <c r="N1107" s="27"/>
      <c r="O1107" s="27"/>
      <c r="P1107" s="27"/>
      <c r="Q1107" s="27"/>
    </row>
    <row r="1108" ht="12.75" hidden="1" customHeight="1">
      <c r="A1108" s="27" t="s">
        <v>1646</v>
      </c>
      <c r="B1108" s="27" t="s">
        <v>1647</v>
      </c>
      <c r="C1108" s="27"/>
      <c r="D1108" s="27"/>
      <c r="E1108" s="27"/>
      <c r="F1108" s="27"/>
      <c r="G1108" s="27"/>
      <c r="H1108" s="27"/>
      <c r="I1108" s="27"/>
      <c r="J1108" s="27"/>
      <c r="K1108" s="27"/>
      <c r="L1108" s="27"/>
      <c r="M1108" s="27"/>
      <c r="N1108" s="27"/>
      <c r="O1108" s="27"/>
      <c r="P1108" s="27"/>
      <c r="Q1108" s="27"/>
    </row>
    <row r="1109" ht="12.75" hidden="1" customHeight="1">
      <c r="A1109" s="27" t="s">
        <v>1648</v>
      </c>
      <c r="B1109" s="27" t="s">
        <v>1649</v>
      </c>
      <c r="C1109" s="27"/>
      <c r="D1109" s="27"/>
      <c r="E1109" s="27"/>
      <c r="F1109" s="27"/>
      <c r="G1109" s="27"/>
      <c r="H1109" s="27"/>
      <c r="I1109" s="27"/>
      <c r="J1109" s="27"/>
      <c r="K1109" s="27"/>
      <c r="L1109" s="27"/>
      <c r="M1109" s="27"/>
      <c r="N1109" s="27"/>
      <c r="O1109" s="27"/>
      <c r="P1109" s="27"/>
      <c r="Q1109" s="27"/>
    </row>
    <row r="1110" ht="12.75" hidden="1" customHeight="1">
      <c r="A1110" s="27" t="s">
        <v>1650</v>
      </c>
      <c r="B1110" s="27" t="s">
        <v>1651</v>
      </c>
      <c r="C1110" s="27"/>
      <c r="D1110" s="27"/>
      <c r="E1110" s="27"/>
      <c r="F1110" s="27"/>
      <c r="G1110" s="27"/>
      <c r="H1110" s="27"/>
      <c r="I1110" s="27"/>
      <c r="J1110" s="27"/>
      <c r="K1110" s="27"/>
      <c r="L1110" s="27"/>
      <c r="M1110" s="27"/>
      <c r="N1110" s="27"/>
      <c r="O1110" s="27"/>
      <c r="P1110" s="27"/>
      <c r="Q1110" s="27"/>
    </row>
    <row r="1111" ht="12.75" hidden="1" customHeight="1">
      <c r="A1111" s="27" t="s">
        <v>1652</v>
      </c>
      <c r="B1111" s="27" t="s">
        <v>1653</v>
      </c>
      <c r="C1111" s="27"/>
      <c r="D1111" s="27"/>
      <c r="E1111" s="27"/>
      <c r="F1111" s="27"/>
      <c r="G1111" s="27"/>
      <c r="H1111" s="27"/>
      <c r="I1111" s="27"/>
      <c r="J1111" s="27"/>
      <c r="K1111" s="27"/>
      <c r="L1111" s="27"/>
      <c r="M1111" s="27"/>
      <c r="N1111" s="27"/>
      <c r="O1111" s="27"/>
      <c r="P1111" s="27"/>
      <c r="Q1111" s="27"/>
    </row>
    <row r="1112" ht="12.75" hidden="1" customHeight="1">
      <c r="A1112" s="27" t="s">
        <v>1654</v>
      </c>
      <c r="B1112" s="27" t="s">
        <v>1655</v>
      </c>
      <c r="C1112" s="27"/>
      <c r="D1112" s="27"/>
      <c r="E1112" s="27"/>
      <c r="F1112" s="27"/>
      <c r="G1112" s="27"/>
      <c r="H1112" s="27"/>
      <c r="I1112" s="27"/>
      <c r="J1112" s="27"/>
      <c r="K1112" s="27"/>
      <c r="L1112" s="27"/>
      <c r="M1112" s="27"/>
      <c r="N1112" s="27"/>
      <c r="O1112" s="27"/>
      <c r="P1112" s="27"/>
      <c r="Q1112" s="27"/>
    </row>
    <row r="1113" ht="12.75" hidden="1" customHeight="1">
      <c r="A1113" s="27" t="s">
        <v>1656</v>
      </c>
      <c r="B1113" s="27" t="s">
        <v>1657</v>
      </c>
      <c r="C1113" s="27"/>
      <c r="D1113" s="27"/>
      <c r="E1113" s="27"/>
      <c r="F1113" s="27"/>
      <c r="G1113" s="27"/>
      <c r="H1113" s="27"/>
      <c r="I1113" s="27"/>
      <c r="J1113" s="27"/>
      <c r="K1113" s="27"/>
      <c r="L1113" s="27"/>
      <c r="M1113" s="27"/>
      <c r="N1113" s="27"/>
      <c r="O1113" s="27"/>
      <c r="P1113" s="27"/>
      <c r="Q1113" s="27"/>
    </row>
    <row r="1114" ht="12.75" hidden="1" customHeight="1">
      <c r="A1114" s="27" t="s">
        <v>1658</v>
      </c>
      <c r="B1114" s="27" t="s">
        <v>1659</v>
      </c>
      <c r="C1114" s="27"/>
      <c r="D1114" s="27"/>
      <c r="E1114" s="27"/>
      <c r="F1114" s="27"/>
      <c r="G1114" s="27"/>
      <c r="H1114" s="27"/>
      <c r="I1114" s="27"/>
      <c r="J1114" s="27"/>
      <c r="K1114" s="27"/>
      <c r="L1114" s="27"/>
      <c r="M1114" s="27"/>
      <c r="N1114" s="27"/>
      <c r="O1114" s="27"/>
      <c r="P1114" s="27"/>
      <c r="Q1114" s="27"/>
    </row>
    <row r="1115" ht="12.75" hidden="1" customHeight="1">
      <c r="A1115" s="27" t="s">
        <v>1660</v>
      </c>
      <c r="B1115" s="27" t="s">
        <v>1661</v>
      </c>
      <c r="C1115" s="27"/>
      <c r="D1115" s="27"/>
      <c r="E1115" s="27"/>
      <c r="F1115" s="27"/>
      <c r="G1115" s="27"/>
      <c r="H1115" s="27"/>
      <c r="I1115" s="27"/>
      <c r="J1115" s="27"/>
      <c r="K1115" s="27"/>
      <c r="L1115" s="27"/>
      <c r="M1115" s="27"/>
      <c r="N1115" s="27"/>
      <c r="O1115" s="27"/>
      <c r="P1115" s="27"/>
      <c r="Q1115" s="27"/>
    </row>
    <row r="1116" ht="12.75" hidden="1" customHeight="1">
      <c r="A1116" s="27" t="s">
        <v>1662</v>
      </c>
      <c r="B1116" s="27" t="s">
        <v>1663</v>
      </c>
      <c r="C1116" s="27"/>
      <c r="D1116" s="27"/>
      <c r="E1116" s="27"/>
      <c r="F1116" s="27"/>
      <c r="G1116" s="27"/>
      <c r="H1116" s="27"/>
      <c r="I1116" s="27"/>
      <c r="J1116" s="27"/>
      <c r="K1116" s="27"/>
      <c r="L1116" s="27"/>
      <c r="M1116" s="27"/>
      <c r="N1116" s="27"/>
      <c r="O1116" s="27"/>
      <c r="P1116" s="27"/>
      <c r="Q1116" s="27"/>
    </row>
    <row r="1117" ht="12.75" hidden="1" customHeight="1">
      <c r="A1117" s="27" t="s">
        <v>1664</v>
      </c>
      <c r="B1117" s="27" t="s">
        <v>1665</v>
      </c>
      <c r="C1117" s="27"/>
      <c r="D1117" s="27"/>
      <c r="E1117" s="27"/>
      <c r="F1117" s="27"/>
      <c r="G1117" s="27"/>
      <c r="H1117" s="27"/>
      <c r="I1117" s="27"/>
      <c r="J1117" s="27"/>
      <c r="K1117" s="27"/>
      <c r="L1117" s="27"/>
      <c r="M1117" s="27"/>
      <c r="N1117" s="27"/>
      <c r="O1117" s="27"/>
      <c r="P1117" s="27"/>
      <c r="Q1117" s="27"/>
    </row>
    <row r="1118" ht="12.75" hidden="1" customHeight="1">
      <c r="A1118" s="27" t="s">
        <v>1666</v>
      </c>
      <c r="B1118" s="27" t="s">
        <v>1667</v>
      </c>
      <c r="C1118" s="27"/>
      <c r="D1118" s="27"/>
      <c r="E1118" s="27"/>
      <c r="F1118" s="27"/>
      <c r="G1118" s="27"/>
      <c r="H1118" s="27"/>
      <c r="I1118" s="27"/>
      <c r="J1118" s="27"/>
      <c r="K1118" s="27"/>
      <c r="L1118" s="27"/>
      <c r="M1118" s="27"/>
      <c r="N1118" s="27"/>
      <c r="O1118" s="27"/>
      <c r="P1118" s="27"/>
      <c r="Q1118" s="27"/>
    </row>
    <row r="1119" ht="12.75" hidden="1" customHeight="1">
      <c r="A1119" s="27" t="s">
        <v>1668</v>
      </c>
      <c r="B1119" s="27" t="s">
        <v>1669</v>
      </c>
      <c r="C1119" s="27"/>
      <c r="D1119" s="27"/>
      <c r="E1119" s="27"/>
      <c r="F1119" s="27"/>
      <c r="G1119" s="27"/>
      <c r="H1119" s="27"/>
      <c r="I1119" s="27"/>
      <c r="J1119" s="27"/>
      <c r="K1119" s="27"/>
      <c r="L1119" s="27"/>
      <c r="M1119" s="27"/>
      <c r="N1119" s="27"/>
      <c r="O1119" s="27"/>
      <c r="P1119" s="27"/>
      <c r="Q1119" s="27"/>
    </row>
    <row r="1120" ht="12.75" hidden="1" customHeight="1">
      <c r="A1120" s="27" t="s">
        <v>1670</v>
      </c>
      <c r="B1120" s="27" t="s">
        <v>1671</v>
      </c>
      <c r="C1120" s="27"/>
      <c r="D1120" s="27"/>
      <c r="E1120" s="27"/>
      <c r="F1120" s="27"/>
      <c r="G1120" s="27"/>
      <c r="H1120" s="27"/>
      <c r="I1120" s="27"/>
      <c r="J1120" s="27"/>
      <c r="K1120" s="27"/>
      <c r="L1120" s="27"/>
      <c r="M1120" s="27"/>
      <c r="N1120" s="27"/>
      <c r="O1120" s="27"/>
      <c r="P1120" s="27"/>
      <c r="Q1120" s="27"/>
    </row>
    <row r="1121" ht="12.75" hidden="1" customHeight="1">
      <c r="A1121" s="27" t="s">
        <v>1672</v>
      </c>
      <c r="B1121" s="27" t="s">
        <v>1673</v>
      </c>
      <c r="C1121" s="27"/>
      <c r="D1121" s="27"/>
      <c r="E1121" s="27"/>
      <c r="F1121" s="27"/>
      <c r="G1121" s="27"/>
      <c r="H1121" s="27"/>
      <c r="I1121" s="27"/>
      <c r="J1121" s="27"/>
      <c r="K1121" s="27"/>
      <c r="L1121" s="27"/>
      <c r="M1121" s="27"/>
      <c r="N1121" s="27"/>
      <c r="O1121" s="27"/>
      <c r="P1121" s="27"/>
      <c r="Q1121" s="27"/>
    </row>
    <row r="1122" ht="12.75" hidden="1" customHeight="1">
      <c r="A1122" s="27" t="s">
        <v>1674</v>
      </c>
      <c r="B1122" s="27" t="s">
        <v>1675</v>
      </c>
      <c r="C1122" s="27"/>
      <c r="D1122" s="27"/>
      <c r="E1122" s="27"/>
      <c r="F1122" s="27"/>
      <c r="G1122" s="27"/>
      <c r="H1122" s="27"/>
      <c r="I1122" s="27"/>
      <c r="J1122" s="27"/>
      <c r="K1122" s="27"/>
      <c r="L1122" s="27"/>
      <c r="M1122" s="27"/>
      <c r="N1122" s="27"/>
      <c r="O1122" s="27"/>
      <c r="P1122" s="27"/>
      <c r="Q1122" s="27"/>
    </row>
    <row r="1123" ht="12.75" hidden="1" customHeight="1">
      <c r="A1123" s="27" t="s">
        <v>1676</v>
      </c>
      <c r="B1123" s="27" t="s">
        <v>1677</v>
      </c>
      <c r="C1123" s="27"/>
      <c r="D1123" s="27"/>
      <c r="E1123" s="27"/>
      <c r="F1123" s="27"/>
      <c r="G1123" s="27"/>
      <c r="H1123" s="27"/>
      <c r="I1123" s="27"/>
      <c r="J1123" s="27"/>
      <c r="K1123" s="27"/>
      <c r="L1123" s="27"/>
      <c r="M1123" s="27"/>
      <c r="N1123" s="27"/>
      <c r="O1123" s="27"/>
      <c r="P1123" s="27"/>
      <c r="Q1123" s="27"/>
    </row>
    <row r="1124" ht="12.75" hidden="1" customHeight="1">
      <c r="A1124" s="27" t="s">
        <v>1678</v>
      </c>
      <c r="B1124" s="27" t="s">
        <v>1679</v>
      </c>
      <c r="C1124" s="27"/>
      <c r="D1124" s="27"/>
      <c r="E1124" s="27"/>
      <c r="F1124" s="27"/>
      <c r="G1124" s="27"/>
      <c r="H1124" s="27"/>
      <c r="I1124" s="27"/>
      <c r="J1124" s="27"/>
      <c r="K1124" s="27"/>
      <c r="L1124" s="27"/>
      <c r="M1124" s="27"/>
      <c r="N1124" s="27"/>
      <c r="O1124" s="27"/>
      <c r="P1124" s="27"/>
      <c r="Q1124" s="27"/>
    </row>
    <row r="1125" ht="12.75" hidden="1" customHeight="1">
      <c r="A1125" s="27" t="s">
        <v>1680</v>
      </c>
      <c r="B1125" s="27" t="s">
        <v>1681</v>
      </c>
      <c r="C1125" s="27"/>
      <c r="D1125" s="27"/>
      <c r="E1125" s="27"/>
      <c r="F1125" s="27"/>
      <c r="G1125" s="27"/>
      <c r="H1125" s="27"/>
      <c r="I1125" s="27"/>
      <c r="J1125" s="27"/>
      <c r="K1125" s="27"/>
      <c r="L1125" s="27"/>
      <c r="M1125" s="27"/>
      <c r="N1125" s="27"/>
      <c r="O1125" s="27"/>
      <c r="P1125" s="27"/>
      <c r="Q1125" s="27"/>
    </row>
    <row r="1126" ht="12.75" hidden="1" customHeight="1">
      <c r="A1126" s="27" t="s">
        <v>1682</v>
      </c>
      <c r="B1126" s="27" t="s">
        <v>1683</v>
      </c>
      <c r="C1126" s="27"/>
      <c r="D1126" s="27"/>
      <c r="E1126" s="27"/>
      <c r="F1126" s="27"/>
      <c r="G1126" s="27"/>
      <c r="H1126" s="27"/>
      <c r="I1126" s="27"/>
      <c r="J1126" s="27"/>
      <c r="K1126" s="27"/>
      <c r="L1126" s="27"/>
      <c r="M1126" s="27"/>
      <c r="N1126" s="27"/>
      <c r="O1126" s="27"/>
      <c r="P1126" s="27"/>
      <c r="Q1126" s="27"/>
    </row>
    <row r="1127" ht="12.75" hidden="1" customHeight="1">
      <c r="A1127" s="27" t="s">
        <v>1684</v>
      </c>
      <c r="B1127" s="27" t="s">
        <v>1685</v>
      </c>
      <c r="C1127" s="27"/>
      <c r="D1127" s="27"/>
      <c r="E1127" s="27"/>
      <c r="F1127" s="27"/>
      <c r="G1127" s="27"/>
      <c r="H1127" s="27"/>
      <c r="I1127" s="27"/>
      <c r="J1127" s="27"/>
      <c r="K1127" s="27"/>
      <c r="L1127" s="27"/>
      <c r="M1127" s="27"/>
      <c r="N1127" s="27"/>
      <c r="O1127" s="27"/>
      <c r="P1127" s="27"/>
      <c r="Q1127" s="27"/>
    </row>
    <row r="1128" ht="12.75" hidden="1" customHeight="1">
      <c r="A1128" s="27" t="s">
        <v>1686</v>
      </c>
      <c r="B1128" s="27" t="s">
        <v>1687</v>
      </c>
      <c r="C1128" s="27"/>
      <c r="D1128" s="27"/>
      <c r="E1128" s="27"/>
      <c r="F1128" s="27"/>
      <c r="G1128" s="27"/>
      <c r="H1128" s="27"/>
      <c r="I1128" s="27"/>
      <c r="J1128" s="27"/>
      <c r="K1128" s="27"/>
      <c r="L1128" s="27"/>
      <c r="M1128" s="27"/>
      <c r="N1128" s="27"/>
      <c r="O1128" s="27"/>
      <c r="P1128" s="27"/>
      <c r="Q1128" s="27"/>
    </row>
    <row r="1129" ht="12.75" hidden="1" customHeight="1">
      <c r="A1129" s="27" t="s">
        <v>1688</v>
      </c>
      <c r="B1129" s="27" t="s">
        <v>1689</v>
      </c>
      <c r="C1129" s="27"/>
      <c r="D1129" s="27"/>
      <c r="E1129" s="27"/>
      <c r="F1129" s="27"/>
      <c r="G1129" s="27"/>
      <c r="H1129" s="27"/>
      <c r="I1129" s="27"/>
      <c r="J1129" s="27"/>
      <c r="K1129" s="27"/>
      <c r="L1129" s="27"/>
      <c r="M1129" s="27"/>
      <c r="N1129" s="27"/>
      <c r="O1129" s="27"/>
      <c r="P1129" s="27"/>
      <c r="Q1129" s="27"/>
    </row>
    <row r="1130" ht="12.75" hidden="1" customHeight="1">
      <c r="A1130" s="27" t="s">
        <v>1690</v>
      </c>
      <c r="B1130" s="27" t="s">
        <v>1691</v>
      </c>
      <c r="C1130" s="27"/>
      <c r="D1130" s="27"/>
      <c r="E1130" s="27"/>
      <c r="F1130" s="27"/>
      <c r="G1130" s="27"/>
      <c r="H1130" s="27"/>
      <c r="I1130" s="27"/>
      <c r="J1130" s="27"/>
      <c r="K1130" s="27"/>
      <c r="L1130" s="27"/>
      <c r="M1130" s="27"/>
      <c r="N1130" s="27"/>
      <c r="O1130" s="27"/>
      <c r="P1130" s="27"/>
      <c r="Q1130" s="27"/>
    </row>
    <row r="1131" ht="12.75" hidden="1" customHeight="1">
      <c r="A1131" s="27" t="s">
        <v>1692</v>
      </c>
      <c r="B1131" s="27" t="s">
        <v>1693</v>
      </c>
      <c r="C1131" s="27"/>
      <c r="D1131" s="27"/>
      <c r="E1131" s="27"/>
      <c r="F1131" s="27"/>
      <c r="G1131" s="27"/>
      <c r="H1131" s="27"/>
      <c r="I1131" s="27"/>
      <c r="J1131" s="27"/>
      <c r="K1131" s="27"/>
      <c r="L1131" s="27"/>
      <c r="M1131" s="27"/>
      <c r="N1131" s="27"/>
      <c r="O1131" s="27"/>
      <c r="P1131" s="27"/>
      <c r="Q1131" s="27"/>
    </row>
    <row r="1132" ht="12.75" hidden="1" customHeight="1">
      <c r="A1132" s="27" t="s">
        <v>1694</v>
      </c>
      <c r="B1132" s="27" t="s">
        <v>1695</v>
      </c>
      <c r="C1132" s="27"/>
      <c r="D1132" s="27"/>
      <c r="E1132" s="27"/>
      <c r="F1132" s="27"/>
      <c r="G1132" s="27"/>
      <c r="H1132" s="27"/>
      <c r="I1132" s="27"/>
      <c r="J1132" s="27"/>
      <c r="K1132" s="27"/>
      <c r="L1132" s="27"/>
      <c r="M1132" s="27"/>
      <c r="N1132" s="27"/>
      <c r="O1132" s="27"/>
      <c r="P1132" s="27"/>
      <c r="Q1132" s="27"/>
    </row>
    <row r="1133" ht="12.75" hidden="1" customHeight="1">
      <c r="A1133" s="27" t="s">
        <v>1696</v>
      </c>
      <c r="B1133" s="27" t="s">
        <v>1697</v>
      </c>
      <c r="C1133" s="27"/>
      <c r="D1133" s="27"/>
      <c r="E1133" s="27"/>
      <c r="F1133" s="27"/>
      <c r="G1133" s="27"/>
      <c r="H1133" s="27"/>
      <c r="I1133" s="27"/>
      <c r="J1133" s="27"/>
      <c r="K1133" s="27"/>
      <c r="L1133" s="27"/>
      <c r="M1133" s="27"/>
      <c r="N1133" s="27"/>
      <c r="O1133" s="27"/>
      <c r="P1133" s="27"/>
      <c r="Q1133" s="27"/>
    </row>
    <row r="1134" ht="12.75" hidden="1" customHeight="1">
      <c r="A1134" s="27" t="s">
        <v>1698</v>
      </c>
      <c r="B1134" s="27" t="s">
        <v>1699</v>
      </c>
      <c r="C1134" s="27"/>
      <c r="D1134" s="27"/>
      <c r="E1134" s="27"/>
      <c r="F1134" s="27"/>
      <c r="G1134" s="27"/>
      <c r="H1134" s="27"/>
      <c r="I1134" s="27"/>
      <c r="J1134" s="27"/>
      <c r="K1134" s="27"/>
      <c r="L1134" s="27"/>
      <c r="M1134" s="27"/>
      <c r="N1134" s="27"/>
      <c r="O1134" s="27"/>
      <c r="P1134" s="27"/>
      <c r="Q1134" s="27"/>
    </row>
    <row r="1135" ht="12.75" hidden="1" customHeight="1">
      <c r="A1135" s="27" t="s">
        <v>1700</v>
      </c>
      <c r="B1135" s="27" t="s">
        <v>1701</v>
      </c>
      <c r="C1135" s="27"/>
      <c r="D1135" s="27"/>
      <c r="E1135" s="27"/>
      <c r="F1135" s="27"/>
      <c r="G1135" s="27"/>
      <c r="H1135" s="27"/>
      <c r="I1135" s="27"/>
      <c r="J1135" s="27"/>
      <c r="K1135" s="27"/>
      <c r="L1135" s="27"/>
      <c r="M1135" s="27"/>
      <c r="N1135" s="27"/>
      <c r="O1135" s="27"/>
      <c r="P1135" s="27"/>
      <c r="Q1135" s="27"/>
    </row>
    <row r="1136" ht="12.75" hidden="1" customHeight="1">
      <c r="A1136" s="27" t="s">
        <v>1702</v>
      </c>
      <c r="B1136" s="27" t="s">
        <v>1703</v>
      </c>
      <c r="C1136" s="27"/>
      <c r="D1136" s="27"/>
      <c r="E1136" s="27"/>
      <c r="F1136" s="27"/>
      <c r="G1136" s="27"/>
      <c r="H1136" s="27"/>
      <c r="I1136" s="27"/>
      <c r="J1136" s="27"/>
      <c r="K1136" s="27"/>
      <c r="L1136" s="27"/>
      <c r="M1136" s="27"/>
      <c r="N1136" s="27"/>
      <c r="O1136" s="27"/>
      <c r="P1136" s="27"/>
      <c r="Q1136" s="27"/>
    </row>
    <row r="1137" ht="12.75" hidden="1" customHeight="1">
      <c r="A1137" s="27" t="s">
        <v>1704</v>
      </c>
      <c r="B1137" s="27" t="s">
        <v>1705</v>
      </c>
      <c r="C1137" s="27"/>
      <c r="D1137" s="27"/>
      <c r="E1137" s="27"/>
      <c r="F1137" s="27"/>
      <c r="G1137" s="27"/>
      <c r="H1137" s="27"/>
      <c r="I1137" s="27"/>
      <c r="J1137" s="27"/>
      <c r="K1137" s="27"/>
      <c r="L1137" s="27"/>
      <c r="M1137" s="27"/>
      <c r="N1137" s="27"/>
      <c r="O1137" s="27"/>
      <c r="P1137" s="27"/>
      <c r="Q1137" s="27"/>
    </row>
    <row r="1138" ht="12.75" hidden="1" customHeight="1">
      <c r="A1138" s="27" t="s">
        <v>1706</v>
      </c>
      <c r="B1138" s="27" t="s">
        <v>1707</v>
      </c>
      <c r="C1138" s="27"/>
      <c r="D1138" s="27"/>
      <c r="E1138" s="27"/>
      <c r="F1138" s="27"/>
      <c r="G1138" s="27"/>
      <c r="H1138" s="27"/>
      <c r="I1138" s="27"/>
      <c r="J1138" s="27"/>
      <c r="K1138" s="27"/>
      <c r="L1138" s="27"/>
      <c r="M1138" s="27"/>
      <c r="N1138" s="27"/>
      <c r="O1138" s="27"/>
      <c r="P1138" s="27"/>
      <c r="Q1138" s="27"/>
    </row>
    <row r="1139" ht="12.75" hidden="1" customHeight="1">
      <c r="A1139" s="27" t="s">
        <v>1708</v>
      </c>
      <c r="B1139" s="27" t="s">
        <v>1709</v>
      </c>
      <c r="C1139" s="27"/>
      <c r="D1139" s="27"/>
      <c r="E1139" s="27"/>
      <c r="F1139" s="27"/>
      <c r="G1139" s="27"/>
      <c r="H1139" s="27"/>
      <c r="I1139" s="27"/>
      <c r="J1139" s="27"/>
      <c r="K1139" s="27"/>
      <c r="L1139" s="27"/>
      <c r="M1139" s="27"/>
      <c r="N1139" s="27"/>
      <c r="O1139" s="27"/>
      <c r="P1139" s="27"/>
      <c r="Q1139" s="27"/>
    </row>
    <row r="1140" ht="12.75" hidden="1" customHeight="1">
      <c r="A1140" s="27" t="s">
        <v>1710</v>
      </c>
      <c r="B1140" s="27" t="s">
        <v>1711</v>
      </c>
      <c r="C1140" s="27"/>
      <c r="D1140" s="27"/>
      <c r="E1140" s="27"/>
      <c r="F1140" s="27"/>
      <c r="G1140" s="27"/>
      <c r="H1140" s="27"/>
      <c r="I1140" s="27"/>
      <c r="J1140" s="27"/>
      <c r="K1140" s="27"/>
      <c r="L1140" s="27"/>
      <c r="M1140" s="27"/>
      <c r="N1140" s="27"/>
      <c r="O1140" s="27"/>
      <c r="P1140" s="27"/>
      <c r="Q1140" s="27"/>
    </row>
    <row r="1141" ht="12.75" hidden="1" customHeight="1">
      <c r="A1141" s="27" t="s">
        <v>1712</v>
      </c>
      <c r="B1141" s="27" t="s">
        <v>1713</v>
      </c>
      <c r="C1141" s="27"/>
      <c r="D1141" s="27"/>
      <c r="E1141" s="27"/>
      <c r="F1141" s="27"/>
      <c r="G1141" s="27"/>
      <c r="H1141" s="27"/>
      <c r="I1141" s="27"/>
      <c r="J1141" s="27"/>
      <c r="K1141" s="27"/>
      <c r="L1141" s="27"/>
      <c r="M1141" s="27"/>
      <c r="N1141" s="27"/>
      <c r="O1141" s="27"/>
      <c r="P1141" s="27"/>
      <c r="Q1141" s="27"/>
    </row>
    <row r="1142" ht="12.75" hidden="1" customHeight="1">
      <c r="A1142" s="27" t="s">
        <v>1714</v>
      </c>
      <c r="B1142" s="27" t="s">
        <v>1715</v>
      </c>
      <c r="C1142" s="27"/>
      <c r="D1142" s="27"/>
      <c r="E1142" s="27"/>
      <c r="F1142" s="27"/>
      <c r="G1142" s="27"/>
      <c r="H1142" s="27"/>
      <c r="I1142" s="27"/>
      <c r="J1142" s="27"/>
      <c r="K1142" s="27"/>
      <c r="L1142" s="27"/>
      <c r="M1142" s="27"/>
      <c r="N1142" s="27"/>
      <c r="O1142" s="27"/>
      <c r="P1142" s="27"/>
      <c r="Q1142" s="27"/>
    </row>
    <row r="1143" ht="12.75" hidden="1" customHeight="1">
      <c r="A1143" s="27" t="s">
        <v>1716</v>
      </c>
      <c r="B1143" s="27" t="s">
        <v>1717</v>
      </c>
      <c r="C1143" s="27"/>
      <c r="D1143" s="27"/>
      <c r="E1143" s="27"/>
      <c r="F1143" s="27"/>
      <c r="G1143" s="27"/>
      <c r="H1143" s="27"/>
      <c r="I1143" s="27"/>
      <c r="J1143" s="27"/>
      <c r="K1143" s="27"/>
      <c r="L1143" s="27"/>
      <c r="M1143" s="27"/>
      <c r="N1143" s="27"/>
      <c r="O1143" s="27"/>
      <c r="P1143" s="27"/>
      <c r="Q1143" s="27"/>
    </row>
    <row r="1144" ht="12.75" hidden="1" customHeight="1">
      <c r="A1144" s="27" t="s">
        <v>1718</v>
      </c>
      <c r="B1144" s="27" t="s">
        <v>1719</v>
      </c>
      <c r="C1144" s="27"/>
      <c r="D1144" s="27"/>
      <c r="E1144" s="27"/>
      <c r="F1144" s="27"/>
      <c r="G1144" s="27"/>
      <c r="H1144" s="27"/>
      <c r="I1144" s="27"/>
      <c r="J1144" s="27"/>
      <c r="K1144" s="27"/>
      <c r="L1144" s="27"/>
      <c r="M1144" s="27"/>
      <c r="N1144" s="27"/>
      <c r="O1144" s="27"/>
      <c r="P1144" s="27"/>
      <c r="Q1144" s="27"/>
    </row>
    <row r="1145" ht="12.75" hidden="1" customHeight="1">
      <c r="A1145" s="27" t="s">
        <v>1720</v>
      </c>
      <c r="B1145" s="27" t="s">
        <v>1721</v>
      </c>
      <c r="C1145" s="27"/>
      <c r="D1145" s="27"/>
      <c r="E1145" s="27"/>
      <c r="F1145" s="27"/>
      <c r="G1145" s="27"/>
      <c r="H1145" s="27"/>
      <c r="I1145" s="27"/>
      <c r="J1145" s="27"/>
      <c r="K1145" s="27"/>
      <c r="L1145" s="27"/>
      <c r="M1145" s="27"/>
      <c r="N1145" s="27"/>
      <c r="O1145" s="27"/>
      <c r="P1145" s="27"/>
      <c r="Q1145" s="27"/>
    </row>
    <row r="1146" ht="12.75" hidden="1" customHeight="1">
      <c r="A1146" s="27" t="s">
        <v>1722</v>
      </c>
      <c r="B1146" s="27" t="s">
        <v>1723</v>
      </c>
      <c r="C1146" s="27"/>
      <c r="D1146" s="27"/>
      <c r="E1146" s="27"/>
      <c r="F1146" s="27"/>
      <c r="G1146" s="27"/>
      <c r="H1146" s="27"/>
      <c r="I1146" s="27"/>
      <c r="J1146" s="27"/>
      <c r="K1146" s="27"/>
      <c r="L1146" s="27"/>
      <c r="M1146" s="27"/>
      <c r="N1146" s="27"/>
      <c r="O1146" s="27"/>
      <c r="P1146" s="27"/>
      <c r="Q1146" s="27"/>
    </row>
    <row r="1147" ht="12.75" hidden="1" customHeight="1">
      <c r="A1147" s="27" t="s">
        <v>1724</v>
      </c>
      <c r="B1147" s="27" t="s">
        <v>1725</v>
      </c>
      <c r="C1147" s="27"/>
      <c r="D1147" s="27"/>
      <c r="E1147" s="27"/>
      <c r="F1147" s="27"/>
      <c r="G1147" s="27"/>
      <c r="H1147" s="27"/>
      <c r="I1147" s="27"/>
      <c r="J1147" s="27"/>
      <c r="K1147" s="27"/>
      <c r="L1147" s="27"/>
      <c r="M1147" s="27"/>
      <c r="N1147" s="27"/>
      <c r="O1147" s="27"/>
      <c r="P1147" s="27"/>
      <c r="Q1147" s="27"/>
    </row>
    <row r="1148" ht="12.75" hidden="1" customHeight="1">
      <c r="A1148" s="27" t="s">
        <v>1726</v>
      </c>
      <c r="B1148" s="27" t="s">
        <v>1727</v>
      </c>
      <c r="C1148" s="27"/>
      <c r="D1148" s="27"/>
      <c r="E1148" s="27"/>
      <c r="F1148" s="27"/>
      <c r="G1148" s="27"/>
      <c r="H1148" s="27"/>
      <c r="I1148" s="27"/>
      <c r="J1148" s="27"/>
      <c r="K1148" s="27"/>
      <c r="L1148" s="27"/>
      <c r="M1148" s="27"/>
      <c r="N1148" s="27"/>
      <c r="O1148" s="27"/>
      <c r="P1148" s="27"/>
      <c r="Q1148" s="27"/>
    </row>
    <row r="1149" ht="12.75" hidden="1" customHeight="1">
      <c r="A1149" s="27" t="s">
        <v>1728</v>
      </c>
      <c r="B1149" s="27" t="s">
        <v>1729</v>
      </c>
      <c r="C1149" s="27"/>
      <c r="D1149" s="27"/>
      <c r="E1149" s="27"/>
      <c r="F1149" s="27"/>
      <c r="G1149" s="27"/>
      <c r="H1149" s="27"/>
      <c r="I1149" s="27"/>
      <c r="J1149" s="27"/>
      <c r="K1149" s="27"/>
      <c r="L1149" s="27"/>
      <c r="M1149" s="27"/>
      <c r="N1149" s="27"/>
      <c r="O1149" s="27"/>
      <c r="P1149" s="27"/>
      <c r="Q1149" s="27"/>
    </row>
    <row r="1150" ht="12.75" hidden="1" customHeight="1">
      <c r="A1150" s="27" t="s">
        <v>1730</v>
      </c>
      <c r="B1150" s="27" t="s">
        <v>1731</v>
      </c>
      <c r="C1150" s="27"/>
      <c r="D1150" s="27"/>
      <c r="E1150" s="27"/>
      <c r="F1150" s="27"/>
      <c r="G1150" s="27"/>
      <c r="H1150" s="27"/>
      <c r="I1150" s="27"/>
      <c r="J1150" s="27"/>
      <c r="K1150" s="27"/>
      <c r="L1150" s="27"/>
      <c r="M1150" s="27"/>
      <c r="N1150" s="27"/>
      <c r="O1150" s="27"/>
      <c r="P1150" s="27"/>
      <c r="Q1150" s="27"/>
    </row>
    <row r="1151" ht="12.75" hidden="1" customHeight="1">
      <c r="A1151" s="27" t="s">
        <v>1732</v>
      </c>
      <c r="B1151" s="27" t="s">
        <v>1733</v>
      </c>
      <c r="C1151" s="27"/>
      <c r="D1151" s="27"/>
      <c r="E1151" s="27"/>
      <c r="F1151" s="27"/>
      <c r="G1151" s="27"/>
      <c r="H1151" s="27"/>
      <c r="I1151" s="27"/>
      <c r="J1151" s="27"/>
      <c r="K1151" s="27"/>
      <c r="L1151" s="27"/>
      <c r="M1151" s="27"/>
      <c r="N1151" s="27"/>
      <c r="O1151" s="27"/>
      <c r="P1151" s="27"/>
      <c r="Q1151" s="27"/>
    </row>
    <row r="1152" ht="12.75" hidden="1" customHeight="1">
      <c r="A1152" s="27" t="s">
        <v>1734</v>
      </c>
      <c r="B1152" s="27" t="s">
        <v>1735</v>
      </c>
      <c r="C1152" s="27"/>
      <c r="D1152" s="27"/>
      <c r="E1152" s="27"/>
      <c r="F1152" s="27"/>
      <c r="G1152" s="27"/>
      <c r="H1152" s="27"/>
      <c r="I1152" s="27"/>
      <c r="J1152" s="27"/>
      <c r="K1152" s="27"/>
      <c r="L1152" s="27"/>
      <c r="M1152" s="27"/>
      <c r="N1152" s="27"/>
      <c r="O1152" s="27"/>
      <c r="P1152" s="27"/>
      <c r="Q1152" s="27"/>
    </row>
    <row r="1153" ht="12.75" hidden="1" customHeight="1">
      <c r="A1153" s="27" t="s">
        <v>1736</v>
      </c>
      <c r="B1153" s="27" t="s">
        <v>1737</v>
      </c>
      <c r="C1153" s="27"/>
      <c r="D1153" s="27"/>
      <c r="E1153" s="27"/>
      <c r="F1153" s="27"/>
      <c r="G1153" s="27"/>
      <c r="H1153" s="27"/>
      <c r="I1153" s="27"/>
      <c r="J1153" s="27"/>
      <c r="K1153" s="27"/>
      <c r="L1153" s="27"/>
      <c r="M1153" s="27"/>
      <c r="N1153" s="27"/>
      <c r="O1153" s="27"/>
      <c r="P1153" s="27"/>
      <c r="Q1153" s="27"/>
    </row>
    <row r="1154" ht="12.75" hidden="1" customHeight="1">
      <c r="A1154" s="27" t="s">
        <v>1738</v>
      </c>
      <c r="B1154" s="27" t="s">
        <v>1739</v>
      </c>
      <c r="C1154" s="27"/>
      <c r="D1154" s="27"/>
      <c r="E1154" s="27"/>
      <c r="F1154" s="27"/>
      <c r="G1154" s="27"/>
      <c r="H1154" s="27"/>
      <c r="I1154" s="27"/>
      <c r="J1154" s="27"/>
      <c r="K1154" s="27"/>
      <c r="L1154" s="27"/>
      <c r="M1154" s="27"/>
      <c r="N1154" s="27"/>
      <c r="O1154" s="27"/>
      <c r="P1154" s="27"/>
      <c r="Q1154" s="27"/>
    </row>
    <row r="1155" ht="12.75" hidden="1" customHeight="1">
      <c r="A1155" s="27" t="s">
        <v>1740</v>
      </c>
      <c r="B1155" s="27" t="s">
        <v>1741</v>
      </c>
      <c r="C1155" s="27"/>
      <c r="D1155" s="27"/>
      <c r="E1155" s="27"/>
      <c r="F1155" s="27"/>
      <c r="G1155" s="27"/>
      <c r="H1155" s="27"/>
      <c r="I1155" s="27"/>
      <c r="J1155" s="27"/>
      <c r="K1155" s="27"/>
      <c r="L1155" s="27"/>
      <c r="M1155" s="27"/>
      <c r="N1155" s="27"/>
      <c r="O1155" s="27"/>
      <c r="P1155" s="27"/>
      <c r="Q1155" s="27"/>
    </row>
    <row r="1156" ht="12.75" hidden="1" customHeight="1">
      <c r="A1156" s="27" t="s">
        <v>1742</v>
      </c>
      <c r="B1156" s="27" t="s">
        <v>1743</v>
      </c>
      <c r="C1156" s="27"/>
      <c r="D1156" s="27"/>
      <c r="E1156" s="27"/>
      <c r="F1156" s="27"/>
      <c r="G1156" s="27"/>
      <c r="H1156" s="27"/>
      <c r="I1156" s="27"/>
      <c r="J1156" s="27"/>
      <c r="K1156" s="27"/>
      <c r="L1156" s="27"/>
      <c r="M1156" s="27"/>
      <c r="N1156" s="27"/>
      <c r="O1156" s="27"/>
      <c r="P1156" s="27"/>
      <c r="Q1156" s="27"/>
    </row>
    <row r="1157" ht="12.75" hidden="1" customHeight="1">
      <c r="A1157" s="27" t="s">
        <v>1744</v>
      </c>
      <c r="B1157" s="27" t="s">
        <v>1745</v>
      </c>
      <c r="C1157" s="27"/>
      <c r="D1157" s="27"/>
      <c r="E1157" s="27"/>
      <c r="F1157" s="27"/>
      <c r="G1157" s="27"/>
      <c r="H1157" s="27"/>
      <c r="I1157" s="27"/>
      <c r="J1157" s="27"/>
      <c r="K1157" s="27"/>
      <c r="L1157" s="27"/>
      <c r="M1157" s="27"/>
      <c r="N1157" s="27"/>
      <c r="O1157" s="27"/>
      <c r="P1157" s="27"/>
      <c r="Q1157" s="27"/>
    </row>
    <row r="1158" ht="12.75" hidden="1" customHeight="1">
      <c r="A1158" s="27" t="s">
        <v>1746</v>
      </c>
      <c r="B1158" s="27" t="s">
        <v>1747</v>
      </c>
      <c r="C1158" s="27"/>
      <c r="D1158" s="27"/>
      <c r="E1158" s="27"/>
      <c r="F1158" s="27"/>
      <c r="G1158" s="27"/>
      <c r="H1158" s="27"/>
      <c r="I1158" s="27"/>
      <c r="J1158" s="27"/>
      <c r="K1158" s="27"/>
      <c r="L1158" s="27"/>
      <c r="M1158" s="27"/>
      <c r="N1158" s="27"/>
      <c r="O1158" s="27"/>
      <c r="P1158" s="27"/>
      <c r="Q1158" s="27"/>
    </row>
    <row r="1159" ht="12.75" hidden="1" customHeight="1">
      <c r="A1159" s="27" t="s">
        <v>1748</v>
      </c>
      <c r="B1159" s="27" t="s">
        <v>1749</v>
      </c>
      <c r="C1159" s="27"/>
      <c r="D1159" s="27"/>
      <c r="E1159" s="27"/>
      <c r="F1159" s="27"/>
      <c r="G1159" s="27"/>
      <c r="H1159" s="27"/>
      <c r="I1159" s="27"/>
      <c r="J1159" s="27"/>
      <c r="K1159" s="27"/>
      <c r="L1159" s="27"/>
      <c r="M1159" s="27"/>
      <c r="N1159" s="27"/>
      <c r="O1159" s="27"/>
      <c r="P1159" s="27"/>
      <c r="Q1159" s="27"/>
    </row>
    <row r="1160" ht="12.75" hidden="1" customHeight="1">
      <c r="A1160" s="27" t="s">
        <v>1750</v>
      </c>
      <c r="B1160" s="27" t="s">
        <v>1751</v>
      </c>
      <c r="C1160" s="27"/>
      <c r="D1160" s="27"/>
      <c r="E1160" s="27"/>
      <c r="F1160" s="27"/>
      <c r="G1160" s="27"/>
      <c r="H1160" s="27"/>
      <c r="I1160" s="27"/>
      <c r="J1160" s="27"/>
      <c r="K1160" s="27"/>
      <c r="L1160" s="27"/>
      <c r="M1160" s="27"/>
      <c r="N1160" s="27"/>
      <c r="O1160" s="27"/>
      <c r="P1160" s="27"/>
      <c r="Q1160" s="27"/>
    </row>
    <row r="1161" ht="12.75" hidden="1" customHeight="1">
      <c r="A1161" s="27" t="s">
        <v>1752</v>
      </c>
      <c r="B1161" s="27" t="s">
        <v>1753</v>
      </c>
      <c r="C1161" s="27"/>
      <c r="D1161" s="27"/>
      <c r="E1161" s="27"/>
      <c r="F1161" s="27"/>
      <c r="G1161" s="27"/>
      <c r="H1161" s="27"/>
      <c r="I1161" s="27"/>
      <c r="J1161" s="27"/>
      <c r="K1161" s="27"/>
      <c r="L1161" s="27"/>
      <c r="M1161" s="27"/>
      <c r="N1161" s="27"/>
      <c r="O1161" s="27"/>
      <c r="P1161" s="27"/>
      <c r="Q1161" s="27"/>
    </row>
    <row r="1162" ht="12.75" hidden="1" customHeight="1">
      <c r="A1162" s="27" t="s">
        <v>1754</v>
      </c>
      <c r="B1162" s="27" t="s">
        <v>1755</v>
      </c>
      <c r="C1162" s="27"/>
      <c r="D1162" s="27"/>
      <c r="E1162" s="27"/>
      <c r="F1162" s="27"/>
      <c r="G1162" s="27"/>
      <c r="H1162" s="27"/>
      <c r="I1162" s="27"/>
      <c r="J1162" s="27"/>
      <c r="K1162" s="27"/>
      <c r="L1162" s="27"/>
      <c r="M1162" s="27"/>
      <c r="N1162" s="27"/>
      <c r="O1162" s="27"/>
      <c r="P1162" s="27"/>
      <c r="Q1162" s="27"/>
    </row>
    <row r="1163" ht="12.75" hidden="1" customHeight="1">
      <c r="A1163" s="27" t="s">
        <v>1756</v>
      </c>
      <c r="B1163" s="27" t="s">
        <v>1757</v>
      </c>
      <c r="C1163" s="27"/>
      <c r="D1163" s="27"/>
      <c r="E1163" s="27"/>
      <c r="F1163" s="27"/>
      <c r="G1163" s="27"/>
      <c r="H1163" s="27"/>
      <c r="I1163" s="27"/>
      <c r="J1163" s="27"/>
      <c r="K1163" s="27"/>
      <c r="L1163" s="27"/>
      <c r="M1163" s="27"/>
      <c r="N1163" s="27"/>
      <c r="O1163" s="27"/>
      <c r="P1163" s="27"/>
      <c r="Q1163" s="27"/>
    </row>
    <row r="1164" ht="12.75" hidden="1" customHeight="1">
      <c r="A1164" s="27" t="s">
        <v>1758</v>
      </c>
      <c r="B1164" s="27" t="s">
        <v>1759</v>
      </c>
      <c r="C1164" s="27"/>
      <c r="D1164" s="27"/>
      <c r="E1164" s="27"/>
      <c r="F1164" s="27"/>
      <c r="G1164" s="27"/>
      <c r="H1164" s="27"/>
      <c r="I1164" s="27"/>
      <c r="J1164" s="27"/>
      <c r="K1164" s="27"/>
      <c r="L1164" s="27"/>
      <c r="M1164" s="27"/>
      <c r="N1164" s="27"/>
      <c r="O1164" s="27"/>
      <c r="P1164" s="27"/>
      <c r="Q1164" s="27"/>
    </row>
    <row r="1165" ht="12.75" hidden="1" customHeight="1">
      <c r="A1165" s="27" t="s">
        <v>1760</v>
      </c>
      <c r="B1165" s="27" t="s">
        <v>1761</v>
      </c>
      <c r="C1165" s="27"/>
      <c r="D1165" s="27"/>
      <c r="E1165" s="27"/>
      <c r="F1165" s="27"/>
      <c r="G1165" s="27"/>
      <c r="H1165" s="27"/>
      <c r="I1165" s="27"/>
      <c r="J1165" s="27"/>
      <c r="K1165" s="27"/>
      <c r="L1165" s="27"/>
      <c r="M1165" s="27"/>
      <c r="N1165" s="27"/>
      <c r="O1165" s="27"/>
      <c r="P1165" s="27"/>
      <c r="Q1165" s="27"/>
    </row>
    <row r="1166" ht="12.75" hidden="1" customHeight="1">
      <c r="A1166" s="27" t="s">
        <v>1762</v>
      </c>
      <c r="B1166" s="27" t="s">
        <v>1763</v>
      </c>
      <c r="C1166" s="27"/>
      <c r="D1166" s="27"/>
      <c r="E1166" s="27"/>
      <c r="F1166" s="27"/>
      <c r="G1166" s="27"/>
      <c r="H1166" s="27"/>
      <c r="I1166" s="27"/>
      <c r="J1166" s="27"/>
      <c r="K1166" s="27"/>
      <c r="L1166" s="27"/>
      <c r="M1166" s="27"/>
      <c r="N1166" s="27"/>
      <c r="O1166" s="27"/>
      <c r="P1166" s="27"/>
      <c r="Q1166" s="27"/>
    </row>
    <row r="1167" ht="12.75" hidden="1" customHeight="1">
      <c r="A1167" s="27" t="s">
        <v>1764</v>
      </c>
      <c r="B1167" s="27" t="s">
        <v>1765</v>
      </c>
      <c r="C1167" s="27"/>
      <c r="D1167" s="27"/>
      <c r="E1167" s="27"/>
      <c r="F1167" s="27"/>
      <c r="G1167" s="27"/>
      <c r="H1167" s="27"/>
      <c r="I1167" s="27"/>
      <c r="J1167" s="27"/>
      <c r="K1167" s="27"/>
      <c r="L1167" s="27"/>
      <c r="M1167" s="27"/>
      <c r="N1167" s="27"/>
      <c r="O1167" s="27"/>
      <c r="P1167" s="27"/>
      <c r="Q1167" s="27"/>
    </row>
    <row r="1168" ht="12.75" hidden="1" customHeight="1">
      <c r="A1168" s="27" t="s">
        <v>1766</v>
      </c>
      <c r="B1168" s="27" t="s">
        <v>1767</v>
      </c>
      <c r="C1168" s="27"/>
      <c r="D1168" s="27"/>
      <c r="E1168" s="27"/>
      <c r="F1168" s="27"/>
      <c r="G1168" s="27"/>
      <c r="H1168" s="27"/>
      <c r="I1168" s="27"/>
      <c r="J1168" s="27"/>
      <c r="K1168" s="27"/>
      <c r="L1168" s="27"/>
      <c r="M1168" s="27"/>
      <c r="N1168" s="27"/>
      <c r="O1168" s="27"/>
      <c r="P1168" s="27"/>
      <c r="Q1168" s="27"/>
    </row>
    <row r="1169" ht="12.75" hidden="1" customHeight="1">
      <c r="A1169" s="27" t="s">
        <v>1768</v>
      </c>
      <c r="B1169" s="27" t="s">
        <v>1769</v>
      </c>
      <c r="C1169" s="27"/>
      <c r="D1169" s="27"/>
      <c r="E1169" s="27"/>
      <c r="F1169" s="27"/>
      <c r="G1169" s="27"/>
      <c r="H1169" s="27"/>
      <c r="I1169" s="27"/>
      <c r="J1169" s="27"/>
      <c r="K1169" s="27"/>
      <c r="L1169" s="27"/>
      <c r="M1169" s="27"/>
      <c r="N1169" s="27"/>
      <c r="O1169" s="27"/>
      <c r="P1169" s="27"/>
      <c r="Q1169" s="27"/>
    </row>
    <row r="1170" ht="12.75" hidden="1" customHeight="1">
      <c r="A1170" s="27" t="s">
        <v>1770</v>
      </c>
      <c r="B1170" s="27" t="s">
        <v>1771</v>
      </c>
      <c r="C1170" s="27"/>
      <c r="D1170" s="27"/>
      <c r="E1170" s="27"/>
      <c r="F1170" s="27"/>
      <c r="G1170" s="27"/>
      <c r="H1170" s="27"/>
      <c r="I1170" s="27"/>
      <c r="J1170" s="27"/>
      <c r="K1170" s="27"/>
      <c r="L1170" s="27"/>
      <c r="M1170" s="27"/>
      <c r="N1170" s="27"/>
      <c r="O1170" s="27"/>
      <c r="P1170" s="27"/>
      <c r="Q1170" s="27"/>
    </row>
    <row r="1171" ht="12.75" hidden="1" customHeight="1">
      <c r="A1171" s="27" t="s">
        <v>1772</v>
      </c>
      <c r="B1171" s="27" t="s">
        <v>1773</v>
      </c>
      <c r="C1171" s="27"/>
      <c r="D1171" s="27"/>
      <c r="E1171" s="27"/>
      <c r="F1171" s="27"/>
      <c r="G1171" s="27"/>
      <c r="H1171" s="27"/>
      <c r="I1171" s="27"/>
      <c r="J1171" s="27"/>
      <c r="K1171" s="27"/>
      <c r="L1171" s="27"/>
      <c r="M1171" s="27"/>
      <c r="N1171" s="27"/>
      <c r="O1171" s="27"/>
      <c r="P1171" s="27"/>
      <c r="Q1171" s="27"/>
    </row>
    <row r="1172" ht="12.75" hidden="1" customHeight="1">
      <c r="A1172" s="27" t="s">
        <v>1774</v>
      </c>
      <c r="B1172" s="27" t="s">
        <v>1775</v>
      </c>
      <c r="C1172" s="27"/>
      <c r="D1172" s="27"/>
      <c r="E1172" s="27"/>
      <c r="F1172" s="27"/>
      <c r="G1172" s="27"/>
      <c r="H1172" s="27"/>
      <c r="I1172" s="27"/>
      <c r="J1172" s="27"/>
      <c r="K1172" s="27"/>
      <c r="L1172" s="27"/>
      <c r="M1172" s="27"/>
      <c r="N1172" s="27"/>
      <c r="O1172" s="27"/>
      <c r="P1172" s="27"/>
      <c r="Q1172" s="27"/>
    </row>
    <row r="1173" ht="12.75" hidden="1" customHeight="1">
      <c r="A1173" s="27" t="s">
        <v>1776</v>
      </c>
      <c r="B1173" s="27" t="s">
        <v>1777</v>
      </c>
      <c r="C1173" s="27"/>
      <c r="D1173" s="27"/>
      <c r="E1173" s="27"/>
      <c r="F1173" s="27"/>
      <c r="G1173" s="27"/>
      <c r="H1173" s="27"/>
      <c r="I1173" s="27"/>
      <c r="J1173" s="27"/>
      <c r="K1173" s="27"/>
      <c r="L1173" s="27"/>
      <c r="M1173" s="27"/>
      <c r="N1173" s="27"/>
      <c r="O1173" s="27"/>
      <c r="P1173" s="27"/>
      <c r="Q1173" s="27"/>
    </row>
    <row r="1174" ht="12.75" hidden="1" customHeight="1">
      <c r="A1174" s="27" t="s">
        <v>1778</v>
      </c>
      <c r="B1174" s="27" t="s">
        <v>1779</v>
      </c>
      <c r="C1174" s="27"/>
      <c r="D1174" s="27"/>
      <c r="E1174" s="27"/>
      <c r="F1174" s="27"/>
      <c r="G1174" s="27"/>
      <c r="H1174" s="27"/>
      <c r="I1174" s="27"/>
      <c r="J1174" s="27"/>
      <c r="K1174" s="27"/>
      <c r="L1174" s="27"/>
      <c r="M1174" s="27"/>
      <c r="N1174" s="27"/>
      <c r="O1174" s="27"/>
      <c r="P1174" s="27"/>
      <c r="Q1174" s="27"/>
    </row>
    <row r="1175" ht="12.75" hidden="1" customHeight="1">
      <c r="A1175" s="27" t="s">
        <v>1780</v>
      </c>
      <c r="B1175" s="27" t="s">
        <v>1781</v>
      </c>
      <c r="C1175" s="27"/>
      <c r="D1175" s="27"/>
      <c r="E1175" s="27"/>
      <c r="F1175" s="27"/>
      <c r="G1175" s="27"/>
      <c r="H1175" s="27"/>
      <c r="I1175" s="27"/>
      <c r="J1175" s="27"/>
      <c r="K1175" s="27"/>
      <c r="L1175" s="27"/>
      <c r="M1175" s="27"/>
      <c r="N1175" s="27"/>
      <c r="O1175" s="27"/>
      <c r="P1175" s="27"/>
      <c r="Q1175" s="27"/>
    </row>
    <row r="1176" ht="12.75" hidden="1" customHeight="1">
      <c r="A1176" s="27" t="s">
        <v>1782</v>
      </c>
      <c r="B1176" s="27" t="s">
        <v>1783</v>
      </c>
      <c r="C1176" s="27"/>
      <c r="D1176" s="27"/>
      <c r="E1176" s="27"/>
      <c r="F1176" s="27"/>
      <c r="G1176" s="27"/>
      <c r="H1176" s="27"/>
      <c r="I1176" s="27"/>
      <c r="J1176" s="27"/>
      <c r="K1176" s="27"/>
      <c r="L1176" s="27"/>
      <c r="M1176" s="27"/>
      <c r="N1176" s="27"/>
      <c r="O1176" s="27"/>
      <c r="P1176" s="27"/>
      <c r="Q1176" s="27"/>
    </row>
    <row r="1177" ht="12.75" hidden="1" customHeight="1">
      <c r="A1177" s="27" t="s">
        <v>1784</v>
      </c>
      <c r="B1177" s="27" t="s">
        <v>1785</v>
      </c>
      <c r="C1177" s="27"/>
      <c r="D1177" s="27"/>
      <c r="E1177" s="27"/>
      <c r="F1177" s="27"/>
      <c r="G1177" s="27"/>
      <c r="H1177" s="27"/>
      <c r="I1177" s="27"/>
      <c r="J1177" s="27"/>
      <c r="K1177" s="27"/>
      <c r="L1177" s="27"/>
      <c r="M1177" s="27"/>
      <c r="N1177" s="27"/>
      <c r="O1177" s="27"/>
      <c r="P1177" s="27"/>
      <c r="Q1177" s="27"/>
    </row>
    <row r="1178" ht="12.75" hidden="1" customHeight="1">
      <c r="A1178" s="27" t="s">
        <v>1786</v>
      </c>
      <c r="B1178" s="27" t="s">
        <v>1787</v>
      </c>
      <c r="C1178" s="27"/>
      <c r="D1178" s="27"/>
      <c r="E1178" s="27"/>
      <c r="F1178" s="27"/>
      <c r="G1178" s="27"/>
      <c r="H1178" s="27"/>
      <c r="I1178" s="27"/>
      <c r="J1178" s="27"/>
      <c r="K1178" s="27"/>
      <c r="L1178" s="27"/>
      <c r="M1178" s="27"/>
      <c r="N1178" s="27"/>
      <c r="O1178" s="27"/>
      <c r="P1178" s="27"/>
      <c r="Q1178" s="27"/>
    </row>
    <row r="1179" ht="12.75" hidden="1" customHeight="1">
      <c r="A1179" s="27" t="s">
        <v>1788</v>
      </c>
      <c r="B1179" s="27" t="s">
        <v>1789</v>
      </c>
      <c r="C1179" s="27"/>
      <c r="D1179" s="27"/>
      <c r="E1179" s="27"/>
      <c r="F1179" s="27"/>
      <c r="G1179" s="27"/>
      <c r="H1179" s="27"/>
      <c r="I1179" s="27"/>
      <c r="J1179" s="27"/>
      <c r="K1179" s="27"/>
      <c r="L1179" s="27"/>
      <c r="M1179" s="27"/>
      <c r="N1179" s="27"/>
      <c r="O1179" s="27"/>
      <c r="P1179" s="27"/>
      <c r="Q1179" s="27"/>
    </row>
    <row r="1180" ht="12.75" hidden="1" customHeight="1">
      <c r="A1180" s="27" t="s">
        <v>1790</v>
      </c>
      <c r="B1180" s="27" t="s">
        <v>1791</v>
      </c>
      <c r="C1180" s="27"/>
      <c r="D1180" s="27"/>
      <c r="E1180" s="27"/>
      <c r="F1180" s="27"/>
      <c r="G1180" s="27"/>
      <c r="H1180" s="27"/>
      <c r="I1180" s="27"/>
      <c r="J1180" s="27"/>
      <c r="K1180" s="27"/>
      <c r="L1180" s="27"/>
      <c r="M1180" s="27"/>
      <c r="N1180" s="27"/>
      <c r="O1180" s="27"/>
      <c r="P1180" s="27"/>
      <c r="Q1180" s="27"/>
    </row>
    <row r="1181" ht="12.75" hidden="1" customHeight="1">
      <c r="A1181" s="27" t="s">
        <v>1792</v>
      </c>
      <c r="B1181" s="27" t="s">
        <v>1793</v>
      </c>
      <c r="C1181" s="27"/>
      <c r="D1181" s="27"/>
      <c r="E1181" s="27"/>
      <c r="F1181" s="27"/>
      <c r="G1181" s="27"/>
      <c r="H1181" s="27"/>
      <c r="I1181" s="27"/>
      <c r="J1181" s="27"/>
      <c r="K1181" s="27"/>
      <c r="L1181" s="27"/>
      <c r="M1181" s="27"/>
      <c r="N1181" s="27"/>
      <c r="O1181" s="27"/>
      <c r="P1181" s="27"/>
      <c r="Q1181" s="27"/>
    </row>
    <row r="1182" ht="12.75" hidden="1" customHeight="1">
      <c r="A1182" s="27" t="s">
        <v>1794</v>
      </c>
      <c r="B1182" s="27" t="s">
        <v>1795</v>
      </c>
      <c r="C1182" s="27"/>
      <c r="D1182" s="27"/>
      <c r="E1182" s="27"/>
      <c r="F1182" s="27"/>
      <c r="G1182" s="27"/>
      <c r="H1182" s="27"/>
      <c r="I1182" s="27"/>
      <c r="J1182" s="27"/>
      <c r="K1182" s="27"/>
      <c r="L1182" s="27"/>
      <c r="M1182" s="27"/>
      <c r="N1182" s="27"/>
      <c r="O1182" s="27"/>
      <c r="P1182" s="27"/>
      <c r="Q1182" s="27"/>
    </row>
    <row r="1183" ht="12.75" hidden="1" customHeight="1">
      <c r="A1183" s="27" t="s">
        <v>1796</v>
      </c>
      <c r="B1183" s="27" t="s">
        <v>1797</v>
      </c>
      <c r="C1183" s="27"/>
      <c r="D1183" s="27"/>
      <c r="E1183" s="27"/>
      <c r="F1183" s="27"/>
      <c r="G1183" s="27"/>
      <c r="H1183" s="27"/>
      <c r="I1183" s="27"/>
      <c r="J1183" s="27"/>
      <c r="K1183" s="27"/>
      <c r="L1183" s="27"/>
      <c r="M1183" s="27"/>
      <c r="N1183" s="27"/>
      <c r="O1183" s="27"/>
      <c r="P1183" s="27"/>
      <c r="Q1183" s="27"/>
    </row>
    <row r="1184" ht="12.75" hidden="1" customHeight="1">
      <c r="A1184" s="27" t="s">
        <v>1798</v>
      </c>
      <c r="B1184" s="27" t="s">
        <v>1799</v>
      </c>
      <c r="C1184" s="27"/>
      <c r="D1184" s="27"/>
      <c r="E1184" s="27"/>
      <c r="F1184" s="27"/>
      <c r="G1184" s="27"/>
      <c r="H1184" s="27"/>
      <c r="I1184" s="27"/>
      <c r="J1184" s="27"/>
      <c r="K1184" s="27"/>
      <c r="L1184" s="27"/>
      <c r="M1184" s="27"/>
      <c r="N1184" s="27"/>
      <c r="O1184" s="27"/>
      <c r="P1184" s="27"/>
      <c r="Q1184" s="27"/>
    </row>
    <row r="1185" ht="12.75" hidden="1" customHeight="1">
      <c r="A1185" s="27" t="s">
        <v>1800</v>
      </c>
      <c r="B1185" s="27" t="s">
        <v>1801</v>
      </c>
      <c r="C1185" s="27"/>
      <c r="D1185" s="27"/>
      <c r="E1185" s="27"/>
      <c r="F1185" s="27"/>
      <c r="G1185" s="27"/>
      <c r="H1185" s="27"/>
      <c r="I1185" s="27"/>
      <c r="J1185" s="27"/>
      <c r="K1185" s="27"/>
      <c r="L1185" s="27"/>
      <c r="M1185" s="27"/>
      <c r="N1185" s="27"/>
      <c r="O1185" s="27"/>
      <c r="P1185" s="27"/>
      <c r="Q1185" s="27"/>
    </row>
    <row r="1186" ht="12.75" hidden="1" customHeight="1">
      <c r="A1186" s="27" t="s">
        <v>1802</v>
      </c>
      <c r="B1186" s="27" t="s">
        <v>1803</v>
      </c>
      <c r="C1186" s="27"/>
      <c r="D1186" s="27"/>
      <c r="E1186" s="27"/>
      <c r="F1186" s="27"/>
      <c r="G1186" s="27"/>
      <c r="H1186" s="27"/>
      <c r="I1186" s="27"/>
      <c r="J1186" s="27"/>
      <c r="K1186" s="27"/>
      <c r="L1186" s="27"/>
      <c r="M1186" s="27"/>
      <c r="N1186" s="27"/>
      <c r="O1186" s="27"/>
      <c r="P1186" s="27"/>
      <c r="Q1186" s="27"/>
    </row>
    <row r="1187" ht="12.75" hidden="1" customHeight="1">
      <c r="A1187" s="27" t="s">
        <v>1804</v>
      </c>
      <c r="B1187" s="27" t="s">
        <v>1805</v>
      </c>
      <c r="C1187" s="27"/>
      <c r="D1187" s="27"/>
      <c r="E1187" s="27"/>
      <c r="F1187" s="27"/>
      <c r="G1187" s="27"/>
      <c r="H1187" s="27"/>
      <c r="I1187" s="27"/>
      <c r="J1187" s="27"/>
      <c r="K1187" s="27"/>
      <c r="L1187" s="27"/>
      <c r="M1187" s="27"/>
      <c r="N1187" s="27"/>
      <c r="O1187" s="27"/>
      <c r="P1187" s="27"/>
      <c r="Q1187" s="27"/>
    </row>
    <row r="1188" ht="12.75" hidden="1" customHeight="1">
      <c r="A1188" s="27" t="s">
        <v>1806</v>
      </c>
      <c r="B1188" s="27" t="s">
        <v>1807</v>
      </c>
      <c r="C1188" s="27"/>
      <c r="D1188" s="27"/>
      <c r="E1188" s="27"/>
      <c r="F1188" s="27"/>
      <c r="G1188" s="27"/>
      <c r="H1188" s="27"/>
      <c r="I1188" s="27"/>
      <c r="J1188" s="27"/>
      <c r="K1188" s="27"/>
      <c r="L1188" s="27"/>
      <c r="M1188" s="27"/>
      <c r="N1188" s="27"/>
      <c r="O1188" s="27"/>
      <c r="P1188" s="27"/>
      <c r="Q1188" s="27"/>
    </row>
    <row r="1189" ht="12.75" hidden="1" customHeight="1">
      <c r="A1189" s="27" t="s">
        <v>1808</v>
      </c>
      <c r="B1189" s="27" t="s">
        <v>1809</v>
      </c>
      <c r="C1189" s="27"/>
      <c r="D1189" s="27"/>
      <c r="E1189" s="27"/>
      <c r="F1189" s="27"/>
      <c r="G1189" s="27"/>
      <c r="H1189" s="27"/>
      <c r="I1189" s="27"/>
      <c r="J1189" s="27"/>
      <c r="K1189" s="27"/>
      <c r="L1189" s="27"/>
      <c r="M1189" s="27"/>
      <c r="N1189" s="27"/>
      <c r="O1189" s="27"/>
      <c r="P1189" s="27"/>
      <c r="Q1189" s="27"/>
    </row>
    <row r="1190" ht="12.75" hidden="1" customHeight="1">
      <c r="A1190" s="27" t="s">
        <v>1810</v>
      </c>
      <c r="B1190" s="27" t="s">
        <v>1811</v>
      </c>
      <c r="C1190" s="27"/>
      <c r="D1190" s="27"/>
      <c r="E1190" s="27"/>
      <c r="F1190" s="27"/>
      <c r="G1190" s="27"/>
      <c r="H1190" s="27"/>
      <c r="I1190" s="27"/>
      <c r="J1190" s="27"/>
      <c r="K1190" s="27"/>
      <c r="L1190" s="27"/>
      <c r="M1190" s="27"/>
      <c r="N1190" s="27"/>
      <c r="O1190" s="27"/>
      <c r="P1190" s="27"/>
      <c r="Q1190" s="27"/>
    </row>
    <row r="1191" ht="12.75" hidden="1" customHeight="1">
      <c r="A1191" s="27" t="s">
        <v>1812</v>
      </c>
      <c r="B1191" s="27" t="s">
        <v>1813</v>
      </c>
      <c r="C1191" s="27"/>
      <c r="D1191" s="27"/>
      <c r="E1191" s="27"/>
      <c r="F1191" s="27"/>
      <c r="G1191" s="27"/>
      <c r="H1191" s="27"/>
      <c r="I1191" s="27"/>
      <c r="J1191" s="27"/>
      <c r="K1191" s="27"/>
      <c r="L1191" s="27"/>
      <c r="M1191" s="27"/>
      <c r="N1191" s="27"/>
      <c r="O1191" s="27"/>
      <c r="P1191" s="27"/>
      <c r="Q1191" s="27"/>
    </row>
    <row r="1192" ht="12.75" hidden="1" customHeight="1">
      <c r="A1192" s="27" t="s">
        <v>1814</v>
      </c>
      <c r="B1192" s="27" t="s">
        <v>1815</v>
      </c>
      <c r="C1192" s="27"/>
      <c r="D1192" s="27"/>
      <c r="E1192" s="27"/>
      <c r="F1192" s="27"/>
      <c r="G1192" s="27"/>
      <c r="H1192" s="27"/>
      <c r="I1192" s="27"/>
      <c r="J1192" s="27"/>
      <c r="K1192" s="27"/>
      <c r="L1192" s="27"/>
      <c r="M1192" s="27"/>
      <c r="N1192" s="27"/>
      <c r="O1192" s="27"/>
      <c r="P1192" s="27"/>
      <c r="Q1192" s="27"/>
    </row>
    <row r="1193" ht="12.75" hidden="1" customHeight="1">
      <c r="A1193" s="27" t="s">
        <v>1816</v>
      </c>
      <c r="B1193" s="27" t="s">
        <v>1817</v>
      </c>
      <c r="C1193" s="27"/>
      <c r="D1193" s="27"/>
      <c r="E1193" s="27"/>
      <c r="F1193" s="27"/>
      <c r="G1193" s="27"/>
      <c r="H1193" s="27"/>
      <c r="I1193" s="27"/>
      <c r="J1193" s="27"/>
      <c r="K1193" s="27"/>
      <c r="L1193" s="27"/>
      <c r="M1193" s="27"/>
      <c r="N1193" s="27"/>
      <c r="O1193" s="27"/>
      <c r="P1193" s="27"/>
      <c r="Q1193" s="27"/>
    </row>
    <row r="1194" ht="12.75" hidden="1" customHeight="1">
      <c r="A1194" s="27" t="s">
        <v>1818</v>
      </c>
      <c r="B1194" s="27" t="s">
        <v>1819</v>
      </c>
      <c r="C1194" s="27"/>
      <c r="D1194" s="27"/>
      <c r="E1194" s="27"/>
      <c r="F1194" s="27"/>
      <c r="G1194" s="27"/>
      <c r="H1194" s="27"/>
      <c r="I1194" s="27"/>
      <c r="J1194" s="27"/>
      <c r="K1194" s="27"/>
      <c r="L1194" s="27"/>
      <c r="M1194" s="27"/>
      <c r="N1194" s="27"/>
      <c r="O1194" s="27"/>
      <c r="P1194" s="27"/>
      <c r="Q1194" s="27"/>
    </row>
    <row r="1195" ht="12.75" hidden="1" customHeight="1">
      <c r="A1195" s="27" t="s">
        <v>1820</v>
      </c>
      <c r="B1195" s="27" t="s">
        <v>1821</v>
      </c>
      <c r="C1195" s="27"/>
      <c r="D1195" s="27"/>
      <c r="E1195" s="27"/>
      <c r="F1195" s="27"/>
      <c r="G1195" s="27"/>
      <c r="H1195" s="27"/>
      <c r="I1195" s="27"/>
      <c r="J1195" s="27"/>
      <c r="K1195" s="27"/>
      <c r="L1195" s="27"/>
      <c r="M1195" s="27"/>
      <c r="N1195" s="27"/>
      <c r="O1195" s="27"/>
      <c r="P1195" s="27"/>
      <c r="Q1195" s="27"/>
    </row>
    <row r="1196" ht="12.75" hidden="1" customHeight="1">
      <c r="A1196" s="27" t="s">
        <v>1822</v>
      </c>
      <c r="B1196" s="27" t="s">
        <v>1823</v>
      </c>
      <c r="C1196" s="27"/>
      <c r="D1196" s="27"/>
      <c r="E1196" s="27"/>
      <c r="F1196" s="27"/>
      <c r="G1196" s="27"/>
      <c r="H1196" s="27"/>
      <c r="I1196" s="27"/>
      <c r="J1196" s="27"/>
      <c r="K1196" s="27"/>
      <c r="L1196" s="27"/>
      <c r="M1196" s="27"/>
      <c r="N1196" s="27"/>
      <c r="O1196" s="27"/>
      <c r="P1196" s="27"/>
      <c r="Q1196" s="27"/>
    </row>
    <row r="1197" ht="12.75" hidden="1" customHeight="1">
      <c r="A1197" s="27" t="s">
        <v>1824</v>
      </c>
      <c r="B1197" s="27" t="s">
        <v>1825</v>
      </c>
      <c r="C1197" s="27"/>
      <c r="D1197" s="27"/>
      <c r="E1197" s="27"/>
      <c r="F1197" s="27"/>
      <c r="G1197" s="27"/>
      <c r="H1197" s="27"/>
      <c r="I1197" s="27"/>
      <c r="J1197" s="27"/>
      <c r="K1197" s="27"/>
      <c r="L1197" s="27"/>
      <c r="M1197" s="27"/>
      <c r="N1197" s="27"/>
      <c r="O1197" s="27"/>
      <c r="P1197" s="27"/>
      <c r="Q1197" s="27"/>
    </row>
    <row r="1198" ht="12.75" hidden="1" customHeight="1">
      <c r="A1198" s="27" t="s">
        <v>1826</v>
      </c>
      <c r="B1198" s="27" t="s">
        <v>1827</v>
      </c>
      <c r="C1198" s="27"/>
      <c r="D1198" s="27"/>
      <c r="E1198" s="27"/>
      <c r="F1198" s="27"/>
      <c r="G1198" s="27"/>
      <c r="H1198" s="27"/>
      <c r="I1198" s="27"/>
      <c r="J1198" s="27"/>
      <c r="K1198" s="27"/>
      <c r="L1198" s="27"/>
      <c r="M1198" s="27"/>
      <c r="N1198" s="27"/>
      <c r="O1198" s="27"/>
      <c r="P1198" s="27"/>
      <c r="Q1198" s="27"/>
    </row>
    <row r="1199" ht="12.75" hidden="1" customHeight="1">
      <c r="A1199" s="27" t="s">
        <v>1828</v>
      </c>
      <c r="B1199" s="27" t="s">
        <v>1829</v>
      </c>
      <c r="C1199" s="27"/>
      <c r="D1199" s="27"/>
      <c r="E1199" s="27"/>
      <c r="F1199" s="27"/>
      <c r="G1199" s="27"/>
      <c r="H1199" s="27"/>
      <c r="I1199" s="27"/>
      <c r="J1199" s="27"/>
      <c r="K1199" s="27"/>
      <c r="L1199" s="27"/>
      <c r="M1199" s="27"/>
      <c r="N1199" s="27"/>
      <c r="O1199" s="27"/>
      <c r="P1199" s="27"/>
      <c r="Q1199" s="27"/>
    </row>
    <row r="1200" ht="12.75" hidden="1" customHeight="1">
      <c r="A1200" s="27" t="s">
        <v>1830</v>
      </c>
      <c r="B1200" s="27" t="s">
        <v>1831</v>
      </c>
      <c r="C1200" s="27"/>
      <c r="D1200" s="27"/>
      <c r="E1200" s="27"/>
      <c r="F1200" s="27"/>
      <c r="G1200" s="27"/>
      <c r="H1200" s="27"/>
      <c r="I1200" s="27"/>
      <c r="J1200" s="27"/>
      <c r="K1200" s="27"/>
      <c r="L1200" s="27"/>
      <c r="M1200" s="27"/>
      <c r="N1200" s="27"/>
      <c r="O1200" s="27"/>
      <c r="P1200" s="27"/>
      <c r="Q1200" s="27"/>
    </row>
    <row r="1201" ht="12.75" hidden="1" customHeight="1">
      <c r="A1201" s="27" t="s">
        <v>1832</v>
      </c>
      <c r="B1201" s="27" t="s">
        <v>1833</v>
      </c>
      <c r="C1201" s="27"/>
      <c r="D1201" s="27"/>
      <c r="E1201" s="27"/>
      <c r="F1201" s="27"/>
      <c r="G1201" s="27"/>
      <c r="H1201" s="27"/>
      <c r="I1201" s="27"/>
      <c r="J1201" s="27"/>
      <c r="K1201" s="27"/>
      <c r="L1201" s="27"/>
      <c r="M1201" s="27"/>
      <c r="N1201" s="27"/>
      <c r="O1201" s="27"/>
      <c r="P1201" s="27"/>
      <c r="Q1201" s="27"/>
    </row>
    <row r="1202" ht="12.75" hidden="1" customHeight="1">
      <c r="A1202" s="27" t="s">
        <v>1834</v>
      </c>
      <c r="B1202" s="27" t="s">
        <v>1835</v>
      </c>
      <c r="C1202" s="27"/>
      <c r="D1202" s="27"/>
      <c r="E1202" s="27"/>
      <c r="F1202" s="27"/>
      <c r="G1202" s="27"/>
      <c r="H1202" s="27"/>
      <c r="I1202" s="27"/>
      <c r="J1202" s="27"/>
      <c r="K1202" s="27"/>
      <c r="L1202" s="27"/>
      <c r="M1202" s="27"/>
      <c r="N1202" s="27"/>
      <c r="O1202" s="27"/>
      <c r="P1202" s="27"/>
      <c r="Q1202" s="27"/>
    </row>
    <row r="1203" ht="12.75" hidden="1" customHeight="1">
      <c r="A1203" s="27" t="s">
        <v>1836</v>
      </c>
      <c r="B1203" s="27" t="s">
        <v>1837</v>
      </c>
      <c r="C1203" s="27"/>
      <c r="D1203" s="27"/>
      <c r="E1203" s="27"/>
      <c r="F1203" s="27"/>
      <c r="G1203" s="27"/>
      <c r="H1203" s="27"/>
      <c r="I1203" s="27"/>
      <c r="J1203" s="27"/>
      <c r="K1203" s="27"/>
      <c r="L1203" s="27"/>
      <c r="M1203" s="27"/>
      <c r="N1203" s="27"/>
      <c r="O1203" s="27"/>
      <c r="P1203" s="27"/>
      <c r="Q1203" s="27"/>
    </row>
    <row r="1204" ht="12.75" hidden="1" customHeight="1">
      <c r="A1204" s="27" t="s">
        <v>1838</v>
      </c>
      <c r="B1204" s="27" t="s">
        <v>1839</v>
      </c>
      <c r="C1204" s="27"/>
      <c r="D1204" s="27"/>
      <c r="E1204" s="27"/>
      <c r="F1204" s="27"/>
      <c r="G1204" s="27"/>
      <c r="H1204" s="27"/>
      <c r="I1204" s="27"/>
      <c r="J1204" s="27"/>
      <c r="K1204" s="27"/>
      <c r="L1204" s="27"/>
      <c r="M1204" s="27"/>
      <c r="N1204" s="27"/>
      <c r="O1204" s="27"/>
      <c r="P1204" s="27"/>
      <c r="Q1204" s="27"/>
    </row>
    <row r="1205" ht="12.75" hidden="1" customHeight="1">
      <c r="A1205" s="27" t="s">
        <v>1840</v>
      </c>
      <c r="B1205" s="27" t="s">
        <v>1841</v>
      </c>
      <c r="C1205" s="27"/>
      <c r="D1205" s="27"/>
      <c r="E1205" s="27"/>
      <c r="F1205" s="27"/>
      <c r="G1205" s="27"/>
      <c r="H1205" s="27"/>
      <c r="I1205" s="27"/>
      <c r="J1205" s="27"/>
      <c r="K1205" s="27"/>
      <c r="L1205" s="27"/>
      <c r="M1205" s="27"/>
      <c r="N1205" s="27"/>
      <c r="O1205" s="27"/>
      <c r="P1205" s="27"/>
      <c r="Q1205" s="27"/>
    </row>
    <row r="1206" ht="12.75" hidden="1" customHeight="1">
      <c r="A1206" s="27" t="s">
        <v>1842</v>
      </c>
      <c r="B1206" s="27" t="s">
        <v>1843</v>
      </c>
      <c r="C1206" s="27"/>
      <c r="D1206" s="27"/>
      <c r="E1206" s="27"/>
      <c r="F1206" s="27"/>
      <c r="G1206" s="27"/>
      <c r="H1206" s="27"/>
      <c r="I1206" s="27"/>
      <c r="J1206" s="27"/>
      <c r="K1206" s="27"/>
      <c r="L1206" s="27"/>
      <c r="M1206" s="27"/>
      <c r="N1206" s="27"/>
      <c r="O1206" s="27"/>
      <c r="P1206" s="27"/>
      <c r="Q1206" s="27"/>
    </row>
    <row r="1207" ht="12.75" hidden="1" customHeight="1">
      <c r="A1207" s="27" t="s">
        <v>1844</v>
      </c>
      <c r="B1207" s="27" t="s">
        <v>1845</v>
      </c>
      <c r="C1207" s="27"/>
      <c r="D1207" s="27"/>
      <c r="E1207" s="27"/>
      <c r="F1207" s="27"/>
      <c r="G1207" s="27"/>
      <c r="H1207" s="27"/>
      <c r="I1207" s="27"/>
      <c r="J1207" s="27"/>
      <c r="K1207" s="27"/>
      <c r="L1207" s="27"/>
      <c r="M1207" s="27"/>
      <c r="N1207" s="27"/>
      <c r="O1207" s="27"/>
      <c r="P1207" s="27"/>
      <c r="Q1207" s="27"/>
    </row>
    <row r="1208" ht="12.75" hidden="1" customHeight="1">
      <c r="A1208" s="27" t="s">
        <v>1846</v>
      </c>
      <c r="B1208" s="27" t="s">
        <v>1847</v>
      </c>
      <c r="C1208" s="27"/>
      <c r="D1208" s="27"/>
      <c r="E1208" s="27"/>
      <c r="F1208" s="27"/>
      <c r="G1208" s="27"/>
      <c r="H1208" s="27"/>
      <c r="I1208" s="27"/>
      <c r="J1208" s="27"/>
      <c r="K1208" s="27"/>
      <c r="L1208" s="27"/>
      <c r="M1208" s="27"/>
      <c r="N1208" s="27"/>
      <c r="O1208" s="27"/>
      <c r="P1208" s="27"/>
      <c r="Q1208" s="27"/>
    </row>
    <row r="1209" ht="12.75" hidden="1" customHeight="1">
      <c r="A1209" s="27" t="s">
        <v>1848</v>
      </c>
      <c r="B1209" s="27" t="s">
        <v>1849</v>
      </c>
      <c r="C1209" s="27"/>
      <c r="D1209" s="27"/>
      <c r="E1209" s="27"/>
      <c r="F1209" s="27"/>
      <c r="G1209" s="27"/>
      <c r="H1209" s="27"/>
      <c r="I1209" s="27"/>
      <c r="J1209" s="27"/>
      <c r="K1209" s="27"/>
      <c r="L1209" s="27"/>
      <c r="M1209" s="27"/>
      <c r="N1209" s="27"/>
      <c r="O1209" s="27"/>
      <c r="P1209" s="27"/>
      <c r="Q1209" s="27"/>
    </row>
    <row r="1210" ht="12.75" hidden="1" customHeight="1">
      <c r="A1210" s="27" t="s">
        <v>1850</v>
      </c>
      <c r="B1210" s="27" t="s">
        <v>1851</v>
      </c>
      <c r="C1210" s="27"/>
      <c r="D1210" s="27"/>
      <c r="E1210" s="27"/>
      <c r="F1210" s="27"/>
      <c r="G1210" s="27"/>
      <c r="H1210" s="27"/>
      <c r="I1210" s="27"/>
      <c r="J1210" s="27"/>
      <c r="K1210" s="27"/>
      <c r="L1210" s="27"/>
      <c r="M1210" s="27"/>
      <c r="N1210" s="27"/>
      <c r="O1210" s="27"/>
      <c r="P1210" s="27"/>
      <c r="Q1210" s="27"/>
    </row>
    <row r="1211" ht="12.75" hidden="1" customHeight="1">
      <c r="A1211" s="27" t="s">
        <v>1852</v>
      </c>
      <c r="B1211" s="27" t="s">
        <v>1853</v>
      </c>
      <c r="C1211" s="27"/>
      <c r="D1211" s="27"/>
      <c r="E1211" s="27"/>
      <c r="F1211" s="27"/>
      <c r="G1211" s="27"/>
      <c r="H1211" s="27"/>
      <c r="I1211" s="27"/>
      <c r="J1211" s="27"/>
      <c r="K1211" s="27"/>
      <c r="L1211" s="27"/>
      <c r="M1211" s="27"/>
      <c r="N1211" s="27"/>
      <c r="O1211" s="27"/>
      <c r="P1211" s="27"/>
      <c r="Q1211" s="27"/>
    </row>
    <row r="1212" ht="12.75" hidden="1" customHeight="1">
      <c r="A1212" s="27" t="s">
        <v>1854</v>
      </c>
      <c r="B1212" s="27" t="s">
        <v>1855</v>
      </c>
      <c r="C1212" s="27"/>
      <c r="D1212" s="27"/>
      <c r="E1212" s="27"/>
      <c r="F1212" s="27"/>
      <c r="G1212" s="27"/>
      <c r="H1212" s="27"/>
      <c r="I1212" s="27"/>
      <c r="J1212" s="27"/>
      <c r="K1212" s="27"/>
      <c r="L1212" s="27"/>
      <c r="M1212" s="27"/>
      <c r="N1212" s="27"/>
      <c r="O1212" s="27"/>
      <c r="P1212" s="27"/>
      <c r="Q1212" s="27"/>
    </row>
    <row r="1213" ht="12.75" hidden="1" customHeight="1">
      <c r="A1213" s="27" t="s">
        <v>1856</v>
      </c>
      <c r="B1213" s="27" t="s">
        <v>1857</v>
      </c>
      <c r="C1213" s="27"/>
      <c r="D1213" s="27"/>
      <c r="E1213" s="27"/>
      <c r="F1213" s="27"/>
      <c r="G1213" s="27"/>
      <c r="H1213" s="27"/>
      <c r="I1213" s="27"/>
      <c r="J1213" s="27"/>
      <c r="K1213" s="27"/>
      <c r="L1213" s="27"/>
      <c r="M1213" s="27"/>
      <c r="N1213" s="27"/>
      <c r="O1213" s="27"/>
      <c r="P1213" s="27"/>
      <c r="Q1213" s="27"/>
    </row>
    <row r="1214" ht="12.75" hidden="1" customHeight="1">
      <c r="A1214" s="27" t="s">
        <v>1858</v>
      </c>
      <c r="B1214" s="27" t="s">
        <v>1859</v>
      </c>
      <c r="C1214" s="27"/>
      <c r="D1214" s="27"/>
      <c r="E1214" s="27"/>
      <c r="F1214" s="27"/>
      <c r="G1214" s="27"/>
      <c r="H1214" s="27"/>
      <c r="I1214" s="27"/>
      <c r="J1214" s="27"/>
      <c r="K1214" s="27"/>
      <c r="L1214" s="27"/>
      <c r="M1214" s="27"/>
      <c r="N1214" s="27"/>
      <c r="O1214" s="27"/>
      <c r="P1214" s="27"/>
      <c r="Q1214" s="27"/>
    </row>
    <row r="1215" ht="12.75" hidden="1" customHeight="1">
      <c r="A1215" s="27" t="s">
        <v>1860</v>
      </c>
      <c r="B1215" s="27" t="s">
        <v>1861</v>
      </c>
      <c r="C1215" s="27"/>
      <c r="D1215" s="27"/>
      <c r="E1215" s="27"/>
      <c r="F1215" s="27"/>
      <c r="G1215" s="27"/>
      <c r="H1215" s="27"/>
      <c r="I1215" s="27"/>
      <c r="J1215" s="27"/>
      <c r="K1215" s="27"/>
      <c r="L1215" s="27"/>
      <c r="M1215" s="27"/>
      <c r="N1215" s="27"/>
      <c r="O1215" s="27"/>
      <c r="P1215" s="27"/>
      <c r="Q1215" s="27"/>
    </row>
    <row r="1216" ht="12.75" hidden="1" customHeight="1">
      <c r="A1216" s="27" t="s">
        <v>1862</v>
      </c>
      <c r="B1216" s="27" t="s">
        <v>1863</v>
      </c>
      <c r="C1216" s="27"/>
      <c r="D1216" s="27"/>
      <c r="E1216" s="27"/>
      <c r="F1216" s="27"/>
      <c r="G1216" s="27"/>
      <c r="H1216" s="27"/>
      <c r="I1216" s="27"/>
      <c r="J1216" s="27"/>
      <c r="K1216" s="27"/>
      <c r="L1216" s="27"/>
      <c r="M1216" s="27"/>
      <c r="N1216" s="27"/>
      <c r="O1216" s="27"/>
      <c r="P1216" s="27"/>
      <c r="Q1216" s="27"/>
    </row>
    <row r="1217" ht="12.75" hidden="1" customHeight="1">
      <c r="A1217" s="27" t="s">
        <v>1864</v>
      </c>
      <c r="B1217" s="27" t="s">
        <v>1865</v>
      </c>
      <c r="C1217" s="27"/>
      <c r="D1217" s="27"/>
      <c r="E1217" s="27"/>
      <c r="F1217" s="27"/>
      <c r="G1217" s="27"/>
      <c r="H1217" s="27"/>
      <c r="I1217" s="27"/>
      <c r="J1217" s="27"/>
      <c r="K1217" s="27"/>
      <c r="L1217" s="27"/>
      <c r="M1217" s="27"/>
      <c r="N1217" s="27"/>
      <c r="O1217" s="27"/>
      <c r="P1217" s="27"/>
      <c r="Q1217" s="27"/>
    </row>
    <row r="1218" ht="12.75" hidden="1" customHeight="1">
      <c r="A1218" s="27" t="s">
        <v>1866</v>
      </c>
      <c r="B1218" s="27" t="s">
        <v>1867</v>
      </c>
      <c r="C1218" s="27"/>
      <c r="D1218" s="27"/>
      <c r="E1218" s="27"/>
      <c r="F1218" s="27"/>
      <c r="G1218" s="27"/>
      <c r="H1218" s="27"/>
      <c r="I1218" s="27"/>
      <c r="J1218" s="27"/>
      <c r="K1218" s="27"/>
      <c r="L1218" s="27"/>
      <c r="M1218" s="27"/>
      <c r="N1218" s="27"/>
      <c r="O1218" s="27"/>
      <c r="P1218" s="27"/>
      <c r="Q1218" s="27"/>
    </row>
    <row r="1219" ht="12.75" hidden="1" customHeight="1">
      <c r="A1219" s="27" t="s">
        <v>1868</v>
      </c>
      <c r="B1219" s="27" t="s">
        <v>1869</v>
      </c>
      <c r="C1219" s="27"/>
      <c r="D1219" s="27"/>
      <c r="E1219" s="27"/>
      <c r="F1219" s="27"/>
      <c r="G1219" s="27"/>
      <c r="H1219" s="27"/>
      <c r="I1219" s="27"/>
      <c r="J1219" s="27"/>
      <c r="K1219" s="27"/>
      <c r="L1219" s="27"/>
      <c r="M1219" s="27"/>
      <c r="N1219" s="27"/>
      <c r="O1219" s="27"/>
      <c r="P1219" s="27"/>
      <c r="Q1219" s="27"/>
    </row>
    <row r="1220" ht="12.75" hidden="1" customHeight="1">
      <c r="A1220" s="27" t="s">
        <v>1870</v>
      </c>
      <c r="B1220" s="27" t="s">
        <v>1871</v>
      </c>
      <c r="C1220" s="27"/>
      <c r="D1220" s="27"/>
      <c r="E1220" s="27"/>
      <c r="F1220" s="27"/>
      <c r="G1220" s="27"/>
      <c r="H1220" s="27"/>
      <c r="I1220" s="27"/>
      <c r="J1220" s="27"/>
      <c r="K1220" s="27"/>
      <c r="L1220" s="27"/>
      <c r="M1220" s="27"/>
      <c r="N1220" s="27"/>
      <c r="O1220" s="27"/>
      <c r="P1220" s="27"/>
      <c r="Q1220" s="27"/>
    </row>
    <row r="1221" ht="12.75" hidden="1" customHeight="1">
      <c r="A1221" s="27" t="s">
        <v>1872</v>
      </c>
      <c r="B1221" s="27" t="s">
        <v>1873</v>
      </c>
      <c r="C1221" s="27"/>
      <c r="D1221" s="27"/>
      <c r="E1221" s="27"/>
      <c r="F1221" s="27"/>
      <c r="G1221" s="27"/>
      <c r="H1221" s="27"/>
      <c r="I1221" s="27"/>
      <c r="J1221" s="27"/>
      <c r="K1221" s="27"/>
      <c r="L1221" s="27"/>
      <c r="M1221" s="27"/>
      <c r="N1221" s="27"/>
      <c r="O1221" s="27"/>
      <c r="P1221" s="27"/>
      <c r="Q1221" s="27"/>
    </row>
    <row r="1222" ht="12.75" hidden="1" customHeight="1">
      <c r="A1222" s="27" t="s">
        <v>1874</v>
      </c>
      <c r="B1222" s="27" t="s">
        <v>1875</v>
      </c>
      <c r="C1222" s="27"/>
      <c r="D1222" s="27"/>
      <c r="E1222" s="27"/>
      <c r="F1222" s="27"/>
      <c r="G1222" s="27"/>
      <c r="H1222" s="27"/>
      <c r="I1222" s="27"/>
      <c r="J1222" s="27"/>
      <c r="K1222" s="27"/>
      <c r="L1222" s="27"/>
      <c r="M1222" s="27"/>
      <c r="N1222" s="27"/>
      <c r="O1222" s="27"/>
      <c r="P1222" s="27"/>
      <c r="Q1222" s="27"/>
    </row>
    <row r="1223" ht="12.75" hidden="1" customHeight="1">
      <c r="A1223" s="27" t="s">
        <v>1876</v>
      </c>
      <c r="B1223" s="27" t="s">
        <v>1877</v>
      </c>
      <c r="C1223" s="27"/>
      <c r="D1223" s="27"/>
      <c r="E1223" s="27"/>
      <c r="F1223" s="27"/>
      <c r="G1223" s="27"/>
      <c r="H1223" s="27"/>
      <c r="I1223" s="27"/>
      <c r="J1223" s="27"/>
      <c r="K1223" s="27"/>
      <c r="L1223" s="27"/>
      <c r="M1223" s="27"/>
      <c r="N1223" s="27"/>
      <c r="O1223" s="27"/>
      <c r="P1223" s="27"/>
      <c r="Q1223" s="27"/>
    </row>
    <row r="1224" ht="12.75" hidden="1" customHeight="1">
      <c r="A1224" s="27" t="s">
        <v>1878</v>
      </c>
      <c r="B1224" s="27" t="s">
        <v>1879</v>
      </c>
      <c r="C1224" s="27"/>
      <c r="D1224" s="27"/>
      <c r="E1224" s="27"/>
      <c r="F1224" s="27"/>
      <c r="G1224" s="27"/>
      <c r="H1224" s="27"/>
      <c r="I1224" s="27"/>
      <c r="J1224" s="27"/>
      <c r="K1224" s="27"/>
      <c r="L1224" s="27"/>
      <c r="M1224" s="27"/>
      <c r="N1224" s="27"/>
      <c r="O1224" s="27"/>
      <c r="P1224" s="27"/>
      <c r="Q1224" s="27"/>
    </row>
    <row r="1225" ht="12.75" hidden="1" customHeight="1">
      <c r="A1225" s="27" t="s">
        <v>1880</v>
      </c>
      <c r="B1225" s="27" t="s">
        <v>1881</v>
      </c>
      <c r="C1225" s="27"/>
      <c r="D1225" s="27"/>
      <c r="E1225" s="27"/>
      <c r="F1225" s="27"/>
      <c r="G1225" s="27"/>
      <c r="H1225" s="27"/>
      <c r="I1225" s="27"/>
      <c r="J1225" s="27"/>
      <c r="K1225" s="27"/>
      <c r="L1225" s="27"/>
      <c r="M1225" s="27"/>
      <c r="N1225" s="27"/>
      <c r="O1225" s="27"/>
      <c r="P1225" s="27"/>
      <c r="Q1225" s="27"/>
    </row>
    <row r="1226" ht="12.75" hidden="1" customHeight="1">
      <c r="A1226" s="27" t="s">
        <v>1882</v>
      </c>
      <c r="B1226" s="27" t="s">
        <v>1883</v>
      </c>
      <c r="C1226" s="27"/>
      <c r="D1226" s="27"/>
      <c r="E1226" s="27"/>
      <c r="F1226" s="27"/>
      <c r="G1226" s="27"/>
      <c r="H1226" s="27"/>
      <c r="I1226" s="27"/>
      <c r="J1226" s="27"/>
      <c r="K1226" s="27"/>
      <c r="L1226" s="27"/>
      <c r="M1226" s="27"/>
      <c r="N1226" s="27"/>
      <c r="O1226" s="27"/>
      <c r="P1226" s="27"/>
      <c r="Q1226" s="27"/>
    </row>
    <row r="1227" ht="12.75" hidden="1" customHeight="1">
      <c r="A1227" s="27" t="s">
        <v>1884</v>
      </c>
      <c r="B1227" s="27" t="s">
        <v>1885</v>
      </c>
      <c r="C1227" s="27"/>
      <c r="D1227" s="27"/>
      <c r="E1227" s="27"/>
      <c r="F1227" s="27"/>
      <c r="G1227" s="27"/>
      <c r="H1227" s="27"/>
      <c r="I1227" s="27"/>
      <c r="J1227" s="27"/>
      <c r="K1227" s="27"/>
      <c r="L1227" s="27"/>
      <c r="M1227" s="27"/>
      <c r="N1227" s="27"/>
      <c r="O1227" s="27"/>
      <c r="P1227" s="27"/>
      <c r="Q1227" s="27"/>
    </row>
    <row r="1228" ht="12.75" hidden="1" customHeight="1">
      <c r="A1228" s="27" t="s">
        <v>1886</v>
      </c>
      <c r="B1228" s="27" t="s">
        <v>1887</v>
      </c>
      <c r="C1228" s="27"/>
      <c r="D1228" s="27"/>
      <c r="E1228" s="27"/>
      <c r="F1228" s="27"/>
      <c r="G1228" s="27"/>
      <c r="H1228" s="27"/>
      <c r="I1228" s="27"/>
      <c r="J1228" s="27"/>
      <c r="K1228" s="27"/>
      <c r="L1228" s="27"/>
      <c r="M1228" s="27"/>
      <c r="N1228" s="27"/>
      <c r="O1228" s="27"/>
      <c r="P1228" s="27"/>
      <c r="Q1228" s="27"/>
    </row>
    <row r="1229" ht="12.75" hidden="1" customHeight="1">
      <c r="A1229" s="27" t="s">
        <v>1888</v>
      </c>
      <c r="B1229" s="27" t="s">
        <v>1889</v>
      </c>
      <c r="C1229" s="27"/>
      <c r="D1229" s="27"/>
      <c r="E1229" s="27"/>
      <c r="F1229" s="27"/>
      <c r="G1229" s="27"/>
      <c r="H1229" s="27"/>
      <c r="I1229" s="27"/>
      <c r="J1229" s="27"/>
      <c r="K1229" s="27"/>
      <c r="L1229" s="27"/>
      <c r="M1229" s="27"/>
      <c r="N1229" s="27"/>
      <c r="O1229" s="27"/>
      <c r="P1229" s="27"/>
      <c r="Q1229" s="27"/>
    </row>
    <row r="1230" ht="12.75" hidden="1" customHeight="1">
      <c r="A1230" s="27" t="s">
        <v>1890</v>
      </c>
      <c r="B1230" s="27" t="s">
        <v>1891</v>
      </c>
      <c r="C1230" s="27"/>
      <c r="D1230" s="27"/>
      <c r="E1230" s="27"/>
      <c r="F1230" s="27"/>
      <c r="G1230" s="27"/>
      <c r="H1230" s="27"/>
      <c r="I1230" s="27"/>
      <c r="J1230" s="27"/>
      <c r="K1230" s="27"/>
      <c r="L1230" s="27"/>
      <c r="M1230" s="27"/>
      <c r="N1230" s="27"/>
      <c r="O1230" s="27"/>
      <c r="P1230" s="27"/>
      <c r="Q1230" s="27"/>
    </row>
    <row r="1231" ht="12.75" hidden="1" customHeight="1">
      <c r="A1231" s="27" t="s">
        <v>1892</v>
      </c>
      <c r="B1231" s="27" t="s">
        <v>1893</v>
      </c>
      <c r="C1231" s="27"/>
      <c r="D1231" s="27"/>
      <c r="E1231" s="27"/>
      <c r="F1231" s="27"/>
      <c r="G1231" s="27"/>
      <c r="H1231" s="27"/>
      <c r="I1231" s="27"/>
      <c r="J1231" s="27"/>
      <c r="K1231" s="27"/>
      <c r="L1231" s="27"/>
      <c r="M1231" s="27"/>
      <c r="N1231" s="27"/>
      <c r="O1231" s="27"/>
      <c r="P1231" s="27"/>
      <c r="Q1231" s="27"/>
    </row>
    <row r="1232" ht="12.75" hidden="1" customHeight="1">
      <c r="A1232" s="27" t="s">
        <v>1894</v>
      </c>
      <c r="B1232" s="27" t="s">
        <v>1895</v>
      </c>
      <c r="C1232" s="27"/>
      <c r="D1232" s="27"/>
      <c r="E1232" s="27"/>
      <c r="F1232" s="27"/>
      <c r="G1232" s="27"/>
      <c r="H1232" s="27"/>
      <c r="I1232" s="27"/>
      <c r="J1232" s="27"/>
      <c r="K1232" s="27"/>
      <c r="L1232" s="27"/>
      <c r="M1232" s="27"/>
      <c r="N1232" s="27"/>
      <c r="O1232" s="27"/>
      <c r="P1232" s="27"/>
      <c r="Q1232" s="27"/>
    </row>
    <row r="1233" ht="12.75" hidden="1" customHeight="1">
      <c r="A1233" s="27" t="s">
        <v>1896</v>
      </c>
      <c r="B1233" s="27" t="s">
        <v>1897</v>
      </c>
      <c r="C1233" s="27"/>
      <c r="D1233" s="27"/>
      <c r="E1233" s="27"/>
      <c r="F1233" s="27"/>
      <c r="G1233" s="27"/>
      <c r="H1233" s="27"/>
      <c r="I1233" s="27"/>
      <c r="J1233" s="27"/>
      <c r="K1233" s="27"/>
      <c r="L1233" s="27"/>
      <c r="M1233" s="27"/>
      <c r="N1233" s="27"/>
      <c r="O1233" s="27"/>
      <c r="P1233" s="27"/>
      <c r="Q1233" s="27"/>
    </row>
    <row r="1234" ht="12.75" hidden="1" customHeight="1">
      <c r="A1234" s="27" t="s">
        <v>1898</v>
      </c>
      <c r="B1234" s="27" t="s">
        <v>1899</v>
      </c>
      <c r="C1234" s="27"/>
      <c r="D1234" s="27"/>
      <c r="E1234" s="27"/>
      <c r="F1234" s="27"/>
      <c r="G1234" s="27"/>
      <c r="H1234" s="27"/>
      <c r="I1234" s="27"/>
      <c r="J1234" s="27"/>
      <c r="K1234" s="27"/>
      <c r="L1234" s="27"/>
      <c r="M1234" s="27"/>
      <c r="N1234" s="27"/>
      <c r="O1234" s="27"/>
      <c r="P1234" s="27"/>
      <c r="Q1234" s="27"/>
    </row>
    <row r="1235" ht="12.75" hidden="1" customHeight="1">
      <c r="A1235" s="27" t="s">
        <v>1900</v>
      </c>
      <c r="B1235" s="27" t="s">
        <v>1901</v>
      </c>
      <c r="C1235" s="27"/>
      <c r="D1235" s="27"/>
      <c r="E1235" s="27"/>
      <c r="F1235" s="27"/>
      <c r="G1235" s="27"/>
      <c r="H1235" s="27"/>
      <c r="I1235" s="27"/>
      <c r="J1235" s="27"/>
      <c r="K1235" s="27"/>
      <c r="L1235" s="27"/>
      <c r="M1235" s="27"/>
      <c r="N1235" s="27"/>
      <c r="O1235" s="27"/>
      <c r="P1235" s="27"/>
      <c r="Q1235" s="27"/>
    </row>
    <row r="1236" ht="12.75" hidden="1" customHeight="1">
      <c r="A1236" s="27" t="s">
        <v>1902</v>
      </c>
      <c r="B1236" s="27" t="s">
        <v>1903</v>
      </c>
      <c r="C1236" s="27"/>
      <c r="D1236" s="27"/>
      <c r="E1236" s="27"/>
      <c r="F1236" s="27"/>
      <c r="G1236" s="27"/>
      <c r="H1236" s="27"/>
      <c r="I1236" s="27"/>
      <c r="J1236" s="27"/>
      <c r="K1236" s="27"/>
      <c r="L1236" s="27"/>
      <c r="M1236" s="27"/>
      <c r="N1236" s="27"/>
      <c r="O1236" s="27"/>
      <c r="P1236" s="27"/>
      <c r="Q1236" s="27"/>
    </row>
    <row r="1237" ht="12.75" hidden="1" customHeight="1">
      <c r="A1237" s="27" t="s">
        <v>1904</v>
      </c>
      <c r="B1237" s="27" t="s">
        <v>1905</v>
      </c>
      <c r="C1237" s="27"/>
      <c r="D1237" s="27"/>
      <c r="E1237" s="27"/>
      <c r="F1237" s="27"/>
      <c r="G1237" s="27"/>
      <c r="H1237" s="27"/>
      <c r="I1237" s="27"/>
      <c r="J1237" s="27"/>
      <c r="K1237" s="27"/>
      <c r="L1237" s="27"/>
      <c r="M1237" s="27"/>
      <c r="N1237" s="27"/>
      <c r="O1237" s="27"/>
      <c r="P1237" s="27"/>
      <c r="Q1237" s="27"/>
    </row>
    <row r="1238" ht="12.75" hidden="1" customHeight="1">
      <c r="A1238" s="27" t="s">
        <v>1906</v>
      </c>
      <c r="B1238" s="27" t="s">
        <v>1907</v>
      </c>
      <c r="C1238" s="27"/>
      <c r="D1238" s="27"/>
      <c r="E1238" s="27"/>
      <c r="F1238" s="27"/>
      <c r="G1238" s="27"/>
      <c r="H1238" s="27"/>
      <c r="I1238" s="27"/>
      <c r="J1238" s="27"/>
      <c r="K1238" s="27"/>
      <c r="L1238" s="27"/>
      <c r="M1238" s="27"/>
      <c r="N1238" s="27"/>
      <c r="O1238" s="27"/>
      <c r="P1238" s="27"/>
      <c r="Q1238" s="27"/>
    </row>
    <row r="1239" ht="12.75" hidden="1" customHeight="1">
      <c r="A1239" s="27" t="s">
        <v>1908</v>
      </c>
      <c r="B1239" s="27" t="s">
        <v>1909</v>
      </c>
      <c r="C1239" s="27"/>
      <c r="D1239" s="27"/>
      <c r="E1239" s="27"/>
      <c r="F1239" s="27"/>
      <c r="G1239" s="27"/>
      <c r="H1239" s="27"/>
      <c r="I1239" s="27"/>
      <c r="J1239" s="27"/>
      <c r="K1239" s="27"/>
      <c r="L1239" s="27"/>
      <c r="M1239" s="27"/>
      <c r="N1239" s="27"/>
      <c r="O1239" s="27"/>
      <c r="P1239" s="27"/>
      <c r="Q1239" s="27"/>
    </row>
    <row r="1240" ht="12.75" hidden="1" customHeight="1">
      <c r="A1240" s="27" t="s">
        <v>1910</v>
      </c>
      <c r="B1240" s="27" t="s">
        <v>1911</v>
      </c>
      <c r="C1240" s="27"/>
      <c r="D1240" s="27"/>
      <c r="E1240" s="27"/>
      <c r="F1240" s="27"/>
      <c r="G1240" s="27"/>
      <c r="H1240" s="27"/>
      <c r="I1240" s="27"/>
      <c r="J1240" s="27"/>
      <c r="K1240" s="27"/>
      <c r="L1240" s="27"/>
      <c r="M1240" s="27"/>
      <c r="N1240" s="27"/>
      <c r="O1240" s="27"/>
      <c r="P1240" s="27"/>
      <c r="Q1240" s="27"/>
    </row>
    <row r="1241" ht="12.75" hidden="1" customHeight="1">
      <c r="A1241" s="27" t="s">
        <v>1912</v>
      </c>
      <c r="B1241" s="27" t="s">
        <v>1913</v>
      </c>
      <c r="C1241" s="27"/>
      <c r="D1241" s="27"/>
      <c r="E1241" s="27"/>
      <c r="F1241" s="27"/>
      <c r="G1241" s="27"/>
      <c r="H1241" s="27"/>
      <c r="I1241" s="27"/>
      <c r="J1241" s="27"/>
      <c r="K1241" s="27"/>
      <c r="L1241" s="27"/>
      <c r="M1241" s="27"/>
      <c r="N1241" s="27"/>
      <c r="O1241" s="27"/>
      <c r="P1241" s="27"/>
      <c r="Q1241" s="27"/>
    </row>
    <row r="1242" ht="12.75" hidden="1" customHeight="1">
      <c r="A1242" s="27" t="s">
        <v>1914</v>
      </c>
      <c r="B1242" s="27" t="s">
        <v>1915</v>
      </c>
      <c r="C1242" s="27"/>
      <c r="D1242" s="27"/>
      <c r="E1242" s="27"/>
      <c r="F1242" s="27"/>
      <c r="G1242" s="27"/>
      <c r="H1242" s="27"/>
      <c r="I1242" s="27"/>
      <c r="J1242" s="27"/>
      <c r="K1242" s="27"/>
      <c r="L1242" s="27"/>
      <c r="M1242" s="27"/>
      <c r="N1242" s="27"/>
      <c r="O1242" s="27"/>
      <c r="P1242" s="27"/>
      <c r="Q1242" s="27"/>
    </row>
    <row r="1243" ht="12.75" hidden="1" customHeight="1">
      <c r="A1243" s="27" t="s">
        <v>1916</v>
      </c>
      <c r="B1243" s="27" t="s">
        <v>1917</v>
      </c>
      <c r="C1243" s="27"/>
      <c r="D1243" s="27"/>
      <c r="E1243" s="27"/>
      <c r="F1243" s="27"/>
      <c r="G1243" s="27"/>
      <c r="H1243" s="27"/>
      <c r="I1243" s="27"/>
      <c r="J1243" s="27"/>
      <c r="K1243" s="27"/>
      <c r="L1243" s="27"/>
      <c r="M1243" s="27"/>
      <c r="N1243" s="27"/>
      <c r="O1243" s="27"/>
      <c r="P1243" s="27"/>
      <c r="Q1243" s="27"/>
    </row>
    <row r="1244" ht="12.75" hidden="1" customHeight="1">
      <c r="A1244" s="27" t="s">
        <v>1918</v>
      </c>
      <c r="B1244" s="27" t="s">
        <v>1919</v>
      </c>
      <c r="C1244" s="27"/>
      <c r="D1244" s="27"/>
      <c r="E1244" s="27"/>
      <c r="F1244" s="27"/>
      <c r="G1244" s="27"/>
      <c r="H1244" s="27"/>
      <c r="I1244" s="27"/>
      <c r="J1244" s="27"/>
      <c r="K1244" s="27"/>
      <c r="L1244" s="27"/>
      <c r="M1244" s="27"/>
      <c r="N1244" s="27"/>
      <c r="O1244" s="27"/>
      <c r="P1244" s="27"/>
      <c r="Q1244" s="27"/>
    </row>
    <row r="1245" ht="12.75" hidden="1" customHeight="1">
      <c r="A1245" s="27" t="s">
        <v>1920</v>
      </c>
      <c r="B1245" s="27" t="s">
        <v>1921</v>
      </c>
      <c r="C1245" s="27"/>
      <c r="D1245" s="27"/>
      <c r="E1245" s="27"/>
      <c r="F1245" s="27"/>
      <c r="G1245" s="27"/>
      <c r="H1245" s="27"/>
      <c r="I1245" s="27"/>
      <c r="J1245" s="27"/>
      <c r="K1245" s="27"/>
      <c r="L1245" s="27"/>
      <c r="M1245" s="27"/>
      <c r="N1245" s="27"/>
      <c r="O1245" s="27"/>
      <c r="P1245" s="27"/>
      <c r="Q1245" s="27"/>
    </row>
    <row r="1246" ht="12.75" hidden="1" customHeight="1">
      <c r="A1246" s="27" t="s">
        <v>1922</v>
      </c>
      <c r="B1246" s="27" t="s">
        <v>1923</v>
      </c>
      <c r="C1246" s="27"/>
      <c r="D1246" s="27"/>
      <c r="E1246" s="27"/>
      <c r="F1246" s="27"/>
      <c r="G1246" s="27"/>
      <c r="H1246" s="27"/>
      <c r="I1246" s="27"/>
      <c r="J1246" s="27"/>
      <c r="K1246" s="27"/>
      <c r="L1246" s="27"/>
      <c r="M1246" s="27"/>
      <c r="N1246" s="27"/>
      <c r="O1246" s="27"/>
      <c r="P1246" s="27"/>
      <c r="Q1246" s="27"/>
    </row>
    <row r="1247" ht="12.75" hidden="1" customHeight="1">
      <c r="A1247" s="27" t="s">
        <v>1924</v>
      </c>
      <c r="B1247" s="27" t="s">
        <v>1925</v>
      </c>
      <c r="C1247" s="27"/>
      <c r="D1247" s="27"/>
      <c r="E1247" s="27"/>
      <c r="F1247" s="27"/>
      <c r="G1247" s="27"/>
      <c r="H1247" s="27"/>
      <c r="I1247" s="27"/>
      <c r="J1247" s="27"/>
      <c r="K1247" s="27"/>
      <c r="L1247" s="27"/>
      <c r="M1247" s="27"/>
      <c r="N1247" s="27"/>
      <c r="O1247" s="27"/>
      <c r="P1247" s="27"/>
      <c r="Q1247" s="27"/>
    </row>
    <row r="1248" ht="12.75" hidden="1" customHeight="1">
      <c r="A1248" s="27" t="s">
        <v>1926</v>
      </c>
      <c r="B1248" s="27" t="s">
        <v>1927</v>
      </c>
      <c r="C1248" s="27"/>
      <c r="D1248" s="27"/>
      <c r="E1248" s="27"/>
      <c r="F1248" s="27"/>
      <c r="G1248" s="27"/>
      <c r="H1248" s="27"/>
      <c r="I1248" s="27"/>
      <c r="J1248" s="27"/>
      <c r="K1248" s="27"/>
      <c r="L1248" s="27"/>
      <c r="M1248" s="27"/>
      <c r="N1248" s="27"/>
      <c r="O1248" s="27"/>
      <c r="P1248" s="27"/>
      <c r="Q1248" s="27"/>
    </row>
    <row r="1249" ht="12.75" hidden="1" customHeight="1">
      <c r="A1249" s="27" t="s">
        <v>1928</v>
      </c>
      <c r="B1249" s="27" t="s">
        <v>1929</v>
      </c>
      <c r="C1249" s="27"/>
      <c r="D1249" s="27"/>
      <c r="E1249" s="27"/>
      <c r="F1249" s="27"/>
      <c r="G1249" s="27"/>
      <c r="H1249" s="27"/>
      <c r="I1249" s="27"/>
      <c r="J1249" s="27"/>
      <c r="K1249" s="27"/>
      <c r="L1249" s="27"/>
      <c r="M1249" s="27"/>
      <c r="N1249" s="27"/>
      <c r="O1249" s="27"/>
      <c r="P1249" s="27"/>
      <c r="Q1249" s="27"/>
    </row>
    <row r="1250" ht="12.75" hidden="1" customHeight="1">
      <c r="A1250" s="27" t="s">
        <v>1930</v>
      </c>
      <c r="B1250" s="27" t="s">
        <v>1931</v>
      </c>
      <c r="C1250" s="27"/>
      <c r="D1250" s="27"/>
      <c r="E1250" s="27"/>
      <c r="F1250" s="27"/>
      <c r="G1250" s="27"/>
      <c r="H1250" s="27"/>
      <c r="I1250" s="27"/>
      <c r="J1250" s="27"/>
      <c r="K1250" s="27"/>
      <c r="L1250" s="27"/>
      <c r="M1250" s="27"/>
      <c r="N1250" s="27"/>
      <c r="O1250" s="27"/>
      <c r="P1250" s="27"/>
      <c r="Q1250" s="27"/>
    </row>
    <row r="1251" ht="12.75" hidden="1" customHeight="1">
      <c r="A1251" s="27" t="s">
        <v>1932</v>
      </c>
      <c r="B1251" s="27" t="s">
        <v>1933</v>
      </c>
      <c r="C1251" s="27"/>
      <c r="D1251" s="27"/>
      <c r="E1251" s="27"/>
      <c r="F1251" s="27"/>
      <c r="G1251" s="27"/>
      <c r="H1251" s="27"/>
      <c r="I1251" s="27"/>
      <c r="J1251" s="27"/>
      <c r="K1251" s="27"/>
      <c r="L1251" s="27"/>
      <c r="M1251" s="27"/>
      <c r="N1251" s="27"/>
      <c r="O1251" s="27"/>
      <c r="P1251" s="27"/>
      <c r="Q1251" s="27"/>
    </row>
    <row r="1252" ht="12.75" hidden="1" customHeight="1">
      <c r="A1252" s="27" t="s">
        <v>1934</v>
      </c>
      <c r="B1252" s="27" t="s">
        <v>1935</v>
      </c>
      <c r="C1252" s="27"/>
      <c r="D1252" s="27"/>
      <c r="E1252" s="27"/>
      <c r="F1252" s="27"/>
      <c r="G1252" s="27"/>
      <c r="H1252" s="27"/>
      <c r="I1252" s="27"/>
      <c r="J1252" s="27"/>
      <c r="K1252" s="27"/>
      <c r="L1252" s="27"/>
      <c r="M1252" s="27"/>
      <c r="N1252" s="27"/>
      <c r="O1252" s="27"/>
      <c r="P1252" s="27"/>
      <c r="Q1252" s="27"/>
    </row>
    <row r="1253" ht="12.75" hidden="1" customHeight="1">
      <c r="A1253" s="27" t="s">
        <v>1936</v>
      </c>
      <c r="B1253" s="27" t="s">
        <v>1937</v>
      </c>
      <c r="C1253" s="27"/>
      <c r="D1253" s="27"/>
      <c r="E1253" s="27"/>
      <c r="F1253" s="27"/>
      <c r="G1253" s="27"/>
      <c r="H1253" s="27"/>
      <c r="I1253" s="27"/>
      <c r="J1253" s="27"/>
      <c r="K1253" s="27"/>
      <c r="L1253" s="27"/>
      <c r="M1253" s="27"/>
      <c r="N1253" s="27"/>
      <c r="O1253" s="27"/>
      <c r="P1253" s="27"/>
      <c r="Q1253" s="27"/>
    </row>
    <row r="1254" ht="12.75" hidden="1" customHeight="1">
      <c r="A1254" s="27" t="s">
        <v>1938</v>
      </c>
      <c r="B1254" s="27" t="s">
        <v>1939</v>
      </c>
      <c r="C1254" s="27"/>
      <c r="D1254" s="27"/>
      <c r="E1254" s="27"/>
      <c r="F1254" s="27"/>
      <c r="G1254" s="27"/>
      <c r="H1254" s="27"/>
      <c r="I1254" s="27"/>
      <c r="J1254" s="27"/>
      <c r="K1254" s="27"/>
      <c r="L1254" s="27"/>
      <c r="M1254" s="27"/>
      <c r="N1254" s="27"/>
      <c r="O1254" s="27"/>
      <c r="P1254" s="27"/>
      <c r="Q1254" s="27"/>
    </row>
    <row r="1255" ht="12.75" hidden="1" customHeight="1">
      <c r="A1255" s="27" t="s">
        <v>1940</v>
      </c>
      <c r="B1255" s="27" t="s">
        <v>1941</v>
      </c>
      <c r="C1255" s="27"/>
      <c r="D1255" s="27"/>
      <c r="E1255" s="27"/>
      <c r="F1255" s="27"/>
      <c r="G1255" s="27"/>
      <c r="H1255" s="27"/>
      <c r="I1255" s="27"/>
      <c r="J1255" s="27"/>
      <c r="K1255" s="27"/>
      <c r="L1255" s="27"/>
      <c r="M1255" s="27"/>
      <c r="N1255" s="27"/>
      <c r="O1255" s="27"/>
      <c r="P1255" s="27"/>
      <c r="Q1255" s="27"/>
    </row>
    <row r="1256" ht="12.75" hidden="1" customHeight="1">
      <c r="A1256" s="27" t="s">
        <v>1942</v>
      </c>
      <c r="B1256" s="27" t="s">
        <v>1943</v>
      </c>
      <c r="C1256" s="27"/>
      <c r="D1256" s="27"/>
      <c r="E1256" s="27"/>
      <c r="F1256" s="27"/>
      <c r="G1256" s="27"/>
      <c r="H1256" s="27"/>
      <c r="I1256" s="27"/>
      <c r="J1256" s="27"/>
      <c r="K1256" s="27"/>
      <c r="L1256" s="27"/>
      <c r="M1256" s="27"/>
      <c r="N1256" s="27"/>
      <c r="O1256" s="27"/>
      <c r="P1256" s="27"/>
      <c r="Q1256" s="27"/>
    </row>
    <row r="1257" ht="12.75" hidden="1" customHeight="1">
      <c r="A1257" s="27" t="s">
        <v>1944</v>
      </c>
      <c r="B1257" s="27" t="s">
        <v>1945</v>
      </c>
      <c r="C1257" s="27"/>
      <c r="D1257" s="27"/>
      <c r="E1257" s="27"/>
      <c r="F1257" s="27"/>
      <c r="G1257" s="27"/>
      <c r="H1257" s="27"/>
      <c r="I1257" s="27"/>
      <c r="J1257" s="27"/>
      <c r="K1257" s="27"/>
      <c r="L1257" s="27"/>
      <c r="M1257" s="27"/>
      <c r="N1257" s="27"/>
      <c r="O1257" s="27"/>
      <c r="P1257" s="27"/>
      <c r="Q1257" s="27"/>
    </row>
    <row r="1258" ht="12.75" hidden="1" customHeight="1">
      <c r="A1258" s="27" t="s">
        <v>1946</v>
      </c>
      <c r="B1258" s="27" t="s">
        <v>1947</v>
      </c>
      <c r="C1258" s="27"/>
      <c r="D1258" s="27"/>
      <c r="E1258" s="27"/>
      <c r="F1258" s="27"/>
      <c r="G1258" s="27"/>
      <c r="H1258" s="27"/>
      <c r="I1258" s="27"/>
      <c r="J1258" s="27"/>
      <c r="K1258" s="27"/>
      <c r="L1258" s="27"/>
      <c r="M1258" s="27"/>
      <c r="N1258" s="27"/>
      <c r="O1258" s="27"/>
      <c r="P1258" s="27"/>
      <c r="Q1258" s="27"/>
    </row>
    <row r="1259" ht="12.75" hidden="1" customHeight="1">
      <c r="A1259" s="27" t="s">
        <v>1948</v>
      </c>
      <c r="B1259" s="27" t="s">
        <v>1949</v>
      </c>
      <c r="C1259" s="27"/>
      <c r="D1259" s="27"/>
      <c r="E1259" s="27"/>
      <c r="F1259" s="27"/>
      <c r="G1259" s="27"/>
      <c r="H1259" s="27"/>
      <c r="I1259" s="27"/>
      <c r="J1259" s="27"/>
      <c r="K1259" s="27"/>
      <c r="L1259" s="27"/>
      <c r="M1259" s="27"/>
      <c r="N1259" s="27"/>
      <c r="O1259" s="27"/>
      <c r="P1259" s="27"/>
      <c r="Q1259" s="27"/>
    </row>
    <row r="1260" ht="12.75" hidden="1" customHeight="1">
      <c r="A1260" s="27" t="s">
        <v>1950</v>
      </c>
      <c r="B1260" s="27" t="s">
        <v>1951</v>
      </c>
      <c r="C1260" s="27"/>
      <c r="D1260" s="27"/>
      <c r="E1260" s="27"/>
      <c r="F1260" s="27"/>
      <c r="G1260" s="27"/>
      <c r="H1260" s="27"/>
      <c r="I1260" s="27"/>
      <c r="J1260" s="27"/>
      <c r="K1260" s="27"/>
      <c r="L1260" s="27"/>
      <c r="M1260" s="27"/>
      <c r="N1260" s="27"/>
      <c r="O1260" s="27"/>
      <c r="P1260" s="27"/>
      <c r="Q1260" s="27"/>
    </row>
    <row r="1261" ht="12.75" hidden="1" customHeight="1">
      <c r="A1261" s="27" t="s">
        <v>1952</v>
      </c>
      <c r="B1261" s="27" t="s">
        <v>1953</v>
      </c>
      <c r="C1261" s="27"/>
      <c r="D1261" s="27"/>
      <c r="E1261" s="27"/>
      <c r="F1261" s="27"/>
      <c r="G1261" s="27"/>
      <c r="H1261" s="27"/>
      <c r="I1261" s="27"/>
      <c r="J1261" s="27"/>
      <c r="K1261" s="27"/>
      <c r="L1261" s="27"/>
      <c r="M1261" s="27"/>
      <c r="N1261" s="27"/>
      <c r="O1261" s="27"/>
      <c r="P1261" s="27"/>
      <c r="Q1261" s="27"/>
    </row>
    <row r="1262" ht="12.75" hidden="1" customHeight="1">
      <c r="A1262" s="27" t="s">
        <v>1954</v>
      </c>
      <c r="B1262" s="27" t="s">
        <v>1955</v>
      </c>
      <c r="C1262" s="27"/>
      <c r="D1262" s="27"/>
      <c r="E1262" s="27"/>
      <c r="F1262" s="27"/>
      <c r="G1262" s="27"/>
      <c r="H1262" s="27"/>
      <c r="I1262" s="27"/>
      <c r="J1262" s="27"/>
      <c r="K1262" s="27"/>
      <c r="L1262" s="27"/>
      <c r="M1262" s="27"/>
      <c r="N1262" s="27"/>
      <c r="O1262" s="27"/>
      <c r="P1262" s="27"/>
      <c r="Q1262" s="27"/>
    </row>
    <row r="1263" ht="12.75" hidden="1" customHeight="1">
      <c r="A1263" s="27" t="s">
        <v>1956</v>
      </c>
      <c r="B1263" s="27" t="s">
        <v>1957</v>
      </c>
      <c r="C1263" s="27"/>
      <c r="D1263" s="27"/>
      <c r="E1263" s="27"/>
      <c r="F1263" s="27"/>
      <c r="G1263" s="27"/>
      <c r="H1263" s="27"/>
      <c r="I1263" s="27"/>
      <c r="J1263" s="27"/>
      <c r="K1263" s="27"/>
      <c r="L1263" s="27"/>
      <c r="M1263" s="27"/>
      <c r="N1263" s="27"/>
      <c r="O1263" s="27"/>
      <c r="P1263" s="27"/>
      <c r="Q1263" s="27"/>
    </row>
    <row r="1264" ht="12.75" hidden="1" customHeight="1">
      <c r="A1264" s="27" t="s">
        <v>1958</v>
      </c>
      <c r="B1264" s="27" t="s">
        <v>1959</v>
      </c>
      <c r="C1264" s="27"/>
      <c r="D1264" s="27"/>
      <c r="E1264" s="27"/>
      <c r="F1264" s="27"/>
      <c r="G1264" s="27"/>
      <c r="H1264" s="27"/>
      <c r="I1264" s="27"/>
      <c r="J1264" s="27"/>
      <c r="K1264" s="27"/>
      <c r="L1264" s="27"/>
      <c r="M1264" s="27"/>
      <c r="N1264" s="27"/>
      <c r="O1264" s="27"/>
      <c r="P1264" s="27"/>
      <c r="Q1264" s="27"/>
    </row>
    <row r="1265" ht="12.75" hidden="1" customHeight="1">
      <c r="A1265" s="27" t="s">
        <v>1960</v>
      </c>
      <c r="B1265" s="27" t="s">
        <v>1961</v>
      </c>
      <c r="C1265" s="27"/>
      <c r="D1265" s="27"/>
      <c r="E1265" s="27"/>
      <c r="F1265" s="27"/>
      <c r="G1265" s="27"/>
      <c r="H1265" s="27"/>
      <c r="I1265" s="27"/>
      <c r="J1265" s="27"/>
      <c r="K1265" s="27"/>
      <c r="L1265" s="27"/>
      <c r="M1265" s="27"/>
      <c r="N1265" s="27"/>
      <c r="O1265" s="27"/>
      <c r="P1265" s="27"/>
      <c r="Q1265" s="27"/>
    </row>
    <row r="1266" ht="12.75" hidden="1" customHeight="1">
      <c r="A1266" s="27" t="s">
        <v>1962</v>
      </c>
      <c r="B1266" s="27" t="s">
        <v>1963</v>
      </c>
      <c r="C1266" s="27"/>
      <c r="D1266" s="27"/>
      <c r="E1266" s="27"/>
      <c r="F1266" s="27"/>
      <c r="G1266" s="27"/>
      <c r="H1266" s="27"/>
      <c r="I1266" s="27"/>
      <c r="J1266" s="27"/>
      <c r="K1266" s="27"/>
      <c r="L1266" s="27"/>
      <c r="M1266" s="27"/>
      <c r="N1266" s="27"/>
      <c r="O1266" s="27"/>
      <c r="P1266" s="27"/>
      <c r="Q1266" s="27"/>
    </row>
    <row r="1267" ht="12.75" hidden="1" customHeight="1">
      <c r="A1267" s="27" t="s">
        <v>1964</v>
      </c>
      <c r="B1267" s="27" t="s">
        <v>1965</v>
      </c>
      <c r="C1267" s="27"/>
      <c r="D1267" s="27"/>
      <c r="E1267" s="27"/>
      <c r="F1267" s="27"/>
      <c r="G1267" s="27"/>
      <c r="H1267" s="27"/>
      <c r="I1267" s="27"/>
      <c r="J1267" s="27"/>
      <c r="K1267" s="27"/>
      <c r="L1267" s="27"/>
      <c r="M1267" s="27"/>
      <c r="N1267" s="27"/>
      <c r="O1267" s="27"/>
      <c r="P1267" s="27"/>
      <c r="Q1267" s="27"/>
    </row>
    <row r="1268" ht="12.75" hidden="1" customHeight="1">
      <c r="A1268" s="27" t="s">
        <v>1966</v>
      </c>
      <c r="B1268" s="27" t="s">
        <v>1967</v>
      </c>
      <c r="C1268" s="27"/>
      <c r="D1268" s="27"/>
      <c r="E1268" s="27"/>
      <c r="F1268" s="27"/>
      <c r="G1268" s="27"/>
      <c r="H1268" s="27"/>
      <c r="I1268" s="27"/>
      <c r="J1268" s="27"/>
      <c r="K1268" s="27"/>
      <c r="L1268" s="27"/>
      <c r="M1268" s="27"/>
      <c r="N1268" s="27"/>
      <c r="O1268" s="27"/>
      <c r="P1268" s="27"/>
      <c r="Q1268" s="27"/>
    </row>
    <row r="1269" ht="12.75" hidden="1" customHeight="1">
      <c r="A1269" s="27" t="s">
        <v>1968</v>
      </c>
      <c r="B1269" s="27" t="s">
        <v>1969</v>
      </c>
      <c r="C1269" s="27"/>
      <c r="D1269" s="27"/>
      <c r="E1269" s="27"/>
      <c r="F1269" s="27"/>
      <c r="G1269" s="27"/>
      <c r="H1269" s="27"/>
      <c r="I1269" s="27"/>
      <c r="J1269" s="27"/>
      <c r="K1269" s="27"/>
      <c r="L1269" s="27"/>
      <c r="M1269" s="27"/>
      <c r="N1269" s="27"/>
      <c r="O1269" s="27"/>
      <c r="P1269" s="27"/>
      <c r="Q1269" s="27"/>
    </row>
    <row r="1270" ht="12.75" hidden="1" customHeight="1">
      <c r="A1270" s="27" t="s">
        <v>1970</v>
      </c>
      <c r="B1270" s="27" t="s">
        <v>1971</v>
      </c>
      <c r="C1270" s="27"/>
      <c r="D1270" s="27"/>
      <c r="E1270" s="27"/>
      <c r="F1270" s="27"/>
      <c r="G1270" s="27"/>
      <c r="H1270" s="27"/>
      <c r="I1270" s="27"/>
      <c r="J1270" s="27"/>
      <c r="K1270" s="27"/>
      <c r="L1270" s="27"/>
      <c r="M1270" s="27"/>
      <c r="N1270" s="27"/>
      <c r="O1270" s="27"/>
      <c r="P1270" s="27"/>
      <c r="Q1270" s="27"/>
    </row>
    <row r="1271" ht="12.75" hidden="1" customHeight="1">
      <c r="A1271" s="27" t="s">
        <v>1972</v>
      </c>
      <c r="B1271" s="27" t="s">
        <v>1973</v>
      </c>
      <c r="C1271" s="27"/>
      <c r="D1271" s="27"/>
      <c r="E1271" s="27"/>
      <c r="F1271" s="27"/>
      <c r="G1271" s="27"/>
      <c r="H1271" s="27"/>
      <c r="I1271" s="27"/>
      <c r="J1271" s="27"/>
      <c r="K1271" s="27"/>
      <c r="L1271" s="27"/>
      <c r="M1271" s="27"/>
      <c r="N1271" s="27"/>
      <c r="O1271" s="27"/>
      <c r="P1271" s="27"/>
      <c r="Q1271" s="27"/>
    </row>
    <row r="1272" ht="12.75" hidden="1" customHeight="1">
      <c r="A1272" s="27" t="s">
        <v>1974</v>
      </c>
      <c r="B1272" s="27" t="s">
        <v>1975</v>
      </c>
      <c r="C1272" s="27"/>
      <c r="D1272" s="27"/>
      <c r="E1272" s="27"/>
      <c r="F1272" s="27"/>
      <c r="G1272" s="27"/>
      <c r="H1272" s="27"/>
      <c r="I1272" s="27"/>
      <c r="J1272" s="27"/>
      <c r="K1272" s="27"/>
      <c r="L1272" s="27"/>
      <c r="M1272" s="27"/>
      <c r="N1272" s="27"/>
      <c r="O1272" s="27"/>
      <c r="P1272" s="27"/>
      <c r="Q1272" s="27"/>
    </row>
    <row r="1273" ht="12.75" hidden="1" customHeight="1">
      <c r="A1273" s="27" t="s">
        <v>1976</v>
      </c>
      <c r="B1273" s="27" t="s">
        <v>1977</v>
      </c>
      <c r="C1273" s="27"/>
      <c r="D1273" s="27"/>
      <c r="E1273" s="27"/>
      <c r="F1273" s="27"/>
      <c r="G1273" s="27"/>
      <c r="H1273" s="27"/>
      <c r="I1273" s="27"/>
      <c r="J1273" s="27"/>
      <c r="K1273" s="27"/>
      <c r="L1273" s="27"/>
      <c r="M1273" s="27"/>
      <c r="N1273" s="27"/>
      <c r="O1273" s="27"/>
      <c r="P1273" s="27"/>
      <c r="Q1273" s="27"/>
    </row>
    <row r="1274" ht="12.75" hidden="1" customHeight="1">
      <c r="A1274" s="27" t="s">
        <v>1978</v>
      </c>
      <c r="B1274" s="27" t="s">
        <v>1979</v>
      </c>
      <c r="C1274" s="27"/>
      <c r="D1274" s="27"/>
      <c r="E1274" s="27"/>
      <c r="F1274" s="27"/>
      <c r="G1274" s="27"/>
      <c r="H1274" s="27"/>
      <c r="I1274" s="27"/>
      <c r="J1274" s="27"/>
      <c r="K1274" s="27"/>
      <c r="L1274" s="27"/>
      <c r="M1274" s="27"/>
      <c r="N1274" s="27"/>
      <c r="O1274" s="27"/>
      <c r="P1274" s="27"/>
      <c r="Q1274" s="27"/>
    </row>
    <row r="1275" ht="12.75" hidden="1" customHeight="1">
      <c r="A1275" s="27" t="s">
        <v>1980</v>
      </c>
      <c r="B1275" s="27" t="s">
        <v>1981</v>
      </c>
      <c r="C1275" s="27"/>
      <c r="D1275" s="27"/>
      <c r="E1275" s="27"/>
      <c r="F1275" s="27"/>
      <c r="G1275" s="27"/>
      <c r="H1275" s="27"/>
      <c r="I1275" s="27"/>
      <c r="J1275" s="27"/>
      <c r="K1275" s="27"/>
      <c r="L1275" s="27"/>
      <c r="M1275" s="27"/>
      <c r="N1275" s="27"/>
      <c r="O1275" s="27"/>
      <c r="P1275" s="27"/>
      <c r="Q1275" s="27"/>
    </row>
    <row r="1276" ht="12.75" hidden="1" customHeight="1">
      <c r="A1276" s="27" t="s">
        <v>1982</v>
      </c>
      <c r="B1276" s="27" t="s">
        <v>1983</v>
      </c>
      <c r="C1276" s="27"/>
      <c r="D1276" s="27"/>
      <c r="E1276" s="27"/>
      <c r="F1276" s="27"/>
      <c r="G1276" s="27"/>
      <c r="H1276" s="27"/>
      <c r="I1276" s="27"/>
      <c r="J1276" s="27"/>
      <c r="K1276" s="27"/>
      <c r="L1276" s="27"/>
      <c r="M1276" s="27"/>
      <c r="N1276" s="27"/>
      <c r="O1276" s="27"/>
      <c r="P1276" s="27"/>
      <c r="Q1276" s="27"/>
    </row>
    <row r="1277" ht="12.75" hidden="1" customHeight="1">
      <c r="A1277" s="27" t="s">
        <v>1984</v>
      </c>
      <c r="B1277" s="27" t="s">
        <v>1985</v>
      </c>
      <c r="C1277" s="27"/>
      <c r="D1277" s="27"/>
      <c r="E1277" s="27"/>
      <c r="F1277" s="27"/>
      <c r="G1277" s="27"/>
      <c r="H1277" s="27"/>
      <c r="I1277" s="27"/>
      <c r="J1277" s="27"/>
      <c r="K1277" s="27"/>
      <c r="L1277" s="27"/>
      <c r="M1277" s="27"/>
      <c r="N1277" s="27"/>
      <c r="O1277" s="27"/>
      <c r="P1277" s="27"/>
      <c r="Q1277" s="27"/>
    </row>
    <row r="1278" ht="12.75" hidden="1" customHeight="1">
      <c r="A1278" s="27" t="s">
        <v>1986</v>
      </c>
      <c r="B1278" s="27" t="s">
        <v>1987</v>
      </c>
      <c r="C1278" s="27"/>
      <c r="D1278" s="27"/>
      <c r="E1278" s="27"/>
      <c r="F1278" s="27"/>
      <c r="G1278" s="27"/>
      <c r="H1278" s="27"/>
      <c r="I1278" s="27"/>
      <c r="J1278" s="27"/>
      <c r="K1278" s="27"/>
      <c r="L1278" s="27"/>
      <c r="M1278" s="27"/>
      <c r="N1278" s="27"/>
      <c r="O1278" s="27"/>
      <c r="P1278" s="27"/>
      <c r="Q1278" s="27"/>
    </row>
    <row r="1279" ht="12.75" hidden="1" customHeight="1">
      <c r="A1279" s="27" t="s">
        <v>1988</v>
      </c>
      <c r="B1279" s="27" t="s">
        <v>1989</v>
      </c>
      <c r="C1279" s="27"/>
      <c r="D1279" s="27"/>
      <c r="E1279" s="27"/>
      <c r="F1279" s="27"/>
      <c r="G1279" s="27"/>
      <c r="H1279" s="27"/>
      <c r="I1279" s="27"/>
      <c r="J1279" s="27"/>
      <c r="K1279" s="27"/>
      <c r="L1279" s="27"/>
      <c r="M1279" s="27"/>
      <c r="N1279" s="27"/>
      <c r="O1279" s="27"/>
      <c r="P1279" s="27"/>
      <c r="Q1279" s="27"/>
    </row>
    <row r="1280" ht="12.75" hidden="1" customHeight="1">
      <c r="A1280" s="27" t="s">
        <v>1990</v>
      </c>
      <c r="B1280" s="27" t="s">
        <v>1991</v>
      </c>
      <c r="C1280" s="27"/>
      <c r="D1280" s="27"/>
      <c r="E1280" s="27"/>
      <c r="F1280" s="27"/>
      <c r="G1280" s="27"/>
      <c r="H1280" s="27"/>
      <c r="I1280" s="27"/>
      <c r="J1280" s="27"/>
      <c r="K1280" s="27"/>
      <c r="L1280" s="27"/>
      <c r="M1280" s="27"/>
      <c r="N1280" s="27"/>
      <c r="O1280" s="27"/>
      <c r="P1280" s="27"/>
      <c r="Q1280" s="27"/>
    </row>
    <row r="1281" ht="12.75" hidden="1" customHeight="1">
      <c r="A1281" s="27" t="s">
        <v>1992</v>
      </c>
      <c r="B1281" s="27" t="s">
        <v>1993</v>
      </c>
      <c r="C1281" s="27"/>
      <c r="D1281" s="27"/>
      <c r="E1281" s="27"/>
      <c r="F1281" s="27"/>
      <c r="G1281" s="27"/>
      <c r="H1281" s="27"/>
      <c r="I1281" s="27"/>
      <c r="J1281" s="27"/>
      <c r="K1281" s="27"/>
      <c r="L1281" s="27"/>
      <c r="M1281" s="27"/>
      <c r="N1281" s="27"/>
      <c r="O1281" s="27"/>
      <c r="P1281" s="27"/>
      <c r="Q1281" s="27"/>
    </row>
    <row r="1282" ht="12.75" hidden="1" customHeight="1">
      <c r="A1282" s="27" t="s">
        <v>1994</v>
      </c>
      <c r="B1282" s="27" t="s">
        <v>1995</v>
      </c>
      <c r="C1282" s="27"/>
      <c r="D1282" s="27"/>
      <c r="E1282" s="27"/>
      <c r="F1282" s="27"/>
      <c r="G1282" s="27"/>
      <c r="H1282" s="27"/>
      <c r="I1282" s="27"/>
      <c r="J1282" s="27"/>
      <c r="K1282" s="27"/>
      <c r="L1282" s="27"/>
      <c r="M1282" s="27"/>
      <c r="N1282" s="27"/>
      <c r="O1282" s="27"/>
      <c r="P1282" s="27"/>
      <c r="Q1282" s="27"/>
    </row>
    <row r="1283" ht="12.75" hidden="1" customHeight="1">
      <c r="A1283" s="27" t="s">
        <v>1996</v>
      </c>
      <c r="B1283" s="27" t="s">
        <v>1997</v>
      </c>
      <c r="C1283" s="27"/>
      <c r="D1283" s="27"/>
      <c r="E1283" s="27"/>
      <c r="F1283" s="27"/>
      <c r="G1283" s="27"/>
      <c r="H1283" s="27"/>
      <c r="I1283" s="27"/>
      <c r="J1283" s="27"/>
      <c r="K1283" s="27"/>
      <c r="L1283" s="27"/>
      <c r="M1283" s="27"/>
      <c r="N1283" s="27"/>
      <c r="O1283" s="27"/>
      <c r="P1283" s="27"/>
      <c r="Q1283" s="27"/>
    </row>
    <row r="1284" ht="12.75" hidden="1" customHeight="1">
      <c r="A1284" s="27" t="s">
        <v>1998</v>
      </c>
      <c r="B1284" s="27" t="s">
        <v>1999</v>
      </c>
      <c r="C1284" s="27"/>
      <c r="D1284" s="27"/>
      <c r="E1284" s="27"/>
      <c r="F1284" s="27"/>
      <c r="G1284" s="27"/>
      <c r="H1284" s="27"/>
      <c r="I1284" s="27"/>
      <c r="J1284" s="27"/>
      <c r="K1284" s="27"/>
      <c r="L1284" s="27"/>
      <c r="M1284" s="27"/>
      <c r="N1284" s="27"/>
      <c r="O1284" s="27"/>
      <c r="P1284" s="27"/>
      <c r="Q1284" s="27"/>
    </row>
    <row r="1285" ht="12.75" hidden="1" customHeight="1">
      <c r="A1285" s="27" t="s">
        <v>2000</v>
      </c>
      <c r="B1285" s="27" t="s">
        <v>2001</v>
      </c>
      <c r="C1285" s="27"/>
      <c r="D1285" s="27"/>
      <c r="E1285" s="27"/>
      <c r="F1285" s="27"/>
      <c r="G1285" s="27"/>
      <c r="H1285" s="27"/>
      <c r="I1285" s="27"/>
      <c r="J1285" s="27"/>
      <c r="K1285" s="27"/>
      <c r="L1285" s="27"/>
      <c r="M1285" s="27"/>
      <c r="N1285" s="27"/>
      <c r="O1285" s="27"/>
      <c r="P1285" s="27"/>
      <c r="Q1285" s="27"/>
    </row>
    <row r="1286" ht="12.75" hidden="1" customHeight="1">
      <c r="A1286" s="27" t="s">
        <v>2002</v>
      </c>
      <c r="B1286" s="27" t="s">
        <v>2003</v>
      </c>
      <c r="C1286" s="27"/>
      <c r="D1286" s="27"/>
      <c r="E1286" s="27"/>
      <c r="F1286" s="27"/>
      <c r="G1286" s="27"/>
      <c r="H1286" s="27"/>
      <c r="I1286" s="27"/>
      <c r="J1286" s="27"/>
      <c r="K1286" s="27"/>
      <c r="L1286" s="27"/>
      <c r="M1286" s="27"/>
      <c r="N1286" s="27"/>
      <c r="O1286" s="27"/>
      <c r="P1286" s="27"/>
      <c r="Q1286" s="27"/>
    </row>
    <row r="1287" ht="12.75" hidden="1" customHeight="1">
      <c r="A1287" s="27" t="s">
        <v>2004</v>
      </c>
      <c r="B1287" s="27" t="s">
        <v>2005</v>
      </c>
      <c r="C1287" s="27"/>
      <c r="D1287" s="27"/>
      <c r="E1287" s="27"/>
      <c r="F1287" s="27"/>
      <c r="G1287" s="27"/>
      <c r="H1287" s="27"/>
      <c r="I1287" s="27"/>
      <c r="J1287" s="27"/>
      <c r="K1287" s="27"/>
      <c r="L1287" s="27"/>
      <c r="M1287" s="27"/>
      <c r="N1287" s="27"/>
      <c r="O1287" s="27"/>
      <c r="P1287" s="27"/>
      <c r="Q1287" s="27"/>
    </row>
    <row r="1288" ht="12.75" hidden="1" customHeight="1">
      <c r="A1288" s="27" t="s">
        <v>2006</v>
      </c>
      <c r="B1288" s="27" t="s">
        <v>2007</v>
      </c>
      <c r="C1288" s="27"/>
      <c r="D1288" s="27"/>
      <c r="E1288" s="27"/>
      <c r="F1288" s="27"/>
      <c r="G1288" s="27"/>
      <c r="H1288" s="27"/>
      <c r="I1288" s="27"/>
      <c r="J1288" s="27"/>
      <c r="K1288" s="27"/>
      <c r="L1288" s="27"/>
      <c r="M1288" s="27"/>
      <c r="N1288" s="27"/>
      <c r="O1288" s="27"/>
      <c r="P1288" s="27"/>
      <c r="Q1288" s="27"/>
    </row>
    <row r="1289" ht="12.75" hidden="1" customHeight="1">
      <c r="A1289" s="27" t="s">
        <v>2008</v>
      </c>
      <c r="B1289" s="27" t="s">
        <v>2009</v>
      </c>
      <c r="C1289" s="27"/>
      <c r="D1289" s="27"/>
      <c r="E1289" s="27"/>
      <c r="F1289" s="27"/>
      <c r="G1289" s="27"/>
      <c r="H1289" s="27"/>
      <c r="I1289" s="27"/>
      <c r="J1289" s="27"/>
      <c r="K1289" s="27"/>
      <c r="L1289" s="27"/>
      <c r="M1289" s="27"/>
      <c r="N1289" s="27"/>
      <c r="O1289" s="27"/>
      <c r="P1289" s="27"/>
      <c r="Q1289" s="27"/>
    </row>
    <row r="1290" ht="12.75" hidden="1" customHeight="1">
      <c r="A1290" s="27" t="s">
        <v>2010</v>
      </c>
      <c r="B1290" s="27" t="s">
        <v>2011</v>
      </c>
      <c r="C1290" s="27"/>
      <c r="D1290" s="27"/>
      <c r="E1290" s="27"/>
      <c r="F1290" s="27"/>
      <c r="G1290" s="27"/>
      <c r="H1290" s="27"/>
      <c r="I1290" s="27"/>
      <c r="J1290" s="27"/>
      <c r="K1290" s="27"/>
      <c r="L1290" s="27"/>
      <c r="M1290" s="27"/>
      <c r="N1290" s="27"/>
      <c r="O1290" s="27"/>
      <c r="P1290" s="27"/>
      <c r="Q1290" s="27"/>
    </row>
    <row r="1291" ht="12.75" hidden="1" customHeight="1">
      <c r="A1291" s="27" t="s">
        <v>2012</v>
      </c>
      <c r="B1291" s="27" t="s">
        <v>2013</v>
      </c>
      <c r="C1291" s="27"/>
      <c r="D1291" s="27"/>
      <c r="E1291" s="27"/>
      <c r="F1291" s="27"/>
      <c r="G1291" s="27"/>
      <c r="H1291" s="27"/>
      <c r="I1291" s="27"/>
      <c r="J1291" s="27"/>
      <c r="K1291" s="27"/>
      <c r="L1291" s="27"/>
      <c r="M1291" s="27"/>
      <c r="N1291" s="27"/>
      <c r="O1291" s="27"/>
      <c r="P1291" s="27"/>
      <c r="Q1291" s="27"/>
    </row>
    <row r="1292" ht="12.75" hidden="1" customHeight="1">
      <c r="A1292" s="27" t="s">
        <v>2014</v>
      </c>
      <c r="B1292" s="27" t="s">
        <v>2015</v>
      </c>
      <c r="C1292" s="27"/>
      <c r="D1292" s="27"/>
      <c r="E1292" s="27"/>
      <c r="F1292" s="27"/>
      <c r="G1292" s="27"/>
      <c r="H1292" s="27"/>
      <c r="I1292" s="27"/>
      <c r="J1292" s="27"/>
      <c r="K1292" s="27"/>
      <c r="L1292" s="27"/>
      <c r="M1292" s="27"/>
      <c r="N1292" s="27"/>
      <c r="O1292" s="27"/>
      <c r="P1292" s="27"/>
      <c r="Q1292" s="27"/>
    </row>
    <row r="1293" ht="12.75" hidden="1" customHeight="1">
      <c r="A1293" s="27" t="s">
        <v>2016</v>
      </c>
      <c r="B1293" s="27" t="s">
        <v>2017</v>
      </c>
      <c r="C1293" s="27"/>
      <c r="D1293" s="27"/>
      <c r="E1293" s="27"/>
      <c r="F1293" s="27"/>
      <c r="G1293" s="27"/>
      <c r="H1293" s="27"/>
      <c r="I1293" s="27"/>
      <c r="J1293" s="27"/>
      <c r="K1293" s="27"/>
      <c r="L1293" s="27"/>
      <c r="M1293" s="27"/>
      <c r="N1293" s="27"/>
      <c r="O1293" s="27"/>
      <c r="P1293" s="27"/>
      <c r="Q1293" s="27"/>
    </row>
    <row r="1294" ht="12.75" hidden="1" customHeight="1">
      <c r="A1294" s="27" t="s">
        <v>2018</v>
      </c>
      <c r="B1294" s="27" t="s">
        <v>2019</v>
      </c>
      <c r="C1294" s="27"/>
      <c r="D1294" s="27"/>
      <c r="E1294" s="27"/>
      <c r="F1294" s="27"/>
      <c r="G1294" s="27"/>
      <c r="H1294" s="27"/>
      <c r="I1294" s="27"/>
      <c r="J1294" s="27"/>
      <c r="K1294" s="27"/>
      <c r="L1294" s="27"/>
      <c r="M1294" s="27"/>
      <c r="N1294" s="27"/>
      <c r="O1294" s="27"/>
      <c r="P1294" s="27"/>
      <c r="Q1294" s="27"/>
    </row>
    <row r="1295" ht="12.75" hidden="1" customHeight="1">
      <c r="A1295" s="27" t="s">
        <v>2020</v>
      </c>
      <c r="B1295" s="27" t="s">
        <v>2021</v>
      </c>
      <c r="C1295" s="27"/>
      <c r="D1295" s="27"/>
      <c r="E1295" s="27"/>
      <c r="F1295" s="27"/>
      <c r="G1295" s="27"/>
      <c r="H1295" s="27"/>
      <c r="I1295" s="27"/>
      <c r="J1295" s="27"/>
      <c r="K1295" s="27"/>
      <c r="L1295" s="27"/>
      <c r="M1295" s="27"/>
      <c r="N1295" s="27"/>
      <c r="O1295" s="27"/>
      <c r="P1295" s="27"/>
      <c r="Q1295" s="27"/>
    </row>
    <row r="1296" ht="12.75" hidden="1" customHeight="1">
      <c r="A1296" s="27" t="s">
        <v>2022</v>
      </c>
      <c r="B1296" s="27" t="s">
        <v>2023</v>
      </c>
      <c r="C1296" s="27"/>
      <c r="D1296" s="27"/>
      <c r="E1296" s="27"/>
      <c r="F1296" s="27"/>
      <c r="G1296" s="27"/>
      <c r="H1296" s="27"/>
      <c r="I1296" s="27"/>
      <c r="J1296" s="27"/>
      <c r="K1296" s="27"/>
      <c r="L1296" s="27"/>
      <c r="M1296" s="27"/>
      <c r="N1296" s="27"/>
      <c r="O1296" s="27"/>
      <c r="P1296" s="27"/>
      <c r="Q1296" s="27"/>
    </row>
    <row r="1297" ht="12.75" hidden="1" customHeight="1">
      <c r="A1297" s="27" t="s">
        <v>2024</v>
      </c>
      <c r="B1297" s="27" t="s">
        <v>2025</v>
      </c>
      <c r="C1297" s="27"/>
      <c r="D1297" s="27"/>
      <c r="E1297" s="27"/>
      <c r="F1297" s="27"/>
      <c r="G1297" s="27"/>
      <c r="H1297" s="27"/>
      <c r="I1297" s="27"/>
      <c r="J1297" s="27"/>
      <c r="K1297" s="27"/>
      <c r="L1297" s="27"/>
      <c r="M1297" s="27"/>
      <c r="N1297" s="27"/>
      <c r="O1297" s="27"/>
      <c r="P1297" s="27"/>
      <c r="Q1297" s="27"/>
    </row>
    <row r="1298" ht="12.75" hidden="1" customHeight="1">
      <c r="A1298" s="27" t="s">
        <v>2026</v>
      </c>
      <c r="B1298" s="27" t="s">
        <v>2027</v>
      </c>
      <c r="C1298" s="27"/>
      <c r="D1298" s="27"/>
      <c r="E1298" s="27"/>
      <c r="F1298" s="27"/>
      <c r="G1298" s="27"/>
      <c r="H1298" s="27"/>
      <c r="I1298" s="27"/>
      <c r="J1298" s="27"/>
      <c r="K1298" s="27"/>
      <c r="L1298" s="27"/>
      <c r="M1298" s="27"/>
      <c r="N1298" s="27"/>
      <c r="O1298" s="27"/>
      <c r="P1298" s="27"/>
      <c r="Q1298" s="27"/>
    </row>
    <row r="1299" ht="12.75" hidden="1" customHeight="1">
      <c r="A1299" s="27" t="s">
        <v>2028</v>
      </c>
      <c r="B1299" s="27" t="s">
        <v>2029</v>
      </c>
      <c r="C1299" s="27"/>
      <c r="D1299" s="27"/>
      <c r="E1299" s="27"/>
      <c r="F1299" s="27"/>
      <c r="G1299" s="27"/>
      <c r="H1299" s="27"/>
      <c r="I1299" s="27"/>
      <c r="J1299" s="27"/>
      <c r="K1299" s="27"/>
      <c r="L1299" s="27"/>
      <c r="M1299" s="27"/>
      <c r="N1299" s="27"/>
      <c r="O1299" s="27"/>
      <c r="P1299" s="27"/>
      <c r="Q1299" s="27"/>
    </row>
    <row r="1300" ht="12.75" hidden="1" customHeight="1">
      <c r="A1300" s="27" t="s">
        <v>2030</v>
      </c>
      <c r="B1300" s="27" t="s">
        <v>2031</v>
      </c>
      <c r="C1300" s="27"/>
      <c r="D1300" s="27"/>
      <c r="E1300" s="27"/>
      <c r="F1300" s="27"/>
      <c r="G1300" s="27"/>
      <c r="H1300" s="27"/>
      <c r="I1300" s="27"/>
      <c r="J1300" s="27"/>
      <c r="K1300" s="27"/>
      <c r="L1300" s="27"/>
      <c r="M1300" s="27"/>
      <c r="N1300" s="27"/>
      <c r="O1300" s="27"/>
      <c r="P1300" s="27"/>
      <c r="Q1300" s="27"/>
    </row>
    <row r="1301" ht="12.75" hidden="1" customHeight="1">
      <c r="A1301" s="27" t="s">
        <v>2032</v>
      </c>
      <c r="B1301" s="27" t="s">
        <v>2033</v>
      </c>
      <c r="C1301" s="27"/>
      <c r="D1301" s="27"/>
      <c r="E1301" s="27"/>
      <c r="F1301" s="27"/>
      <c r="G1301" s="27"/>
      <c r="H1301" s="27"/>
      <c r="I1301" s="27"/>
      <c r="J1301" s="27"/>
      <c r="K1301" s="27"/>
      <c r="L1301" s="27"/>
      <c r="M1301" s="27"/>
      <c r="N1301" s="27"/>
      <c r="O1301" s="27"/>
      <c r="P1301" s="27"/>
      <c r="Q1301" s="27"/>
    </row>
    <row r="1302" ht="12.75" hidden="1" customHeight="1">
      <c r="A1302" s="27" t="s">
        <v>2034</v>
      </c>
      <c r="B1302" s="27" t="s">
        <v>2035</v>
      </c>
      <c r="C1302" s="27"/>
      <c r="D1302" s="27"/>
      <c r="E1302" s="27"/>
      <c r="F1302" s="27"/>
      <c r="G1302" s="27"/>
      <c r="H1302" s="27"/>
      <c r="I1302" s="27"/>
      <c r="J1302" s="27"/>
      <c r="K1302" s="27"/>
      <c r="L1302" s="27"/>
      <c r="M1302" s="27"/>
      <c r="N1302" s="27"/>
      <c r="O1302" s="27"/>
      <c r="P1302" s="27"/>
      <c r="Q1302" s="27"/>
    </row>
    <row r="1303" ht="12.75" hidden="1" customHeight="1">
      <c r="A1303" s="27" t="s">
        <v>2036</v>
      </c>
      <c r="B1303" s="27" t="s">
        <v>2037</v>
      </c>
      <c r="C1303" s="27"/>
      <c r="D1303" s="27"/>
      <c r="E1303" s="27"/>
      <c r="F1303" s="27"/>
      <c r="G1303" s="27"/>
      <c r="H1303" s="27"/>
      <c r="I1303" s="27"/>
      <c r="J1303" s="27"/>
      <c r="K1303" s="27"/>
      <c r="L1303" s="27"/>
      <c r="M1303" s="27"/>
      <c r="N1303" s="27"/>
      <c r="O1303" s="27"/>
      <c r="P1303" s="27"/>
      <c r="Q1303" s="27"/>
    </row>
    <row r="1304" ht="12.75" hidden="1" customHeight="1">
      <c r="A1304" s="27" t="s">
        <v>2038</v>
      </c>
      <c r="B1304" s="27" t="s">
        <v>2039</v>
      </c>
      <c r="C1304" s="27"/>
      <c r="D1304" s="27"/>
      <c r="E1304" s="27"/>
      <c r="F1304" s="27"/>
      <c r="G1304" s="27"/>
      <c r="H1304" s="27"/>
      <c r="I1304" s="27"/>
      <c r="J1304" s="27"/>
      <c r="K1304" s="27"/>
      <c r="L1304" s="27"/>
      <c r="M1304" s="27"/>
      <c r="N1304" s="27"/>
      <c r="O1304" s="27"/>
      <c r="P1304" s="27"/>
      <c r="Q1304" s="27"/>
    </row>
    <row r="1305" ht="12.75" hidden="1" customHeight="1">
      <c r="A1305" s="27" t="s">
        <v>2040</v>
      </c>
      <c r="B1305" s="27" t="s">
        <v>2041</v>
      </c>
      <c r="C1305" s="27"/>
      <c r="D1305" s="27"/>
      <c r="E1305" s="27"/>
      <c r="F1305" s="27"/>
      <c r="G1305" s="27"/>
      <c r="H1305" s="27"/>
      <c r="I1305" s="27"/>
      <c r="J1305" s="27"/>
      <c r="K1305" s="27"/>
      <c r="L1305" s="27"/>
      <c r="M1305" s="27"/>
      <c r="N1305" s="27"/>
      <c r="O1305" s="27"/>
      <c r="P1305" s="27"/>
      <c r="Q1305" s="27"/>
    </row>
    <row r="1306" ht="12.75" hidden="1" customHeight="1">
      <c r="A1306" s="27" t="s">
        <v>2042</v>
      </c>
      <c r="B1306" s="27" t="s">
        <v>2043</v>
      </c>
      <c r="C1306" s="27"/>
      <c r="D1306" s="27"/>
      <c r="E1306" s="27"/>
      <c r="F1306" s="27"/>
      <c r="G1306" s="27"/>
      <c r="H1306" s="27"/>
      <c r="I1306" s="27"/>
      <c r="J1306" s="27"/>
      <c r="K1306" s="27"/>
      <c r="L1306" s="27"/>
      <c r="M1306" s="27"/>
      <c r="N1306" s="27"/>
      <c r="O1306" s="27"/>
      <c r="P1306" s="27"/>
      <c r="Q1306" s="27"/>
    </row>
    <row r="1307" ht="12.75" hidden="1" customHeight="1">
      <c r="A1307" s="27" t="s">
        <v>2044</v>
      </c>
      <c r="B1307" s="27" t="s">
        <v>2045</v>
      </c>
      <c r="C1307" s="27"/>
      <c r="D1307" s="27"/>
      <c r="E1307" s="27"/>
      <c r="F1307" s="27"/>
      <c r="G1307" s="27"/>
      <c r="H1307" s="27"/>
      <c r="I1307" s="27"/>
      <c r="J1307" s="27"/>
      <c r="K1307" s="27"/>
      <c r="L1307" s="27"/>
      <c r="M1307" s="27"/>
      <c r="N1307" s="27"/>
      <c r="O1307" s="27"/>
      <c r="P1307" s="27"/>
      <c r="Q1307" s="27"/>
    </row>
    <row r="1308" ht="12.75" hidden="1" customHeight="1">
      <c r="A1308" s="27" t="s">
        <v>2046</v>
      </c>
      <c r="B1308" s="27" t="s">
        <v>2047</v>
      </c>
      <c r="C1308" s="27"/>
      <c r="D1308" s="27"/>
      <c r="E1308" s="27"/>
      <c r="F1308" s="27"/>
      <c r="G1308" s="27"/>
      <c r="H1308" s="27"/>
      <c r="I1308" s="27"/>
      <c r="J1308" s="27"/>
      <c r="K1308" s="27"/>
      <c r="L1308" s="27"/>
      <c r="M1308" s="27"/>
      <c r="N1308" s="27"/>
      <c r="O1308" s="27"/>
      <c r="P1308" s="27"/>
      <c r="Q1308" s="27"/>
    </row>
    <row r="1309" ht="12.75" hidden="1" customHeight="1">
      <c r="A1309" s="27" t="s">
        <v>2048</v>
      </c>
      <c r="B1309" s="27" t="s">
        <v>2049</v>
      </c>
      <c r="C1309" s="27"/>
      <c r="D1309" s="27"/>
      <c r="E1309" s="27"/>
      <c r="F1309" s="27"/>
      <c r="G1309" s="27"/>
      <c r="H1309" s="27"/>
      <c r="I1309" s="27"/>
      <c r="J1309" s="27"/>
      <c r="K1309" s="27"/>
      <c r="L1309" s="27"/>
      <c r="M1309" s="27"/>
      <c r="N1309" s="27"/>
      <c r="O1309" s="27"/>
      <c r="P1309" s="27"/>
      <c r="Q1309" s="27"/>
    </row>
    <row r="1310" ht="12.75" hidden="1" customHeight="1">
      <c r="A1310" s="27" t="s">
        <v>2050</v>
      </c>
      <c r="B1310" s="27" t="s">
        <v>2051</v>
      </c>
      <c r="C1310" s="27"/>
      <c r="D1310" s="27"/>
      <c r="E1310" s="27"/>
      <c r="F1310" s="27"/>
      <c r="G1310" s="27"/>
      <c r="H1310" s="27"/>
      <c r="I1310" s="27"/>
      <c r="J1310" s="27"/>
      <c r="K1310" s="27"/>
      <c r="L1310" s="27"/>
      <c r="M1310" s="27"/>
      <c r="N1310" s="27"/>
      <c r="O1310" s="27"/>
      <c r="P1310" s="27"/>
      <c r="Q1310" s="27"/>
    </row>
    <row r="1311" ht="12.75" hidden="1" customHeight="1">
      <c r="A1311" s="27" t="s">
        <v>2052</v>
      </c>
      <c r="B1311" s="27" t="s">
        <v>2053</v>
      </c>
      <c r="C1311" s="27"/>
      <c r="D1311" s="27"/>
      <c r="E1311" s="27"/>
      <c r="F1311" s="27"/>
      <c r="G1311" s="27"/>
      <c r="H1311" s="27"/>
      <c r="I1311" s="27"/>
      <c r="J1311" s="27"/>
      <c r="K1311" s="27"/>
      <c r="L1311" s="27"/>
      <c r="M1311" s="27"/>
      <c r="N1311" s="27"/>
      <c r="O1311" s="27"/>
      <c r="P1311" s="27"/>
      <c r="Q1311" s="27"/>
    </row>
    <row r="1312" ht="12.75" hidden="1" customHeight="1">
      <c r="A1312" s="27" t="s">
        <v>2054</v>
      </c>
      <c r="B1312" s="27" t="s">
        <v>2055</v>
      </c>
      <c r="C1312" s="27"/>
      <c r="D1312" s="27"/>
      <c r="E1312" s="27"/>
      <c r="F1312" s="27"/>
      <c r="G1312" s="27"/>
      <c r="H1312" s="27"/>
      <c r="I1312" s="27"/>
      <c r="J1312" s="27"/>
      <c r="K1312" s="27"/>
      <c r="L1312" s="27"/>
      <c r="M1312" s="27"/>
      <c r="N1312" s="27"/>
      <c r="O1312" s="27"/>
      <c r="P1312" s="27"/>
      <c r="Q1312" s="27"/>
    </row>
    <row r="1313" ht="12.75" hidden="1" customHeight="1">
      <c r="A1313" s="27" t="s">
        <v>2056</v>
      </c>
      <c r="B1313" s="27" t="s">
        <v>2057</v>
      </c>
      <c r="C1313" s="27"/>
      <c r="D1313" s="27"/>
      <c r="E1313" s="27"/>
      <c r="F1313" s="27"/>
      <c r="G1313" s="27"/>
      <c r="H1313" s="27"/>
      <c r="I1313" s="27"/>
      <c r="J1313" s="27"/>
      <c r="K1313" s="27"/>
      <c r="L1313" s="27"/>
      <c r="M1313" s="27"/>
      <c r="N1313" s="27"/>
      <c r="O1313" s="27"/>
      <c r="P1313" s="27"/>
      <c r="Q1313" s="27"/>
    </row>
    <row r="1314" ht="12.75" hidden="1" customHeight="1">
      <c r="A1314" s="27" t="s">
        <v>2058</v>
      </c>
      <c r="B1314" s="27" t="s">
        <v>2059</v>
      </c>
      <c r="C1314" s="27"/>
      <c r="D1314" s="27"/>
      <c r="E1314" s="27"/>
      <c r="F1314" s="27"/>
      <c r="G1314" s="27"/>
      <c r="H1314" s="27"/>
      <c r="I1314" s="27"/>
      <c r="J1314" s="27"/>
      <c r="K1314" s="27"/>
      <c r="L1314" s="27"/>
      <c r="M1314" s="27"/>
      <c r="N1314" s="27"/>
      <c r="O1314" s="27"/>
      <c r="P1314" s="27"/>
      <c r="Q1314" s="27"/>
    </row>
    <row r="1315" ht="12.75" hidden="1" customHeight="1">
      <c r="A1315" s="27" t="s">
        <v>2060</v>
      </c>
      <c r="B1315" s="27" t="s">
        <v>2061</v>
      </c>
      <c r="C1315" s="27"/>
      <c r="D1315" s="27"/>
      <c r="E1315" s="27"/>
      <c r="F1315" s="27"/>
      <c r="G1315" s="27"/>
      <c r="H1315" s="27"/>
      <c r="I1315" s="27"/>
      <c r="J1315" s="27"/>
      <c r="K1315" s="27"/>
      <c r="L1315" s="27"/>
      <c r="M1315" s="27"/>
      <c r="N1315" s="27"/>
      <c r="O1315" s="27"/>
      <c r="P1315" s="27"/>
      <c r="Q1315" s="27"/>
    </row>
    <row r="1316" ht="12.75" hidden="1" customHeight="1">
      <c r="A1316" s="27" t="s">
        <v>2062</v>
      </c>
      <c r="B1316" s="27" t="s">
        <v>2063</v>
      </c>
      <c r="C1316" s="27"/>
      <c r="D1316" s="27"/>
      <c r="E1316" s="27"/>
      <c r="F1316" s="27"/>
      <c r="G1316" s="27"/>
      <c r="H1316" s="27"/>
      <c r="I1316" s="27"/>
      <c r="J1316" s="27"/>
      <c r="K1316" s="27"/>
      <c r="L1316" s="27"/>
      <c r="M1316" s="27"/>
      <c r="N1316" s="27"/>
      <c r="O1316" s="27"/>
      <c r="P1316" s="27"/>
      <c r="Q1316" s="27"/>
    </row>
    <row r="1317" ht="12.75" hidden="1" customHeight="1">
      <c r="A1317" s="27" t="s">
        <v>2064</v>
      </c>
      <c r="B1317" s="27" t="s">
        <v>2065</v>
      </c>
      <c r="C1317" s="27"/>
      <c r="D1317" s="27"/>
      <c r="E1317" s="27"/>
      <c r="F1317" s="27"/>
      <c r="G1317" s="27"/>
      <c r="H1317" s="27"/>
      <c r="I1317" s="27"/>
      <c r="J1317" s="27"/>
      <c r="K1317" s="27"/>
      <c r="L1317" s="27"/>
      <c r="M1317" s="27"/>
      <c r="N1317" s="27"/>
      <c r="O1317" s="27"/>
      <c r="P1317" s="27"/>
      <c r="Q1317" s="27"/>
    </row>
    <row r="1318" ht="12.75" hidden="1" customHeight="1">
      <c r="A1318" s="27" t="s">
        <v>2066</v>
      </c>
      <c r="B1318" s="27" t="s">
        <v>2067</v>
      </c>
      <c r="C1318" s="27"/>
      <c r="D1318" s="27"/>
      <c r="E1318" s="27"/>
      <c r="F1318" s="27"/>
      <c r="G1318" s="27"/>
      <c r="H1318" s="27"/>
      <c r="I1318" s="27"/>
      <c r="J1318" s="27"/>
      <c r="K1318" s="27"/>
      <c r="L1318" s="27"/>
      <c r="M1318" s="27"/>
      <c r="N1318" s="27"/>
      <c r="O1318" s="27"/>
      <c r="P1318" s="27"/>
      <c r="Q1318" s="27"/>
    </row>
    <row r="1319" ht="12.75" hidden="1" customHeight="1">
      <c r="A1319" s="27" t="s">
        <v>2068</v>
      </c>
      <c r="B1319" s="27" t="s">
        <v>2069</v>
      </c>
      <c r="C1319" s="27"/>
      <c r="D1319" s="27"/>
      <c r="E1319" s="27"/>
      <c r="F1319" s="27"/>
      <c r="G1319" s="27"/>
      <c r="H1319" s="27"/>
      <c r="I1319" s="27"/>
      <c r="J1319" s="27"/>
      <c r="K1319" s="27"/>
      <c r="L1319" s="27"/>
      <c r="M1319" s="27"/>
      <c r="N1319" s="27"/>
      <c r="O1319" s="27"/>
      <c r="P1319" s="27"/>
      <c r="Q1319" s="27"/>
    </row>
    <row r="1320" ht="12.75" hidden="1" customHeight="1">
      <c r="A1320" s="27" t="s">
        <v>2070</v>
      </c>
      <c r="B1320" s="27" t="s">
        <v>2071</v>
      </c>
      <c r="C1320" s="27"/>
      <c r="D1320" s="27"/>
      <c r="E1320" s="27"/>
      <c r="F1320" s="27"/>
      <c r="G1320" s="27"/>
      <c r="H1320" s="27"/>
      <c r="I1320" s="27"/>
      <c r="J1320" s="27"/>
      <c r="K1320" s="27"/>
      <c r="L1320" s="27"/>
      <c r="M1320" s="27"/>
      <c r="N1320" s="27"/>
      <c r="O1320" s="27"/>
      <c r="P1320" s="27"/>
      <c r="Q1320" s="27"/>
    </row>
    <row r="1321" ht="12.75" hidden="1" customHeight="1">
      <c r="A1321" s="27" t="s">
        <v>2072</v>
      </c>
      <c r="B1321" s="27" t="s">
        <v>2073</v>
      </c>
      <c r="C1321" s="27"/>
      <c r="D1321" s="27"/>
      <c r="E1321" s="27"/>
      <c r="F1321" s="27"/>
      <c r="G1321" s="27"/>
      <c r="H1321" s="27"/>
      <c r="I1321" s="27"/>
      <c r="J1321" s="27"/>
      <c r="K1321" s="27"/>
      <c r="L1321" s="27"/>
      <c r="M1321" s="27"/>
      <c r="N1321" s="27"/>
      <c r="O1321" s="27"/>
      <c r="P1321" s="27"/>
      <c r="Q1321" s="27"/>
    </row>
    <row r="1322" ht="12.75" hidden="1" customHeight="1">
      <c r="A1322" s="27" t="s">
        <v>2074</v>
      </c>
      <c r="B1322" s="27" t="s">
        <v>2075</v>
      </c>
      <c r="C1322" s="27"/>
      <c r="D1322" s="27"/>
      <c r="E1322" s="27"/>
      <c r="F1322" s="27"/>
      <c r="G1322" s="27"/>
      <c r="H1322" s="27"/>
      <c r="I1322" s="27"/>
      <c r="J1322" s="27"/>
      <c r="K1322" s="27"/>
      <c r="L1322" s="27"/>
      <c r="M1322" s="27"/>
      <c r="N1322" s="27"/>
      <c r="O1322" s="27"/>
      <c r="P1322" s="27"/>
      <c r="Q1322" s="27"/>
    </row>
    <row r="1323" ht="12.75" hidden="1" customHeight="1">
      <c r="A1323" s="27" t="s">
        <v>2076</v>
      </c>
      <c r="B1323" s="27" t="s">
        <v>2077</v>
      </c>
      <c r="C1323" s="27"/>
      <c r="D1323" s="27"/>
      <c r="E1323" s="27"/>
      <c r="F1323" s="27"/>
      <c r="G1323" s="27"/>
      <c r="H1323" s="27"/>
      <c r="I1323" s="27"/>
      <c r="J1323" s="27"/>
      <c r="K1323" s="27"/>
      <c r="L1323" s="27"/>
      <c r="M1323" s="27"/>
      <c r="N1323" s="27"/>
      <c r="O1323" s="27"/>
      <c r="P1323" s="27"/>
      <c r="Q1323" s="27"/>
    </row>
    <row r="1324" ht="12.75" hidden="1" customHeight="1">
      <c r="A1324" s="27" t="s">
        <v>2078</v>
      </c>
      <c r="B1324" s="27" t="s">
        <v>2079</v>
      </c>
      <c r="C1324" s="27"/>
      <c r="D1324" s="27"/>
      <c r="E1324" s="27"/>
      <c r="F1324" s="27"/>
      <c r="G1324" s="27"/>
      <c r="H1324" s="27"/>
      <c r="I1324" s="27"/>
      <c r="J1324" s="27"/>
      <c r="K1324" s="27"/>
      <c r="L1324" s="27"/>
      <c r="M1324" s="27"/>
      <c r="N1324" s="27"/>
      <c r="O1324" s="27"/>
      <c r="P1324" s="27"/>
      <c r="Q1324" s="27"/>
    </row>
    <row r="1325" ht="12.75" hidden="1" customHeight="1">
      <c r="A1325" s="27" t="s">
        <v>2080</v>
      </c>
      <c r="B1325" s="27" t="s">
        <v>2081</v>
      </c>
      <c r="C1325" s="27"/>
      <c r="D1325" s="27"/>
      <c r="E1325" s="27"/>
      <c r="F1325" s="27"/>
      <c r="G1325" s="27"/>
      <c r="H1325" s="27"/>
      <c r="I1325" s="27"/>
      <c r="J1325" s="27"/>
      <c r="K1325" s="27"/>
      <c r="L1325" s="27"/>
      <c r="M1325" s="27"/>
      <c r="N1325" s="27"/>
      <c r="O1325" s="27"/>
      <c r="P1325" s="27"/>
      <c r="Q1325" s="27"/>
    </row>
    <row r="1326" ht="12.75" hidden="1" customHeight="1">
      <c r="A1326" s="27" t="s">
        <v>2082</v>
      </c>
      <c r="B1326" s="27" t="s">
        <v>2083</v>
      </c>
      <c r="C1326" s="27"/>
      <c r="D1326" s="27"/>
      <c r="E1326" s="27"/>
      <c r="F1326" s="27"/>
      <c r="G1326" s="27"/>
      <c r="H1326" s="27"/>
      <c r="I1326" s="27"/>
      <c r="J1326" s="27"/>
      <c r="K1326" s="27"/>
      <c r="L1326" s="27"/>
      <c r="M1326" s="27"/>
      <c r="N1326" s="27"/>
      <c r="O1326" s="27"/>
      <c r="P1326" s="27"/>
      <c r="Q1326" s="27"/>
    </row>
    <row r="1327" ht="12.75" hidden="1" customHeight="1">
      <c r="A1327" s="27" t="s">
        <v>2084</v>
      </c>
      <c r="B1327" s="27" t="s">
        <v>2085</v>
      </c>
      <c r="C1327" s="27"/>
      <c r="D1327" s="27"/>
      <c r="E1327" s="27"/>
      <c r="F1327" s="27"/>
      <c r="G1327" s="27"/>
      <c r="H1327" s="27"/>
      <c r="I1327" s="27"/>
      <c r="J1327" s="27"/>
      <c r="K1327" s="27"/>
      <c r="L1327" s="27"/>
      <c r="M1327" s="27"/>
      <c r="N1327" s="27"/>
      <c r="O1327" s="27"/>
      <c r="P1327" s="27"/>
      <c r="Q1327" s="27"/>
    </row>
    <row r="1328" ht="12.75" hidden="1" customHeight="1">
      <c r="A1328" s="27" t="s">
        <v>2086</v>
      </c>
      <c r="B1328" s="27" t="s">
        <v>2087</v>
      </c>
      <c r="C1328" s="27"/>
      <c r="D1328" s="27"/>
      <c r="E1328" s="27"/>
      <c r="F1328" s="27"/>
      <c r="G1328" s="27"/>
      <c r="H1328" s="27"/>
      <c r="I1328" s="27"/>
      <c r="J1328" s="27"/>
      <c r="K1328" s="27"/>
      <c r="L1328" s="27"/>
      <c r="M1328" s="27"/>
      <c r="N1328" s="27"/>
      <c r="O1328" s="27"/>
      <c r="P1328" s="27"/>
      <c r="Q1328" s="27"/>
    </row>
    <row r="1329" ht="12.75" hidden="1" customHeight="1">
      <c r="A1329" s="27" t="s">
        <v>2088</v>
      </c>
      <c r="B1329" s="27" t="s">
        <v>2089</v>
      </c>
      <c r="C1329" s="27"/>
      <c r="D1329" s="27"/>
      <c r="E1329" s="27"/>
      <c r="F1329" s="27"/>
      <c r="G1329" s="27"/>
      <c r="H1329" s="27"/>
      <c r="I1329" s="27"/>
      <c r="J1329" s="27"/>
      <c r="K1329" s="27"/>
      <c r="L1329" s="27"/>
      <c r="M1329" s="27"/>
      <c r="N1329" s="27"/>
      <c r="O1329" s="27"/>
      <c r="P1329" s="27"/>
      <c r="Q1329" s="27"/>
    </row>
    <row r="1330" ht="12.75" hidden="1" customHeight="1">
      <c r="A1330" s="27" t="s">
        <v>2090</v>
      </c>
      <c r="B1330" s="27" t="s">
        <v>2091</v>
      </c>
      <c r="C1330" s="27"/>
      <c r="D1330" s="27"/>
      <c r="E1330" s="27"/>
      <c r="F1330" s="27"/>
      <c r="G1330" s="27"/>
      <c r="H1330" s="27"/>
      <c r="I1330" s="27"/>
      <c r="J1330" s="27"/>
      <c r="K1330" s="27"/>
      <c r="L1330" s="27"/>
      <c r="M1330" s="27"/>
      <c r="N1330" s="27"/>
      <c r="O1330" s="27"/>
      <c r="P1330" s="27"/>
      <c r="Q1330" s="27"/>
    </row>
    <row r="1331" ht="12.75" hidden="1" customHeight="1">
      <c r="A1331" s="27" t="s">
        <v>2092</v>
      </c>
      <c r="B1331" s="27" t="s">
        <v>2093</v>
      </c>
      <c r="C1331" s="27"/>
      <c r="D1331" s="27"/>
      <c r="E1331" s="27"/>
      <c r="F1331" s="27"/>
      <c r="G1331" s="27"/>
      <c r="H1331" s="27"/>
      <c r="I1331" s="27"/>
      <c r="J1331" s="27"/>
      <c r="K1331" s="27"/>
      <c r="L1331" s="27"/>
      <c r="M1331" s="27"/>
      <c r="N1331" s="27"/>
      <c r="O1331" s="27"/>
      <c r="P1331" s="27"/>
      <c r="Q1331" s="27"/>
    </row>
    <row r="1332" ht="12.75" hidden="1" customHeight="1">
      <c r="A1332" s="27" t="s">
        <v>2094</v>
      </c>
      <c r="B1332" s="27" t="s">
        <v>2095</v>
      </c>
      <c r="C1332" s="27"/>
      <c r="D1332" s="27"/>
      <c r="E1332" s="27"/>
      <c r="F1332" s="27"/>
      <c r="G1332" s="27"/>
      <c r="H1332" s="27"/>
      <c r="I1332" s="27"/>
      <c r="J1332" s="27"/>
      <c r="K1332" s="27"/>
      <c r="L1332" s="27"/>
      <c r="M1332" s="27"/>
      <c r="N1332" s="27"/>
      <c r="O1332" s="27"/>
      <c r="P1332" s="27"/>
      <c r="Q1332" s="27"/>
    </row>
    <row r="1333" ht="12.75" hidden="1" customHeight="1">
      <c r="A1333" s="27" t="s">
        <v>2096</v>
      </c>
      <c r="B1333" s="27" t="s">
        <v>2097</v>
      </c>
      <c r="C1333" s="27"/>
      <c r="D1333" s="27"/>
      <c r="E1333" s="27"/>
      <c r="F1333" s="27"/>
      <c r="G1333" s="27"/>
      <c r="H1333" s="27"/>
      <c r="I1333" s="27"/>
      <c r="J1333" s="27"/>
      <c r="K1333" s="27"/>
      <c r="L1333" s="27"/>
      <c r="M1333" s="27"/>
      <c r="N1333" s="27"/>
      <c r="O1333" s="27"/>
      <c r="P1333" s="27"/>
      <c r="Q1333" s="27"/>
    </row>
    <row r="1334" ht="12.75" hidden="1" customHeight="1">
      <c r="A1334" s="27" t="s">
        <v>2098</v>
      </c>
      <c r="B1334" s="27" t="s">
        <v>2099</v>
      </c>
      <c r="C1334" s="27"/>
      <c r="D1334" s="27"/>
      <c r="E1334" s="27"/>
      <c r="F1334" s="27"/>
      <c r="G1334" s="27"/>
      <c r="H1334" s="27"/>
      <c r="I1334" s="27"/>
      <c r="J1334" s="27"/>
      <c r="K1334" s="27"/>
      <c r="L1334" s="27"/>
      <c r="M1334" s="27"/>
      <c r="N1334" s="27"/>
      <c r="O1334" s="27"/>
      <c r="P1334" s="27"/>
      <c r="Q1334" s="27"/>
    </row>
    <row r="1335" ht="12.75" hidden="1" customHeight="1">
      <c r="A1335" s="27" t="s">
        <v>2100</v>
      </c>
      <c r="B1335" s="27" t="s">
        <v>2101</v>
      </c>
      <c r="C1335" s="27"/>
      <c r="D1335" s="27"/>
      <c r="E1335" s="27"/>
      <c r="F1335" s="27"/>
      <c r="G1335" s="27"/>
      <c r="H1335" s="27"/>
      <c r="I1335" s="27"/>
      <c r="J1335" s="27"/>
      <c r="K1335" s="27"/>
      <c r="L1335" s="27"/>
      <c r="M1335" s="27"/>
      <c r="N1335" s="27"/>
      <c r="O1335" s="27"/>
      <c r="P1335" s="27"/>
      <c r="Q1335" s="27"/>
    </row>
    <row r="1336" ht="12.75" hidden="1" customHeight="1">
      <c r="A1336" s="27" t="s">
        <v>2102</v>
      </c>
      <c r="B1336" s="27" t="s">
        <v>2103</v>
      </c>
      <c r="C1336" s="27"/>
      <c r="D1336" s="27"/>
      <c r="E1336" s="27"/>
      <c r="F1336" s="27"/>
      <c r="G1336" s="27"/>
      <c r="H1336" s="27"/>
      <c r="I1336" s="27"/>
      <c r="J1336" s="27"/>
      <c r="K1336" s="27"/>
      <c r="L1336" s="27"/>
      <c r="M1336" s="27"/>
      <c r="N1336" s="27"/>
      <c r="O1336" s="27"/>
      <c r="P1336" s="27"/>
      <c r="Q1336" s="27"/>
    </row>
    <row r="1337" ht="12.75" hidden="1" customHeight="1">
      <c r="A1337" s="27" t="s">
        <v>2104</v>
      </c>
      <c r="B1337" s="27" t="s">
        <v>2105</v>
      </c>
      <c r="C1337" s="27"/>
      <c r="D1337" s="27"/>
      <c r="E1337" s="27"/>
      <c r="F1337" s="27"/>
      <c r="G1337" s="27"/>
      <c r="H1337" s="27"/>
      <c r="I1337" s="27"/>
      <c r="J1337" s="27"/>
      <c r="K1337" s="27"/>
      <c r="L1337" s="27"/>
      <c r="M1337" s="27"/>
      <c r="N1337" s="27"/>
      <c r="O1337" s="27"/>
      <c r="P1337" s="27"/>
      <c r="Q1337" s="27"/>
    </row>
    <row r="1338" ht="12.75" hidden="1" customHeight="1">
      <c r="A1338" s="27" t="s">
        <v>2106</v>
      </c>
      <c r="B1338" s="27" t="s">
        <v>2107</v>
      </c>
      <c r="C1338" s="27"/>
      <c r="D1338" s="27"/>
      <c r="E1338" s="27"/>
      <c r="F1338" s="27"/>
      <c r="G1338" s="27"/>
      <c r="H1338" s="27"/>
      <c r="I1338" s="27"/>
      <c r="J1338" s="27"/>
      <c r="K1338" s="27"/>
      <c r="L1338" s="27"/>
      <c r="M1338" s="27"/>
      <c r="N1338" s="27"/>
      <c r="O1338" s="27"/>
      <c r="P1338" s="27"/>
      <c r="Q1338" s="27"/>
    </row>
    <row r="1339" ht="12.75" hidden="1" customHeight="1">
      <c r="A1339" s="27" t="s">
        <v>2108</v>
      </c>
      <c r="B1339" s="27" t="s">
        <v>2109</v>
      </c>
      <c r="C1339" s="27"/>
      <c r="D1339" s="27"/>
      <c r="E1339" s="27"/>
      <c r="F1339" s="27"/>
      <c r="G1339" s="27"/>
      <c r="H1339" s="27"/>
      <c r="I1339" s="27"/>
      <c r="J1339" s="27"/>
      <c r="K1339" s="27"/>
      <c r="L1339" s="27"/>
      <c r="M1339" s="27"/>
      <c r="N1339" s="27"/>
      <c r="O1339" s="27"/>
      <c r="P1339" s="27"/>
      <c r="Q1339" s="27"/>
    </row>
    <row r="1340" ht="12.75" hidden="1" customHeight="1">
      <c r="A1340" s="27" t="s">
        <v>2110</v>
      </c>
      <c r="B1340" s="27" t="s">
        <v>2111</v>
      </c>
      <c r="C1340" s="27"/>
      <c r="D1340" s="27"/>
      <c r="E1340" s="27"/>
      <c r="F1340" s="27"/>
      <c r="G1340" s="27"/>
      <c r="H1340" s="27"/>
      <c r="I1340" s="27"/>
      <c r="J1340" s="27"/>
      <c r="K1340" s="27"/>
      <c r="L1340" s="27"/>
      <c r="M1340" s="27"/>
      <c r="N1340" s="27"/>
      <c r="O1340" s="27"/>
      <c r="P1340" s="27"/>
      <c r="Q1340" s="27"/>
    </row>
    <row r="1341" ht="12.75" hidden="1" customHeight="1">
      <c r="A1341" s="27" t="s">
        <v>2112</v>
      </c>
      <c r="B1341" s="27" t="s">
        <v>2113</v>
      </c>
      <c r="C1341" s="27"/>
      <c r="D1341" s="27"/>
      <c r="E1341" s="27"/>
      <c r="F1341" s="27"/>
      <c r="G1341" s="27"/>
      <c r="H1341" s="27"/>
      <c r="I1341" s="27"/>
      <c r="J1341" s="27"/>
      <c r="K1341" s="27"/>
      <c r="L1341" s="27"/>
      <c r="M1341" s="27"/>
      <c r="N1341" s="27"/>
      <c r="O1341" s="27"/>
      <c r="P1341" s="27"/>
      <c r="Q1341" s="27"/>
    </row>
    <row r="1342" ht="12.75" hidden="1" customHeight="1">
      <c r="A1342" s="27" t="s">
        <v>2114</v>
      </c>
      <c r="B1342" s="27" t="s">
        <v>2115</v>
      </c>
      <c r="C1342" s="27"/>
      <c r="D1342" s="27"/>
      <c r="E1342" s="27"/>
      <c r="F1342" s="27"/>
      <c r="G1342" s="27"/>
      <c r="H1342" s="27"/>
      <c r="I1342" s="27"/>
      <c r="J1342" s="27"/>
      <c r="K1342" s="27"/>
      <c r="L1342" s="27"/>
      <c r="M1342" s="27"/>
      <c r="N1342" s="27"/>
      <c r="O1342" s="27"/>
      <c r="P1342" s="27"/>
      <c r="Q1342" s="27"/>
    </row>
    <row r="1343" ht="12.75" hidden="1" customHeight="1">
      <c r="A1343" s="27" t="s">
        <v>2116</v>
      </c>
      <c r="B1343" s="27" t="s">
        <v>2117</v>
      </c>
      <c r="C1343" s="27"/>
      <c r="D1343" s="27"/>
      <c r="E1343" s="27"/>
      <c r="F1343" s="27"/>
      <c r="G1343" s="27"/>
      <c r="H1343" s="27"/>
      <c r="I1343" s="27"/>
      <c r="J1343" s="27"/>
      <c r="K1343" s="27"/>
      <c r="L1343" s="27"/>
      <c r="M1343" s="27"/>
      <c r="N1343" s="27"/>
      <c r="O1343" s="27"/>
      <c r="P1343" s="27"/>
      <c r="Q1343" s="27"/>
    </row>
    <row r="1344" ht="12.75" hidden="1" customHeight="1">
      <c r="A1344" s="27" t="s">
        <v>2118</v>
      </c>
      <c r="B1344" s="27" t="s">
        <v>2119</v>
      </c>
      <c r="C1344" s="27"/>
      <c r="D1344" s="27"/>
      <c r="E1344" s="27"/>
      <c r="F1344" s="27"/>
      <c r="G1344" s="27"/>
      <c r="H1344" s="27"/>
      <c r="I1344" s="27"/>
      <c r="J1344" s="27"/>
      <c r="K1344" s="27"/>
      <c r="L1344" s="27"/>
      <c r="M1344" s="27"/>
      <c r="N1344" s="27"/>
      <c r="O1344" s="27"/>
      <c r="P1344" s="27"/>
      <c r="Q1344" s="27"/>
    </row>
    <row r="1345" ht="12.75" hidden="1" customHeight="1">
      <c r="A1345" s="27" t="s">
        <v>2120</v>
      </c>
      <c r="B1345" s="27" t="s">
        <v>2121</v>
      </c>
      <c r="C1345" s="27"/>
      <c r="D1345" s="27"/>
      <c r="E1345" s="27"/>
      <c r="F1345" s="27"/>
      <c r="G1345" s="27"/>
      <c r="H1345" s="27"/>
      <c r="I1345" s="27"/>
      <c r="J1345" s="27"/>
      <c r="K1345" s="27"/>
      <c r="L1345" s="27"/>
      <c r="M1345" s="27"/>
      <c r="N1345" s="27"/>
      <c r="O1345" s="27"/>
      <c r="P1345" s="27"/>
      <c r="Q1345" s="27"/>
    </row>
    <row r="1346" ht="12.75" hidden="1" customHeight="1">
      <c r="A1346" s="27" t="s">
        <v>2122</v>
      </c>
      <c r="B1346" s="27" t="s">
        <v>2123</v>
      </c>
      <c r="C1346" s="27"/>
      <c r="D1346" s="27"/>
      <c r="E1346" s="27"/>
      <c r="F1346" s="27"/>
      <c r="G1346" s="27"/>
      <c r="H1346" s="27"/>
      <c r="I1346" s="27"/>
      <c r="J1346" s="27"/>
      <c r="K1346" s="27"/>
      <c r="L1346" s="27"/>
      <c r="M1346" s="27"/>
      <c r="N1346" s="27"/>
      <c r="O1346" s="27"/>
      <c r="P1346" s="27"/>
      <c r="Q1346" s="27"/>
    </row>
    <row r="1347" ht="12.75" hidden="1" customHeight="1">
      <c r="A1347" s="27" t="s">
        <v>2124</v>
      </c>
      <c r="B1347" s="27" t="s">
        <v>2125</v>
      </c>
      <c r="C1347" s="27"/>
      <c r="D1347" s="27"/>
      <c r="E1347" s="27"/>
      <c r="F1347" s="27"/>
      <c r="G1347" s="27"/>
      <c r="H1347" s="27"/>
      <c r="I1347" s="27"/>
      <c r="J1347" s="27"/>
      <c r="K1347" s="27"/>
      <c r="L1347" s="27"/>
      <c r="M1347" s="27"/>
      <c r="N1347" s="27"/>
      <c r="O1347" s="27"/>
      <c r="P1347" s="27"/>
      <c r="Q1347" s="27"/>
    </row>
    <row r="1348" ht="12.75" hidden="1" customHeight="1">
      <c r="A1348" s="27" t="s">
        <v>2126</v>
      </c>
      <c r="B1348" s="27" t="s">
        <v>2127</v>
      </c>
      <c r="C1348" s="27"/>
      <c r="D1348" s="27"/>
      <c r="E1348" s="27"/>
      <c r="F1348" s="27"/>
      <c r="G1348" s="27"/>
      <c r="H1348" s="27"/>
      <c r="I1348" s="27"/>
      <c r="J1348" s="27"/>
      <c r="K1348" s="27"/>
      <c r="L1348" s="27"/>
      <c r="M1348" s="27"/>
      <c r="N1348" s="27"/>
      <c r="O1348" s="27"/>
      <c r="P1348" s="27"/>
      <c r="Q1348" s="27"/>
    </row>
    <row r="1349" ht="12.75" hidden="1" customHeight="1">
      <c r="A1349" s="27" t="s">
        <v>2128</v>
      </c>
      <c r="B1349" s="27" t="s">
        <v>2129</v>
      </c>
      <c r="C1349" s="27"/>
      <c r="D1349" s="27"/>
      <c r="E1349" s="27"/>
      <c r="F1349" s="27"/>
      <c r="G1349" s="27"/>
      <c r="H1349" s="27"/>
      <c r="I1349" s="27"/>
      <c r="J1349" s="27"/>
      <c r="K1349" s="27"/>
      <c r="L1349" s="27"/>
      <c r="M1349" s="27"/>
      <c r="N1349" s="27"/>
      <c r="O1349" s="27"/>
      <c r="P1349" s="27"/>
      <c r="Q1349" s="27"/>
    </row>
    <row r="1350" ht="12.75" hidden="1" customHeight="1">
      <c r="A1350" s="27" t="s">
        <v>2130</v>
      </c>
      <c r="B1350" s="27" t="s">
        <v>2131</v>
      </c>
      <c r="C1350" s="27"/>
      <c r="D1350" s="27"/>
      <c r="E1350" s="27"/>
      <c r="F1350" s="27"/>
      <c r="G1350" s="27"/>
      <c r="H1350" s="27"/>
      <c r="I1350" s="27"/>
      <c r="J1350" s="27"/>
      <c r="K1350" s="27"/>
      <c r="L1350" s="27"/>
      <c r="M1350" s="27"/>
      <c r="N1350" s="27"/>
      <c r="O1350" s="27"/>
      <c r="P1350" s="27"/>
      <c r="Q1350" s="27"/>
    </row>
    <row r="1351" ht="12.75" hidden="1" customHeight="1">
      <c r="A1351" s="27" t="s">
        <v>2132</v>
      </c>
      <c r="B1351" s="27" t="s">
        <v>2133</v>
      </c>
      <c r="C1351" s="27"/>
      <c r="D1351" s="27"/>
      <c r="E1351" s="27"/>
      <c r="F1351" s="27"/>
      <c r="G1351" s="27"/>
      <c r="H1351" s="27"/>
      <c r="I1351" s="27"/>
      <c r="J1351" s="27"/>
      <c r="K1351" s="27"/>
      <c r="L1351" s="27"/>
      <c r="M1351" s="27"/>
      <c r="N1351" s="27"/>
      <c r="O1351" s="27"/>
      <c r="P1351" s="27"/>
      <c r="Q1351" s="27"/>
    </row>
    <row r="1352" ht="12.75" hidden="1" customHeight="1">
      <c r="A1352" s="27" t="s">
        <v>2134</v>
      </c>
      <c r="B1352" s="27" t="s">
        <v>2135</v>
      </c>
      <c r="C1352" s="27"/>
      <c r="D1352" s="27"/>
      <c r="E1352" s="27"/>
      <c r="F1352" s="27"/>
      <c r="G1352" s="27"/>
      <c r="H1352" s="27"/>
      <c r="I1352" s="27"/>
      <c r="J1352" s="27"/>
      <c r="K1352" s="27"/>
      <c r="L1352" s="27"/>
      <c r="M1352" s="27"/>
      <c r="N1352" s="27"/>
      <c r="O1352" s="27"/>
      <c r="P1352" s="27"/>
      <c r="Q1352" s="27"/>
    </row>
    <row r="1353" ht="12.75" hidden="1" customHeight="1">
      <c r="A1353" s="27" t="s">
        <v>2136</v>
      </c>
      <c r="B1353" s="27" t="s">
        <v>2137</v>
      </c>
      <c r="C1353" s="27"/>
      <c r="D1353" s="27"/>
      <c r="E1353" s="27"/>
      <c r="F1353" s="27"/>
      <c r="G1353" s="27"/>
      <c r="H1353" s="27"/>
      <c r="I1353" s="27"/>
      <c r="J1353" s="27"/>
      <c r="K1353" s="27"/>
      <c r="L1353" s="27"/>
      <c r="M1353" s="27"/>
      <c r="N1353" s="27"/>
      <c r="O1353" s="27"/>
      <c r="P1353" s="27"/>
      <c r="Q1353" s="27"/>
    </row>
    <row r="1354" ht="12.75" hidden="1" customHeight="1">
      <c r="A1354" s="27" t="s">
        <v>2138</v>
      </c>
      <c r="B1354" s="27" t="s">
        <v>2139</v>
      </c>
      <c r="C1354" s="27"/>
      <c r="D1354" s="27"/>
      <c r="E1354" s="27"/>
      <c r="F1354" s="27"/>
      <c r="G1354" s="27"/>
      <c r="H1354" s="27"/>
      <c r="I1354" s="27"/>
      <c r="J1354" s="27"/>
      <c r="K1354" s="27"/>
      <c r="L1354" s="27"/>
      <c r="M1354" s="27"/>
      <c r="N1354" s="27"/>
      <c r="O1354" s="27"/>
      <c r="P1354" s="27"/>
      <c r="Q1354" s="27"/>
    </row>
    <row r="1355" ht="12.75" hidden="1" customHeight="1">
      <c r="A1355" s="27" t="s">
        <v>2140</v>
      </c>
      <c r="B1355" s="27" t="s">
        <v>2141</v>
      </c>
      <c r="C1355" s="27"/>
      <c r="D1355" s="27"/>
      <c r="E1355" s="27"/>
      <c r="F1355" s="27"/>
      <c r="G1355" s="27"/>
      <c r="H1355" s="27"/>
      <c r="I1355" s="27"/>
      <c r="J1355" s="27"/>
      <c r="K1355" s="27"/>
      <c r="L1355" s="27"/>
      <c r="M1355" s="27"/>
      <c r="N1355" s="27"/>
      <c r="O1355" s="27"/>
      <c r="P1355" s="27"/>
      <c r="Q1355" s="27"/>
    </row>
    <row r="1356" ht="12.75" hidden="1" customHeight="1">
      <c r="A1356" s="27" t="s">
        <v>2142</v>
      </c>
      <c r="B1356" s="27" t="s">
        <v>2143</v>
      </c>
      <c r="C1356" s="27"/>
      <c r="D1356" s="27"/>
      <c r="E1356" s="27"/>
      <c r="F1356" s="27"/>
      <c r="G1356" s="27"/>
      <c r="H1356" s="27"/>
      <c r="I1356" s="27"/>
      <c r="J1356" s="27"/>
      <c r="K1356" s="27"/>
      <c r="L1356" s="27"/>
      <c r="M1356" s="27"/>
      <c r="N1356" s="27"/>
      <c r="O1356" s="27"/>
      <c r="P1356" s="27"/>
      <c r="Q1356" s="27"/>
    </row>
    <row r="1357" ht="12.75" hidden="1" customHeight="1">
      <c r="A1357" s="27" t="s">
        <v>2144</v>
      </c>
      <c r="B1357" s="27" t="s">
        <v>2145</v>
      </c>
      <c r="C1357" s="27"/>
      <c r="D1357" s="27"/>
      <c r="E1357" s="27"/>
      <c r="F1357" s="27"/>
      <c r="G1357" s="27"/>
      <c r="H1357" s="27"/>
      <c r="I1357" s="27"/>
      <c r="J1357" s="27"/>
      <c r="K1357" s="27"/>
      <c r="L1357" s="27"/>
      <c r="M1357" s="27"/>
      <c r="N1357" s="27"/>
      <c r="O1357" s="27"/>
      <c r="P1357" s="27"/>
      <c r="Q1357" s="27"/>
    </row>
    <row r="1358" ht="12.75" hidden="1" customHeight="1">
      <c r="A1358" s="27" t="s">
        <v>2146</v>
      </c>
      <c r="B1358" s="27" t="s">
        <v>2147</v>
      </c>
      <c r="C1358" s="27"/>
      <c r="D1358" s="27"/>
      <c r="E1358" s="27"/>
      <c r="F1358" s="27"/>
      <c r="G1358" s="27"/>
      <c r="H1358" s="27"/>
      <c r="I1358" s="27"/>
      <c r="J1358" s="27"/>
      <c r="K1358" s="27"/>
      <c r="L1358" s="27"/>
      <c r="M1358" s="27"/>
      <c r="N1358" s="27"/>
      <c r="O1358" s="27"/>
      <c r="P1358" s="27"/>
      <c r="Q1358" s="27"/>
    </row>
    <row r="1359" ht="12.75" hidden="1" customHeight="1">
      <c r="A1359" s="27" t="s">
        <v>2148</v>
      </c>
      <c r="B1359" s="27" t="s">
        <v>2149</v>
      </c>
      <c r="C1359" s="27"/>
      <c r="D1359" s="27"/>
      <c r="E1359" s="27"/>
      <c r="F1359" s="27"/>
      <c r="G1359" s="27"/>
      <c r="H1359" s="27"/>
      <c r="I1359" s="27"/>
      <c r="J1359" s="27"/>
      <c r="K1359" s="27"/>
      <c r="L1359" s="27"/>
      <c r="M1359" s="27"/>
      <c r="N1359" s="27"/>
      <c r="O1359" s="27"/>
      <c r="P1359" s="27"/>
      <c r="Q1359" s="27"/>
    </row>
    <row r="1360" ht="12.75" hidden="1" customHeight="1">
      <c r="A1360" s="27" t="s">
        <v>2150</v>
      </c>
      <c r="B1360" s="27" t="s">
        <v>2151</v>
      </c>
      <c r="C1360" s="27"/>
      <c r="D1360" s="27"/>
      <c r="E1360" s="27"/>
      <c r="F1360" s="27"/>
      <c r="G1360" s="27"/>
      <c r="H1360" s="27"/>
      <c r="I1360" s="27"/>
      <c r="J1360" s="27"/>
      <c r="K1360" s="27"/>
      <c r="L1360" s="27"/>
      <c r="M1360" s="27"/>
      <c r="N1360" s="27"/>
      <c r="O1360" s="27"/>
      <c r="P1360" s="27"/>
      <c r="Q1360" s="27"/>
    </row>
    <row r="1361" ht="12.75" hidden="1" customHeight="1">
      <c r="A1361" s="27" t="s">
        <v>2152</v>
      </c>
      <c r="B1361" s="27" t="s">
        <v>2153</v>
      </c>
      <c r="C1361" s="27"/>
      <c r="D1361" s="27"/>
      <c r="E1361" s="27"/>
      <c r="F1361" s="27"/>
      <c r="G1361" s="27"/>
      <c r="H1361" s="27"/>
      <c r="I1361" s="27"/>
      <c r="J1361" s="27"/>
      <c r="K1361" s="27"/>
      <c r="L1361" s="27"/>
      <c r="M1361" s="27"/>
      <c r="N1361" s="27"/>
      <c r="O1361" s="27"/>
      <c r="P1361" s="27"/>
      <c r="Q1361" s="27"/>
    </row>
    <row r="1362" ht="12.75" hidden="1" customHeight="1">
      <c r="A1362" s="27" t="s">
        <v>2154</v>
      </c>
      <c r="B1362" s="27" t="s">
        <v>2155</v>
      </c>
      <c r="C1362" s="27"/>
      <c r="D1362" s="27"/>
      <c r="E1362" s="27"/>
      <c r="F1362" s="27"/>
      <c r="G1362" s="27"/>
      <c r="H1362" s="27"/>
      <c r="I1362" s="27"/>
      <c r="J1362" s="27"/>
      <c r="K1362" s="27"/>
      <c r="L1362" s="27"/>
      <c r="M1362" s="27"/>
      <c r="N1362" s="27"/>
      <c r="O1362" s="27"/>
      <c r="P1362" s="27"/>
      <c r="Q1362" s="27"/>
    </row>
    <row r="1363" ht="12.75" hidden="1" customHeight="1">
      <c r="A1363" s="27" t="s">
        <v>2156</v>
      </c>
      <c r="B1363" s="27" t="s">
        <v>2157</v>
      </c>
      <c r="C1363" s="27"/>
      <c r="D1363" s="27"/>
      <c r="E1363" s="27"/>
      <c r="F1363" s="27"/>
      <c r="G1363" s="27"/>
      <c r="H1363" s="27"/>
      <c r="I1363" s="27"/>
      <c r="J1363" s="27"/>
      <c r="K1363" s="27"/>
      <c r="L1363" s="27"/>
      <c r="M1363" s="27"/>
      <c r="N1363" s="27"/>
      <c r="O1363" s="27"/>
      <c r="P1363" s="27"/>
      <c r="Q1363" s="27"/>
    </row>
    <row r="1364" ht="12.75" hidden="1" customHeight="1">
      <c r="A1364" s="27" t="s">
        <v>2158</v>
      </c>
      <c r="B1364" s="27" t="s">
        <v>2159</v>
      </c>
      <c r="C1364" s="27"/>
      <c r="D1364" s="27"/>
      <c r="E1364" s="27"/>
      <c r="F1364" s="27"/>
      <c r="G1364" s="27"/>
      <c r="H1364" s="27"/>
      <c r="I1364" s="27"/>
      <c r="J1364" s="27"/>
      <c r="K1364" s="27"/>
      <c r="L1364" s="27"/>
      <c r="M1364" s="27"/>
      <c r="N1364" s="27"/>
      <c r="O1364" s="27"/>
      <c r="P1364" s="27"/>
      <c r="Q1364" s="27"/>
    </row>
    <row r="1365" ht="12.75" hidden="1" customHeight="1">
      <c r="A1365" s="27" t="s">
        <v>2160</v>
      </c>
      <c r="B1365" s="27" t="s">
        <v>2161</v>
      </c>
      <c r="C1365" s="27"/>
      <c r="D1365" s="27"/>
      <c r="E1365" s="27"/>
      <c r="F1365" s="27"/>
      <c r="G1365" s="27"/>
      <c r="H1365" s="27"/>
      <c r="I1365" s="27"/>
      <c r="J1365" s="27"/>
      <c r="K1365" s="27"/>
      <c r="L1365" s="27"/>
      <c r="M1365" s="27"/>
      <c r="N1365" s="27"/>
      <c r="O1365" s="27"/>
      <c r="P1365" s="27"/>
      <c r="Q1365" s="27"/>
    </row>
    <row r="1366" ht="12.75" hidden="1" customHeight="1">
      <c r="A1366" s="27" t="s">
        <v>2162</v>
      </c>
      <c r="B1366" s="27" t="s">
        <v>2163</v>
      </c>
      <c r="C1366" s="27"/>
      <c r="D1366" s="27"/>
      <c r="E1366" s="27"/>
      <c r="F1366" s="27"/>
      <c r="G1366" s="27"/>
      <c r="H1366" s="27"/>
      <c r="I1366" s="27"/>
      <c r="J1366" s="27"/>
      <c r="K1366" s="27"/>
      <c r="L1366" s="27"/>
      <c r="M1366" s="27"/>
      <c r="N1366" s="27"/>
      <c r="O1366" s="27"/>
      <c r="P1366" s="27"/>
      <c r="Q1366" s="27"/>
    </row>
    <row r="1367" ht="12.75" hidden="1" customHeight="1">
      <c r="A1367" s="27" t="s">
        <v>2164</v>
      </c>
      <c r="B1367" s="27" t="s">
        <v>2165</v>
      </c>
      <c r="C1367" s="27"/>
      <c r="D1367" s="27"/>
      <c r="E1367" s="27"/>
      <c r="F1367" s="27"/>
      <c r="G1367" s="27"/>
      <c r="H1367" s="27"/>
      <c r="I1367" s="27"/>
      <c r="J1367" s="27"/>
      <c r="K1367" s="27"/>
      <c r="L1367" s="27"/>
      <c r="M1367" s="27"/>
      <c r="N1367" s="27"/>
      <c r="O1367" s="27"/>
      <c r="P1367" s="27"/>
      <c r="Q1367" s="27"/>
    </row>
    <row r="1368" ht="12.75" hidden="1" customHeight="1">
      <c r="A1368" s="27" t="s">
        <v>2166</v>
      </c>
      <c r="B1368" s="27" t="s">
        <v>2167</v>
      </c>
      <c r="C1368" s="27"/>
      <c r="D1368" s="27"/>
      <c r="E1368" s="27"/>
      <c r="F1368" s="27"/>
      <c r="G1368" s="27"/>
      <c r="H1368" s="27"/>
      <c r="I1368" s="27"/>
      <c r="J1368" s="27"/>
      <c r="K1368" s="27"/>
      <c r="L1368" s="27"/>
      <c r="M1368" s="27"/>
      <c r="N1368" s="27"/>
      <c r="O1368" s="27"/>
      <c r="P1368" s="27"/>
      <c r="Q1368" s="27"/>
    </row>
    <row r="1369" ht="12.75" hidden="1" customHeight="1">
      <c r="A1369" s="27" t="s">
        <v>2168</v>
      </c>
      <c r="B1369" s="27" t="s">
        <v>2169</v>
      </c>
      <c r="C1369" s="27"/>
      <c r="D1369" s="27"/>
      <c r="E1369" s="27"/>
      <c r="F1369" s="27"/>
      <c r="G1369" s="27"/>
      <c r="H1369" s="27"/>
      <c r="I1369" s="27"/>
      <c r="J1369" s="27"/>
      <c r="K1369" s="27"/>
      <c r="L1369" s="27"/>
      <c r="M1369" s="27"/>
      <c r="N1369" s="27"/>
      <c r="O1369" s="27"/>
      <c r="P1369" s="27"/>
      <c r="Q1369" s="27"/>
    </row>
    <row r="1370" ht="12.75" hidden="1" customHeight="1">
      <c r="A1370" s="27" t="s">
        <v>2170</v>
      </c>
      <c r="B1370" s="27" t="s">
        <v>2171</v>
      </c>
      <c r="C1370" s="27"/>
      <c r="D1370" s="27"/>
      <c r="E1370" s="27"/>
      <c r="F1370" s="27"/>
      <c r="G1370" s="27"/>
      <c r="H1370" s="27"/>
      <c r="I1370" s="27"/>
      <c r="J1370" s="27"/>
      <c r="K1370" s="27"/>
      <c r="L1370" s="27"/>
      <c r="M1370" s="27"/>
      <c r="N1370" s="27"/>
      <c r="O1370" s="27"/>
      <c r="P1370" s="27"/>
      <c r="Q1370" s="27"/>
    </row>
    <row r="1371" ht="12.75" hidden="1" customHeight="1">
      <c r="A1371" s="27" t="s">
        <v>2172</v>
      </c>
      <c r="B1371" s="27" t="s">
        <v>2173</v>
      </c>
      <c r="C1371" s="27"/>
      <c r="D1371" s="27"/>
      <c r="E1371" s="27"/>
      <c r="F1371" s="27"/>
      <c r="G1371" s="27"/>
      <c r="H1371" s="27"/>
      <c r="I1371" s="27"/>
      <c r="J1371" s="27"/>
      <c r="K1371" s="27"/>
      <c r="L1371" s="27"/>
      <c r="M1371" s="27"/>
      <c r="N1371" s="27"/>
      <c r="O1371" s="27"/>
      <c r="P1371" s="27"/>
      <c r="Q1371" s="27"/>
    </row>
    <row r="1372" ht="12.75" hidden="1" customHeight="1">
      <c r="A1372" s="27" t="s">
        <v>2174</v>
      </c>
      <c r="B1372" s="27" t="s">
        <v>2175</v>
      </c>
      <c r="C1372" s="27"/>
      <c r="D1372" s="27"/>
      <c r="E1372" s="27"/>
      <c r="F1372" s="27"/>
      <c r="G1372" s="27"/>
      <c r="H1372" s="27"/>
      <c r="I1372" s="27"/>
      <c r="J1372" s="27"/>
      <c r="K1372" s="27"/>
      <c r="L1372" s="27"/>
      <c r="M1372" s="27"/>
      <c r="N1372" s="27"/>
      <c r="O1372" s="27"/>
      <c r="P1372" s="27"/>
      <c r="Q1372" s="27"/>
    </row>
    <row r="1373" ht="12.75" hidden="1" customHeight="1">
      <c r="A1373" s="27" t="s">
        <v>2176</v>
      </c>
      <c r="B1373" s="27" t="s">
        <v>2177</v>
      </c>
      <c r="C1373" s="27"/>
      <c r="D1373" s="27"/>
      <c r="E1373" s="27"/>
      <c r="F1373" s="27"/>
      <c r="G1373" s="27"/>
      <c r="H1373" s="27"/>
      <c r="I1373" s="27"/>
      <c r="J1373" s="27"/>
      <c r="K1373" s="27"/>
      <c r="L1373" s="27"/>
      <c r="M1373" s="27"/>
      <c r="N1373" s="27"/>
      <c r="O1373" s="27"/>
      <c r="P1373" s="27"/>
      <c r="Q1373" s="27"/>
    </row>
    <row r="1374" ht="12.75" hidden="1" customHeight="1">
      <c r="A1374" s="27" t="s">
        <v>2178</v>
      </c>
      <c r="B1374" s="27" t="s">
        <v>2179</v>
      </c>
      <c r="C1374" s="27"/>
      <c r="D1374" s="27"/>
      <c r="E1374" s="27"/>
      <c r="F1374" s="27"/>
      <c r="G1374" s="27"/>
      <c r="H1374" s="27"/>
      <c r="I1374" s="27"/>
      <c r="J1374" s="27"/>
      <c r="K1374" s="27"/>
      <c r="L1374" s="27"/>
      <c r="M1374" s="27"/>
      <c r="N1374" s="27"/>
      <c r="O1374" s="27"/>
      <c r="P1374" s="27"/>
      <c r="Q1374" s="27"/>
    </row>
    <row r="1375" ht="12.75" hidden="1" customHeight="1">
      <c r="A1375" s="27" t="s">
        <v>2180</v>
      </c>
      <c r="B1375" s="27" t="s">
        <v>2181</v>
      </c>
      <c r="C1375" s="27"/>
      <c r="D1375" s="27"/>
      <c r="E1375" s="27"/>
      <c r="F1375" s="27"/>
      <c r="G1375" s="27"/>
      <c r="H1375" s="27"/>
      <c r="I1375" s="27"/>
      <c r="J1375" s="27"/>
      <c r="K1375" s="27"/>
      <c r="L1375" s="27"/>
      <c r="M1375" s="27"/>
      <c r="N1375" s="27"/>
      <c r="O1375" s="27"/>
      <c r="P1375" s="27"/>
      <c r="Q1375" s="27"/>
    </row>
    <row r="1376" ht="12.75" hidden="1" customHeight="1">
      <c r="A1376" s="27" t="s">
        <v>2182</v>
      </c>
      <c r="B1376" s="27" t="s">
        <v>2183</v>
      </c>
      <c r="C1376" s="27"/>
      <c r="D1376" s="27"/>
      <c r="E1376" s="27"/>
      <c r="F1376" s="27"/>
      <c r="G1376" s="27"/>
      <c r="H1376" s="27"/>
      <c r="I1376" s="27"/>
      <c r="J1376" s="27"/>
      <c r="K1376" s="27"/>
      <c r="L1376" s="27"/>
      <c r="M1376" s="27"/>
      <c r="N1376" s="27"/>
      <c r="O1376" s="27"/>
      <c r="P1376" s="27"/>
      <c r="Q1376" s="27"/>
    </row>
    <row r="1377" ht="12.75" hidden="1" customHeight="1">
      <c r="A1377" s="27" t="s">
        <v>2184</v>
      </c>
      <c r="B1377" s="27" t="s">
        <v>2185</v>
      </c>
      <c r="C1377" s="27"/>
      <c r="D1377" s="27"/>
      <c r="E1377" s="27"/>
      <c r="F1377" s="27"/>
      <c r="G1377" s="27"/>
      <c r="H1377" s="27"/>
      <c r="I1377" s="27"/>
      <c r="J1377" s="27"/>
      <c r="K1377" s="27"/>
      <c r="L1377" s="27"/>
      <c r="M1377" s="27"/>
      <c r="N1377" s="27"/>
      <c r="O1377" s="27"/>
      <c r="P1377" s="27"/>
      <c r="Q1377" s="27"/>
    </row>
    <row r="1378" ht="12.75" hidden="1" customHeight="1">
      <c r="A1378" s="27" t="s">
        <v>2186</v>
      </c>
      <c r="B1378" s="27" t="s">
        <v>2187</v>
      </c>
      <c r="C1378" s="27"/>
      <c r="D1378" s="27"/>
      <c r="E1378" s="27"/>
      <c r="F1378" s="27"/>
      <c r="G1378" s="27"/>
      <c r="H1378" s="27"/>
      <c r="I1378" s="27"/>
      <c r="J1378" s="27"/>
      <c r="K1378" s="27"/>
      <c r="L1378" s="27"/>
      <c r="M1378" s="27"/>
      <c r="N1378" s="27"/>
      <c r="O1378" s="27"/>
      <c r="P1378" s="27"/>
      <c r="Q1378" s="27"/>
    </row>
    <row r="1379" ht="12.75" hidden="1" customHeight="1">
      <c r="A1379" s="27" t="s">
        <v>2188</v>
      </c>
      <c r="B1379" s="27" t="s">
        <v>2189</v>
      </c>
      <c r="C1379" s="27"/>
      <c r="D1379" s="27"/>
      <c r="E1379" s="27"/>
      <c r="F1379" s="27"/>
      <c r="G1379" s="27"/>
      <c r="H1379" s="27"/>
      <c r="I1379" s="27"/>
      <c r="J1379" s="27"/>
      <c r="K1379" s="27"/>
      <c r="L1379" s="27"/>
      <c r="M1379" s="27"/>
      <c r="N1379" s="27"/>
      <c r="O1379" s="27"/>
      <c r="P1379" s="27"/>
      <c r="Q1379" s="27"/>
    </row>
    <row r="1380" ht="12.75" hidden="1" customHeight="1">
      <c r="A1380" s="27" t="s">
        <v>2190</v>
      </c>
      <c r="B1380" s="27" t="s">
        <v>2191</v>
      </c>
      <c r="C1380" s="27"/>
      <c r="D1380" s="27"/>
      <c r="E1380" s="27"/>
      <c r="F1380" s="27"/>
      <c r="G1380" s="27"/>
      <c r="H1380" s="27"/>
      <c r="I1380" s="27"/>
      <c r="J1380" s="27"/>
      <c r="K1380" s="27"/>
      <c r="L1380" s="27"/>
      <c r="M1380" s="27"/>
      <c r="N1380" s="27"/>
      <c r="O1380" s="27"/>
      <c r="P1380" s="27"/>
      <c r="Q1380" s="27"/>
    </row>
    <row r="1381" ht="12.75" hidden="1" customHeight="1">
      <c r="A1381" s="27" t="s">
        <v>2192</v>
      </c>
      <c r="B1381" s="27" t="s">
        <v>2193</v>
      </c>
      <c r="C1381" s="27"/>
      <c r="D1381" s="27"/>
      <c r="E1381" s="27"/>
      <c r="F1381" s="27"/>
      <c r="G1381" s="27"/>
      <c r="H1381" s="27"/>
      <c r="I1381" s="27"/>
      <c r="J1381" s="27"/>
      <c r="K1381" s="27"/>
      <c r="L1381" s="27"/>
      <c r="M1381" s="27"/>
      <c r="N1381" s="27"/>
      <c r="O1381" s="27"/>
      <c r="P1381" s="27"/>
      <c r="Q1381" s="27"/>
    </row>
    <row r="1382" ht="12.75" hidden="1" customHeight="1">
      <c r="A1382" s="27" t="s">
        <v>2194</v>
      </c>
      <c r="B1382" s="27" t="s">
        <v>2195</v>
      </c>
      <c r="C1382" s="27"/>
      <c r="D1382" s="27"/>
      <c r="E1382" s="27"/>
      <c r="F1382" s="27"/>
      <c r="G1382" s="27"/>
      <c r="H1382" s="27"/>
      <c r="I1382" s="27"/>
      <c r="J1382" s="27"/>
      <c r="K1382" s="27"/>
      <c r="L1382" s="27"/>
      <c r="M1382" s="27"/>
      <c r="N1382" s="27"/>
      <c r="O1382" s="27"/>
      <c r="P1382" s="27"/>
      <c r="Q1382" s="27"/>
    </row>
    <row r="1383" ht="12.75" hidden="1" customHeight="1">
      <c r="A1383" s="27" t="s">
        <v>2196</v>
      </c>
      <c r="B1383" s="27" t="s">
        <v>2197</v>
      </c>
      <c r="C1383" s="27"/>
      <c r="D1383" s="27"/>
      <c r="E1383" s="27"/>
      <c r="F1383" s="27"/>
      <c r="G1383" s="27"/>
      <c r="H1383" s="27"/>
      <c r="I1383" s="27"/>
      <c r="J1383" s="27"/>
      <c r="K1383" s="27"/>
      <c r="L1383" s="27"/>
      <c r="M1383" s="27"/>
      <c r="N1383" s="27"/>
      <c r="O1383" s="27"/>
      <c r="P1383" s="27"/>
      <c r="Q1383" s="27"/>
    </row>
    <row r="1384" ht="12.75" hidden="1" customHeight="1">
      <c r="A1384" s="27" t="s">
        <v>2198</v>
      </c>
      <c r="B1384" s="27" t="s">
        <v>2199</v>
      </c>
      <c r="C1384" s="27"/>
      <c r="D1384" s="27"/>
      <c r="E1384" s="27"/>
      <c r="F1384" s="27"/>
      <c r="G1384" s="27"/>
      <c r="H1384" s="27"/>
      <c r="I1384" s="27"/>
      <c r="J1384" s="27"/>
      <c r="K1384" s="27"/>
      <c r="L1384" s="27"/>
      <c r="M1384" s="27"/>
      <c r="N1384" s="27"/>
      <c r="O1384" s="27"/>
      <c r="P1384" s="27"/>
      <c r="Q1384" s="27"/>
    </row>
    <row r="1385" ht="12.75" hidden="1" customHeight="1">
      <c r="A1385" s="27" t="s">
        <v>2200</v>
      </c>
      <c r="B1385" s="27" t="s">
        <v>2201</v>
      </c>
      <c r="C1385" s="27"/>
      <c r="D1385" s="27"/>
      <c r="E1385" s="27"/>
      <c r="F1385" s="27"/>
      <c r="G1385" s="27"/>
      <c r="H1385" s="27"/>
      <c r="I1385" s="27"/>
      <c r="J1385" s="27"/>
      <c r="K1385" s="27"/>
      <c r="L1385" s="27"/>
      <c r="M1385" s="27"/>
      <c r="N1385" s="27"/>
      <c r="O1385" s="27"/>
      <c r="P1385" s="27"/>
      <c r="Q1385" s="27"/>
    </row>
    <row r="1386" ht="12.75" hidden="1" customHeight="1">
      <c r="A1386" s="27" t="s">
        <v>2202</v>
      </c>
      <c r="B1386" s="27" t="s">
        <v>2203</v>
      </c>
      <c r="C1386" s="27"/>
      <c r="D1386" s="27"/>
      <c r="E1386" s="27"/>
      <c r="F1386" s="27"/>
      <c r="G1386" s="27"/>
      <c r="H1386" s="27"/>
      <c r="I1386" s="27"/>
      <c r="J1386" s="27"/>
      <c r="K1386" s="27"/>
      <c r="L1386" s="27"/>
      <c r="M1386" s="27"/>
      <c r="N1386" s="27"/>
      <c r="O1386" s="27"/>
      <c r="P1386" s="27"/>
      <c r="Q1386" s="27"/>
    </row>
    <row r="1387" ht="12.75" hidden="1" customHeight="1">
      <c r="A1387" s="27" t="s">
        <v>2204</v>
      </c>
      <c r="B1387" s="27" t="s">
        <v>2205</v>
      </c>
      <c r="C1387" s="27"/>
      <c r="D1387" s="27"/>
      <c r="E1387" s="27"/>
      <c r="F1387" s="27"/>
      <c r="G1387" s="27"/>
      <c r="H1387" s="27"/>
      <c r="I1387" s="27"/>
      <c r="J1387" s="27"/>
      <c r="K1387" s="27"/>
      <c r="L1387" s="27"/>
      <c r="M1387" s="27"/>
      <c r="N1387" s="27"/>
      <c r="O1387" s="27"/>
      <c r="P1387" s="27"/>
      <c r="Q1387" s="27"/>
    </row>
    <row r="1388" ht="12.75" hidden="1" customHeight="1">
      <c r="A1388" s="27" t="s">
        <v>2206</v>
      </c>
      <c r="B1388" s="27" t="s">
        <v>2207</v>
      </c>
      <c r="C1388" s="27"/>
      <c r="D1388" s="27"/>
      <c r="E1388" s="27"/>
      <c r="F1388" s="27"/>
      <c r="G1388" s="27"/>
      <c r="H1388" s="27"/>
      <c r="I1388" s="27"/>
      <c r="J1388" s="27"/>
      <c r="K1388" s="27"/>
      <c r="L1388" s="27"/>
      <c r="M1388" s="27"/>
      <c r="N1388" s="27"/>
      <c r="O1388" s="27"/>
      <c r="P1388" s="27"/>
      <c r="Q1388" s="27"/>
    </row>
    <row r="1389" ht="12.75" hidden="1" customHeight="1">
      <c r="A1389" s="27" t="s">
        <v>2208</v>
      </c>
      <c r="B1389" s="27" t="s">
        <v>2209</v>
      </c>
      <c r="C1389" s="27"/>
      <c r="D1389" s="27"/>
      <c r="E1389" s="27"/>
      <c r="F1389" s="27"/>
      <c r="G1389" s="27"/>
      <c r="H1389" s="27"/>
      <c r="I1389" s="27"/>
      <c r="J1389" s="27"/>
      <c r="K1389" s="27"/>
      <c r="L1389" s="27"/>
      <c r="M1389" s="27"/>
      <c r="N1389" s="27"/>
      <c r="O1389" s="27"/>
      <c r="P1389" s="27"/>
      <c r="Q1389" s="27"/>
    </row>
    <row r="1390" ht="12.75" hidden="1" customHeight="1">
      <c r="A1390" s="27" t="s">
        <v>2210</v>
      </c>
      <c r="B1390" s="27" t="s">
        <v>2211</v>
      </c>
      <c r="C1390" s="27"/>
      <c r="D1390" s="27"/>
      <c r="E1390" s="27"/>
      <c r="F1390" s="27"/>
      <c r="G1390" s="27"/>
      <c r="H1390" s="27"/>
      <c r="I1390" s="27"/>
      <c r="J1390" s="27"/>
      <c r="K1390" s="27"/>
      <c r="L1390" s="27"/>
      <c r="M1390" s="27"/>
      <c r="N1390" s="27"/>
      <c r="O1390" s="27"/>
      <c r="P1390" s="27"/>
      <c r="Q1390" s="27"/>
    </row>
    <row r="1391" ht="12.75" hidden="1" customHeight="1">
      <c r="A1391" s="27" t="s">
        <v>2212</v>
      </c>
      <c r="B1391" s="27" t="s">
        <v>2213</v>
      </c>
      <c r="C1391" s="27"/>
      <c r="D1391" s="27"/>
      <c r="E1391" s="27"/>
      <c r="F1391" s="27"/>
      <c r="G1391" s="27"/>
      <c r="H1391" s="27"/>
      <c r="I1391" s="27"/>
      <c r="J1391" s="27"/>
      <c r="K1391" s="27"/>
      <c r="L1391" s="27"/>
      <c r="M1391" s="27"/>
      <c r="N1391" s="27"/>
      <c r="O1391" s="27"/>
      <c r="P1391" s="27"/>
      <c r="Q1391" s="27"/>
    </row>
    <row r="1392" ht="12.75" hidden="1" customHeight="1">
      <c r="A1392" s="27" t="s">
        <v>2214</v>
      </c>
      <c r="B1392" s="27" t="s">
        <v>2215</v>
      </c>
      <c r="C1392" s="27"/>
      <c r="D1392" s="27"/>
      <c r="E1392" s="27"/>
      <c r="F1392" s="27"/>
      <c r="G1392" s="27"/>
      <c r="H1392" s="27"/>
      <c r="I1392" s="27"/>
      <c r="J1392" s="27"/>
      <c r="K1392" s="27"/>
      <c r="L1392" s="27"/>
      <c r="M1392" s="27"/>
      <c r="N1392" s="27"/>
      <c r="O1392" s="27"/>
      <c r="P1392" s="27"/>
      <c r="Q1392" s="27"/>
    </row>
    <row r="1393" ht="12.75" hidden="1" customHeight="1">
      <c r="A1393" s="27" t="s">
        <v>2216</v>
      </c>
      <c r="B1393" s="27" t="s">
        <v>2217</v>
      </c>
      <c r="C1393" s="27"/>
      <c r="D1393" s="27"/>
      <c r="E1393" s="27"/>
      <c r="F1393" s="27"/>
      <c r="G1393" s="27"/>
      <c r="H1393" s="27"/>
      <c r="I1393" s="27"/>
      <c r="J1393" s="27"/>
      <c r="K1393" s="27"/>
      <c r="L1393" s="27"/>
      <c r="M1393" s="27"/>
      <c r="N1393" s="27"/>
      <c r="O1393" s="27"/>
      <c r="P1393" s="27"/>
      <c r="Q1393" s="27"/>
    </row>
    <row r="1394" ht="12.75" hidden="1" customHeight="1">
      <c r="A1394" s="27" t="s">
        <v>2218</v>
      </c>
      <c r="B1394" s="27" t="s">
        <v>2219</v>
      </c>
      <c r="C1394" s="27"/>
      <c r="D1394" s="27"/>
      <c r="E1394" s="27"/>
      <c r="F1394" s="27"/>
      <c r="G1394" s="27"/>
      <c r="H1394" s="27"/>
      <c r="I1394" s="27"/>
      <c r="J1394" s="27"/>
      <c r="K1394" s="27"/>
      <c r="L1394" s="27"/>
      <c r="M1394" s="27"/>
      <c r="N1394" s="27"/>
      <c r="O1394" s="27"/>
      <c r="P1394" s="27"/>
      <c r="Q1394" s="27"/>
    </row>
    <row r="1395" ht="12.75" hidden="1" customHeight="1">
      <c r="A1395" s="27" t="s">
        <v>2220</v>
      </c>
      <c r="B1395" s="27" t="s">
        <v>2221</v>
      </c>
      <c r="C1395" s="27"/>
      <c r="D1395" s="27"/>
      <c r="E1395" s="27"/>
      <c r="F1395" s="27"/>
      <c r="G1395" s="27"/>
      <c r="H1395" s="27"/>
      <c r="I1395" s="27"/>
      <c r="J1395" s="27"/>
      <c r="K1395" s="27"/>
      <c r="L1395" s="27"/>
      <c r="M1395" s="27"/>
      <c r="N1395" s="27"/>
      <c r="O1395" s="27"/>
      <c r="P1395" s="27"/>
      <c r="Q1395" s="27"/>
    </row>
    <row r="1396" ht="12.75" hidden="1" customHeight="1">
      <c r="A1396" s="27" t="s">
        <v>2222</v>
      </c>
      <c r="B1396" s="27" t="s">
        <v>2223</v>
      </c>
      <c r="C1396" s="27"/>
      <c r="D1396" s="27"/>
      <c r="E1396" s="27"/>
      <c r="F1396" s="27"/>
      <c r="G1396" s="27"/>
      <c r="H1396" s="27"/>
      <c r="I1396" s="27"/>
      <c r="J1396" s="27"/>
      <c r="K1396" s="27"/>
      <c r="L1396" s="27"/>
      <c r="M1396" s="27"/>
      <c r="N1396" s="27"/>
      <c r="O1396" s="27"/>
      <c r="P1396" s="27"/>
      <c r="Q1396" s="27"/>
    </row>
    <row r="1397" ht="12.75" hidden="1" customHeight="1">
      <c r="A1397" s="27" t="s">
        <v>2224</v>
      </c>
      <c r="B1397" s="27" t="s">
        <v>2225</v>
      </c>
      <c r="C1397" s="27"/>
      <c r="D1397" s="27"/>
      <c r="E1397" s="27"/>
      <c r="F1397" s="27"/>
      <c r="G1397" s="27"/>
      <c r="H1397" s="27"/>
      <c r="I1397" s="27"/>
      <c r="J1397" s="27"/>
      <c r="K1397" s="27"/>
      <c r="L1397" s="27"/>
      <c r="M1397" s="27"/>
      <c r="N1397" s="27"/>
      <c r="O1397" s="27"/>
      <c r="P1397" s="27"/>
      <c r="Q1397" s="27"/>
    </row>
    <row r="1398" ht="12.75" hidden="1" customHeight="1">
      <c r="A1398" s="27" t="s">
        <v>2226</v>
      </c>
      <c r="B1398" s="27" t="s">
        <v>2227</v>
      </c>
      <c r="C1398" s="27"/>
      <c r="D1398" s="27"/>
      <c r="E1398" s="27"/>
      <c r="F1398" s="27"/>
      <c r="G1398" s="27"/>
      <c r="H1398" s="27"/>
      <c r="I1398" s="27"/>
      <c r="J1398" s="27"/>
      <c r="K1398" s="27"/>
      <c r="L1398" s="27"/>
      <c r="M1398" s="27"/>
      <c r="N1398" s="27"/>
      <c r="O1398" s="27"/>
      <c r="P1398" s="27"/>
      <c r="Q1398" s="27"/>
    </row>
    <row r="1399" ht="12.75" hidden="1" customHeight="1">
      <c r="A1399" s="27" t="s">
        <v>2228</v>
      </c>
      <c r="B1399" s="27" t="s">
        <v>2229</v>
      </c>
      <c r="C1399" s="27"/>
      <c r="D1399" s="27"/>
      <c r="E1399" s="27"/>
      <c r="F1399" s="27"/>
      <c r="G1399" s="27"/>
      <c r="H1399" s="27"/>
      <c r="I1399" s="27"/>
      <c r="J1399" s="27"/>
      <c r="K1399" s="27"/>
      <c r="L1399" s="27"/>
      <c r="M1399" s="27"/>
      <c r="N1399" s="27"/>
      <c r="O1399" s="27"/>
      <c r="P1399" s="27"/>
      <c r="Q1399" s="27"/>
    </row>
    <row r="1400" ht="12.75" hidden="1" customHeight="1">
      <c r="A1400" s="27" t="s">
        <v>2230</v>
      </c>
      <c r="B1400" s="27" t="s">
        <v>2231</v>
      </c>
      <c r="C1400" s="27"/>
      <c r="D1400" s="27"/>
      <c r="E1400" s="27"/>
      <c r="F1400" s="27"/>
      <c r="G1400" s="27"/>
      <c r="H1400" s="27"/>
      <c r="I1400" s="27"/>
      <c r="J1400" s="27"/>
      <c r="K1400" s="27"/>
      <c r="L1400" s="27"/>
      <c r="M1400" s="27"/>
      <c r="N1400" s="27"/>
      <c r="O1400" s="27"/>
      <c r="P1400" s="27"/>
      <c r="Q1400" s="27"/>
    </row>
    <row r="1401" ht="12.75" hidden="1" customHeight="1">
      <c r="A1401" s="27" t="s">
        <v>2232</v>
      </c>
      <c r="B1401" s="27" t="s">
        <v>2233</v>
      </c>
      <c r="C1401" s="27"/>
      <c r="D1401" s="27"/>
      <c r="E1401" s="27"/>
      <c r="F1401" s="27"/>
      <c r="G1401" s="27"/>
      <c r="H1401" s="27"/>
      <c r="I1401" s="27"/>
      <c r="J1401" s="27"/>
      <c r="K1401" s="27"/>
      <c r="L1401" s="27"/>
      <c r="M1401" s="27"/>
      <c r="N1401" s="27"/>
      <c r="O1401" s="27"/>
      <c r="P1401" s="27"/>
      <c r="Q1401" s="27"/>
    </row>
    <row r="1402" ht="12.75" hidden="1" customHeight="1">
      <c r="A1402" s="27" t="s">
        <v>2234</v>
      </c>
      <c r="B1402" s="27" t="s">
        <v>2235</v>
      </c>
      <c r="C1402" s="27"/>
      <c r="D1402" s="27"/>
      <c r="E1402" s="27"/>
      <c r="F1402" s="27"/>
      <c r="G1402" s="27"/>
      <c r="H1402" s="27"/>
      <c r="I1402" s="27"/>
      <c r="J1402" s="27"/>
      <c r="K1402" s="27"/>
      <c r="L1402" s="27"/>
      <c r="M1402" s="27"/>
      <c r="N1402" s="27"/>
      <c r="O1402" s="27"/>
      <c r="P1402" s="27"/>
      <c r="Q1402" s="27"/>
    </row>
    <row r="1403" ht="12.75" hidden="1" customHeight="1">
      <c r="A1403" s="27" t="s">
        <v>2236</v>
      </c>
      <c r="B1403" s="27" t="s">
        <v>2237</v>
      </c>
      <c r="C1403" s="27"/>
      <c r="D1403" s="27"/>
      <c r="E1403" s="27"/>
      <c r="F1403" s="27"/>
      <c r="G1403" s="27"/>
      <c r="H1403" s="27"/>
      <c r="I1403" s="27"/>
      <c r="J1403" s="27"/>
      <c r="K1403" s="27"/>
      <c r="L1403" s="27"/>
      <c r="M1403" s="27"/>
      <c r="N1403" s="27"/>
      <c r="O1403" s="27"/>
      <c r="P1403" s="27"/>
      <c r="Q1403" s="27"/>
    </row>
    <row r="1404" ht="12.75" hidden="1" customHeight="1">
      <c r="A1404" s="27" t="s">
        <v>2238</v>
      </c>
      <c r="B1404" s="27" t="s">
        <v>2239</v>
      </c>
      <c r="C1404" s="27"/>
      <c r="D1404" s="27"/>
      <c r="E1404" s="27"/>
      <c r="F1404" s="27"/>
      <c r="G1404" s="27"/>
      <c r="H1404" s="27"/>
      <c r="I1404" s="27"/>
      <c r="J1404" s="27"/>
      <c r="K1404" s="27"/>
      <c r="L1404" s="27"/>
      <c r="M1404" s="27"/>
      <c r="N1404" s="27"/>
      <c r="O1404" s="27"/>
      <c r="P1404" s="27"/>
      <c r="Q1404" s="27"/>
    </row>
    <row r="1405" ht="12.75" hidden="1" customHeight="1">
      <c r="A1405" s="27" t="s">
        <v>2240</v>
      </c>
      <c r="B1405" s="27" t="s">
        <v>2241</v>
      </c>
      <c r="C1405" s="27"/>
      <c r="D1405" s="27"/>
      <c r="E1405" s="27"/>
      <c r="F1405" s="27"/>
      <c r="G1405" s="27"/>
      <c r="H1405" s="27"/>
      <c r="I1405" s="27"/>
      <c r="J1405" s="27"/>
      <c r="K1405" s="27"/>
      <c r="L1405" s="27"/>
      <c r="M1405" s="27"/>
      <c r="N1405" s="27"/>
      <c r="O1405" s="27"/>
      <c r="P1405" s="27"/>
      <c r="Q1405" s="27"/>
    </row>
    <row r="1406" ht="12.75" hidden="1" customHeight="1">
      <c r="A1406" s="27" t="s">
        <v>2242</v>
      </c>
      <c r="B1406" s="27" t="s">
        <v>2243</v>
      </c>
      <c r="C1406" s="27"/>
      <c r="D1406" s="27"/>
      <c r="E1406" s="27"/>
      <c r="F1406" s="27"/>
      <c r="G1406" s="27"/>
      <c r="H1406" s="27"/>
      <c r="I1406" s="27"/>
      <c r="J1406" s="27"/>
      <c r="K1406" s="27"/>
      <c r="L1406" s="27"/>
      <c r="M1406" s="27"/>
      <c r="N1406" s="27"/>
      <c r="O1406" s="27"/>
      <c r="P1406" s="27"/>
      <c r="Q1406" s="27"/>
    </row>
    <row r="1407" ht="12.75" hidden="1" customHeight="1">
      <c r="A1407" s="27" t="s">
        <v>2244</v>
      </c>
      <c r="B1407" s="27" t="s">
        <v>2245</v>
      </c>
      <c r="C1407" s="27"/>
      <c r="D1407" s="27"/>
      <c r="E1407" s="27"/>
      <c r="F1407" s="27"/>
      <c r="G1407" s="27"/>
      <c r="H1407" s="27"/>
      <c r="I1407" s="27"/>
      <c r="J1407" s="27"/>
      <c r="K1407" s="27"/>
      <c r="L1407" s="27"/>
      <c r="M1407" s="27"/>
      <c r="N1407" s="27"/>
      <c r="O1407" s="27"/>
      <c r="P1407" s="27"/>
      <c r="Q1407" s="27"/>
    </row>
    <row r="1408" ht="12.75" hidden="1" customHeight="1">
      <c r="A1408" s="27" t="s">
        <v>2246</v>
      </c>
      <c r="B1408" s="27" t="s">
        <v>2247</v>
      </c>
      <c r="C1408" s="27"/>
      <c r="D1408" s="27"/>
      <c r="E1408" s="27"/>
      <c r="F1408" s="27"/>
      <c r="G1408" s="27"/>
      <c r="H1408" s="27"/>
      <c r="I1408" s="27"/>
      <c r="J1408" s="27"/>
      <c r="K1408" s="27"/>
      <c r="L1408" s="27"/>
      <c r="M1408" s="27"/>
      <c r="N1408" s="27"/>
      <c r="O1408" s="27"/>
      <c r="P1408" s="27"/>
      <c r="Q1408" s="27"/>
    </row>
    <row r="1409" ht="12.75" hidden="1" customHeight="1">
      <c r="A1409" s="27" t="s">
        <v>2248</v>
      </c>
      <c r="B1409" s="27" t="s">
        <v>2249</v>
      </c>
      <c r="C1409" s="27"/>
      <c r="D1409" s="27"/>
      <c r="E1409" s="27"/>
      <c r="F1409" s="27"/>
      <c r="G1409" s="27"/>
      <c r="H1409" s="27"/>
      <c r="I1409" s="27"/>
      <c r="J1409" s="27"/>
      <c r="K1409" s="27"/>
      <c r="L1409" s="27"/>
      <c r="M1409" s="27"/>
      <c r="N1409" s="27"/>
      <c r="O1409" s="27"/>
      <c r="P1409" s="27"/>
      <c r="Q1409" s="27"/>
    </row>
    <row r="1410" ht="12.75" hidden="1" customHeight="1">
      <c r="A1410" s="27" t="s">
        <v>2250</v>
      </c>
      <c r="B1410" s="27" t="s">
        <v>2251</v>
      </c>
      <c r="C1410" s="27"/>
      <c r="D1410" s="27"/>
      <c r="E1410" s="27"/>
      <c r="F1410" s="27"/>
      <c r="G1410" s="27"/>
      <c r="H1410" s="27"/>
      <c r="I1410" s="27"/>
      <c r="J1410" s="27"/>
      <c r="K1410" s="27"/>
      <c r="L1410" s="27"/>
      <c r="M1410" s="27"/>
      <c r="N1410" s="27"/>
      <c r="O1410" s="27"/>
      <c r="P1410" s="27"/>
      <c r="Q1410" s="27"/>
    </row>
    <row r="1411" ht="12.75" hidden="1" customHeight="1">
      <c r="A1411" s="27" t="s">
        <v>2252</v>
      </c>
      <c r="B1411" s="27" t="s">
        <v>2253</v>
      </c>
      <c r="C1411" s="27"/>
      <c r="D1411" s="27"/>
      <c r="E1411" s="27"/>
      <c r="F1411" s="27"/>
      <c r="G1411" s="27"/>
      <c r="H1411" s="27"/>
      <c r="I1411" s="27"/>
      <c r="J1411" s="27"/>
      <c r="K1411" s="27"/>
      <c r="L1411" s="27"/>
      <c r="M1411" s="27"/>
      <c r="N1411" s="27"/>
      <c r="O1411" s="27"/>
      <c r="P1411" s="27"/>
      <c r="Q1411" s="27"/>
    </row>
    <row r="1412" ht="12.75" hidden="1" customHeight="1">
      <c r="A1412" s="27" t="s">
        <v>2254</v>
      </c>
      <c r="B1412" s="27" t="s">
        <v>2255</v>
      </c>
      <c r="C1412" s="27"/>
      <c r="D1412" s="27"/>
      <c r="E1412" s="27"/>
      <c r="F1412" s="27"/>
      <c r="G1412" s="27"/>
      <c r="H1412" s="27"/>
      <c r="I1412" s="27"/>
      <c r="J1412" s="27"/>
      <c r="K1412" s="27"/>
      <c r="L1412" s="27"/>
      <c r="M1412" s="27"/>
      <c r="N1412" s="27"/>
      <c r="O1412" s="27"/>
      <c r="P1412" s="27"/>
      <c r="Q1412" s="27"/>
    </row>
    <row r="1413" ht="12.75" hidden="1" customHeight="1">
      <c r="A1413" s="27" t="s">
        <v>2256</v>
      </c>
      <c r="B1413" s="27" t="s">
        <v>2257</v>
      </c>
      <c r="C1413" s="27"/>
      <c r="D1413" s="27"/>
      <c r="E1413" s="27"/>
      <c r="F1413" s="27"/>
      <c r="G1413" s="27"/>
      <c r="H1413" s="27"/>
      <c r="I1413" s="27"/>
      <c r="J1413" s="27"/>
      <c r="K1413" s="27"/>
      <c r="L1413" s="27"/>
      <c r="M1413" s="27"/>
      <c r="N1413" s="27"/>
      <c r="O1413" s="27"/>
      <c r="P1413" s="27"/>
      <c r="Q1413" s="27"/>
    </row>
    <row r="1414" ht="12.75" hidden="1" customHeight="1">
      <c r="A1414" s="27" t="s">
        <v>2258</v>
      </c>
      <c r="B1414" s="27" t="s">
        <v>2259</v>
      </c>
      <c r="C1414" s="27"/>
      <c r="D1414" s="27"/>
      <c r="E1414" s="27"/>
      <c r="F1414" s="27"/>
      <c r="G1414" s="27"/>
      <c r="H1414" s="27"/>
      <c r="I1414" s="27"/>
      <c r="J1414" s="27"/>
      <c r="K1414" s="27"/>
      <c r="L1414" s="27"/>
      <c r="M1414" s="27"/>
      <c r="N1414" s="27"/>
      <c r="O1414" s="27"/>
      <c r="P1414" s="27"/>
      <c r="Q1414" s="27"/>
    </row>
    <row r="1415" ht="12.75" hidden="1" customHeight="1">
      <c r="A1415" s="27" t="s">
        <v>2260</v>
      </c>
      <c r="B1415" s="27" t="s">
        <v>2261</v>
      </c>
      <c r="C1415" s="27"/>
      <c r="D1415" s="27"/>
      <c r="E1415" s="27"/>
      <c r="F1415" s="27"/>
      <c r="G1415" s="27"/>
      <c r="H1415" s="27"/>
      <c r="I1415" s="27"/>
      <c r="J1415" s="27"/>
      <c r="K1415" s="27"/>
      <c r="L1415" s="27"/>
      <c r="M1415" s="27"/>
      <c r="N1415" s="27"/>
      <c r="O1415" s="27"/>
      <c r="P1415" s="27"/>
      <c r="Q1415" s="27"/>
    </row>
    <row r="1416" ht="12.75" hidden="1" customHeight="1">
      <c r="A1416" s="27" t="s">
        <v>2262</v>
      </c>
      <c r="B1416" s="27" t="s">
        <v>2263</v>
      </c>
      <c r="C1416" s="27"/>
      <c r="D1416" s="27"/>
      <c r="E1416" s="27"/>
      <c r="F1416" s="27"/>
      <c r="G1416" s="27"/>
      <c r="H1416" s="27"/>
      <c r="I1416" s="27"/>
      <c r="J1416" s="27"/>
      <c r="K1416" s="27"/>
      <c r="L1416" s="27"/>
      <c r="M1416" s="27"/>
      <c r="N1416" s="27"/>
      <c r="O1416" s="27"/>
      <c r="P1416" s="27"/>
      <c r="Q1416" s="27"/>
    </row>
    <row r="1417" ht="12.75" hidden="1" customHeight="1">
      <c r="A1417" s="27" t="s">
        <v>2264</v>
      </c>
      <c r="B1417" s="27" t="s">
        <v>2265</v>
      </c>
      <c r="C1417" s="27"/>
      <c r="D1417" s="27"/>
      <c r="E1417" s="27"/>
      <c r="F1417" s="27"/>
      <c r="G1417" s="27"/>
      <c r="H1417" s="27"/>
      <c r="I1417" s="27"/>
      <c r="J1417" s="27"/>
      <c r="K1417" s="27"/>
      <c r="L1417" s="27"/>
      <c r="M1417" s="27"/>
      <c r="N1417" s="27"/>
      <c r="O1417" s="27"/>
      <c r="P1417" s="27"/>
      <c r="Q1417" s="27"/>
    </row>
    <row r="1418" ht="12.75" hidden="1" customHeight="1">
      <c r="A1418" s="27" t="s">
        <v>2266</v>
      </c>
      <c r="B1418" s="27" t="s">
        <v>2267</v>
      </c>
      <c r="C1418" s="27"/>
      <c r="D1418" s="27"/>
      <c r="E1418" s="27"/>
      <c r="F1418" s="27"/>
      <c r="G1418" s="27"/>
      <c r="H1418" s="27"/>
      <c r="I1418" s="27"/>
      <c r="J1418" s="27"/>
      <c r="K1418" s="27"/>
      <c r="L1418" s="27"/>
      <c r="M1418" s="27"/>
      <c r="N1418" s="27"/>
      <c r="O1418" s="27"/>
      <c r="P1418" s="27"/>
      <c r="Q1418" s="27"/>
    </row>
    <row r="1419" ht="12.75" hidden="1" customHeight="1">
      <c r="A1419" s="27" t="s">
        <v>2268</v>
      </c>
      <c r="B1419" s="27" t="s">
        <v>2269</v>
      </c>
      <c r="C1419" s="27"/>
      <c r="D1419" s="27"/>
      <c r="E1419" s="27"/>
      <c r="F1419" s="27"/>
      <c r="G1419" s="27"/>
      <c r="H1419" s="27"/>
      <c r="I1419" s="27"/>
      <c r="J1419" s="27"/>
      <c r="K1419" s="27"/>
      <c r="L1419" s="27"/>
      <c r="M1419" s="27"/>
      <c r="N1419" s="27"/>
      <c r="O1419" s="27"/>
      <c r="P1419" s="27"/>
      <c r="Q1419" s="27"/>
    </row>
    <row r="1420" ht="12.75" hidden="1" customHeight="1">
      <c r="A1420" s="27" t="s">
        <v>2270</v>
      </c>
      <c r="B1420" s="27" t="s">
        <v>2271</v>
      </c>
      <c r="C1420" s="27"/>
      <c r="D1420" s="27"/>
      <c r="E1420" s="27"/>
      <c r="F1420" s="27"/>
      <c r="G1420" s="27"/>
      <c r="H1420" s="27"/>
      <c r="I1420" s="27"/>
      <c r="J1420" s="27"/>
      <c r="K1420" s="27"/>
      <c r="L1420" s="27"/>
      <c r="M1420" s="27"/>
      <c r="N1420" s="27"/>
      <c r="O1420" s="27"/>
      <c r="P1420" s="27"/>
      <c r="Q1420" s="27"/>
    </row>
    <row r="1421" ht="12.75" hidden="1" customHeight="1">
      <c r="A1421" s="27" t="s">
        <v>2272</v>
      </c>
      <c r="B1421" s="27" t="s">
        <v>2273</v>
      </c>
      <c r="C1421" s="27"/>
      <c r="D1421" s="27"/>
      <c r="E1421" s="27"/>
      <c r="F1421" s="27"/>
      <c r="G1421" s="27"/>
      <c r="H1421" s="27"/>
      <c r="I1421" s="27"/>
      <c r="J1421" s="27"/>
      <c r="K1421" s="27"/>
      <c r="L1421" s="27"/>
      <c r="M1421" s="27"/>
      <c r="N1421" s="27"/>
      <c r="O1421" s="27"/>
      <c r="P1421" s="27"/>
      <c r="Q1421" s="27"/>
    </row>
    <row r="1422" ht="12.75" hidden="1" customHeight="1">
      <c r="A1422" s="27" t="s">
        <v>2274</v>
      </c>
      <c r="B1422" s="27" t="s">
        <v>2275</v>
      </c>
      <c r="C1422" s="27"/>
      <c r="D1422" s="27"/>
      <c r="E1422" s="27"/>
      <c r="F1422" s="27"/>
      <c r="G1422" s="27"/>
      <c r="H1422" s="27"/>
      <c r="I1422" s="27"/>
      <c r="J1422" s="27"/>
      <c r="K1422" s="27"/>
      <c r="L1422" s="27"/>
      <c r="M1422" s="27"/>
      <c r="N1422" s="27"/>
      <c r="O1422" s="27"/>
      <c r="P1422" s="27"/>
      <c r="Q1422" s="27"/>
    </row>
    <row r="1423" ht="12.75" hidden="1" customHeight="1">
      <c r="A1423" s="27" t="s">
        <v>2276</v>
      </c>
      <c r="B1423" s="27" t="s">
        <v>2277</v>
      </c>
      <c r="C1423" s="27"/>
      <c r="D1423" s="27"/>
      <c r="E1423" s="27"/>
      <c r="F1423" s="27"/>
      <c r="G1423" s="27"/>
      <c r="H1423" s="27"/>
      <c r="I1423" s="27"/>
      <c r="J1423" s="27"/>
      <c r="K1423" s="27"/>
      <c r="L1423" s="27"/>
      <c r="M1423" s="27"/>
      <c r="N1423" s="27"/>
      <c r="O1423" s="27"/>
      <c r="P1423" s="27"/>
      <c r="Q1423" s="27"/>
    </row>
    <row r="1424" ht="12.75" hidden="1" customHeight="1">
      <c r="A1424" s="27" t="s">
        <v>2278</v>
      </c>
      <c r="B1424" s="27" t="s">
        <v>2279</v>
      </c>
      <c r="C1424" s="27"/>
      <c r="D1424" s="27"/>
      <c r="E1424" s="27"/>
      <c r="F1424" s="27"/>
      <c r="G1424" s="27"/>
      <c r="H1424" s="27"/>
      <c r="I1424" s="27"/>
      <c r="J1424" s="27"/>
      <c r="K1424" s="27"/>
      <c r="L1424" s="27"/>
      <c r="M1424" s="27"/>
      <c r="N1424" s="27"/>
      <c r="O1424" s="27"/>
      <c r="P1424" s="27"/>
      <c r="Q1424" s="27"/>
    </row>
    <row r="1425" ht="12.75" hidden="1" customHeight="1">
      <c r="A1425" s="27" t="s">
        <v>2280</v>
      </c>
      <c r="B1425" s="27" t="s">
        <v>2281</v>
      </c>
      <c r="C1425" s="27"/>
      <c r="D1425" s="27"/>
      <c r="E1425" s="27"/>
      <c r="F1425" s="27"/>
      <c r="G1425" s="27"/>
      <c r="H1425" s="27"/>
      <c r="I1425" s="27"/>
      <c r="J1425" s="27"/>
      <c r="K1425" s="27"/>
      <c r="L1425" s="27"/>
      <c r="M1425" s="27"/>
      <c r="N1425" s="27"/>
      <c r="O1425" s="27"/>
      <c r="P1425" s="27"/>
      <c r="Q1425" s="27"/>
    </row>
    <row r="1426" ht="12.75" customHeight="1">
      <c r="A1426" s="27"/>
      <c r="B1426" s="27"/>
      <c r="C1426" s="27"/>
      <c r="D1426" s="27"/>
      <c r="E1426" s="27"/>
      <c r="F1426" s="27"/>
      <c r="G1426" s="27"/>
      <c r="H1426" s="27"/>
      <c r="I1426" s="27"/>
      <c r="J1426" s="27"/>
      <c r="K1426" s="27"/>
      <c r="L1426" s="27"/>
      <c r="M1426" s="27"/>
      <c r="N1426" s="27"/>
      <c r="O1426" s="27"/>
      <c r="P1426" s="27"/>
      <c r="Q1426" s="27"/>
    </row>
    <row r="1427" ht="12.75" customHeight="1">
      <c r="A1427" s="27"/>
      <c r="B1427" s="27"/>
      <c r="C1427" s="27"/>
      <c r="D1427" s="27"/>
      <c r="E1427" s="27"/>
      <c r="F1427" s="27"/>
      <c r="G1427" s="27"/>
      <c r="H1427" s="27"/>
      <c r="I1427" s="27"/>
      <c r="J1427" s="27"/>
      <c r="K1427" s="27"/>
      <c r="L1427" s="27"/>
      <c r="M1427" s="27"/>
      <c r="N1427" s="27"/>
      <c r="O1427" s="27"/>
      <c r="P1427" s="27"/>
      <c r="Q1427" s="27"/>
    </row>
    <row r="1428" ht="12.75" hidden="1" customHeight="1">
      <c r="A1428" s="27">
        <v>4.0</v>
      </c>
      <c r="B1428" s="27" t="s">
        <v>2282</v>
      </c>
      <c r="C1428" s="27"/>
      <c r="D1428" s="27"/>
      <c r="E1428" s="27"/>
      <c r="F1428" s="27"/>
      <c r="G1428" s="27"/>
      <c r="H1428" s="27"/>
      <c r="I1428" s="27"/>
      <c r="J1428" s="27"/>
      <c r="K1428" s="27"/>
      <c r="L1428" s="27"/>
      <c r="M1428" s="27"/>
      <c r="N1428" s="27"/>
      <c r="O1428" s="27"/>
      <c r="P1428" s="27"/>
      <c r="Q1428" s="27"/>
    </row>
    <row r="1429" ht="12.75" hidden="1" customHeight="1">
      <c r="A1429" s="27">
        <v>8.0</v>
      </c>
      <c r="B1429" s="27" t="s">
        <v>2283</v>
      </c>
      <c r="C1429" s="27"/>
      <c r="D1429" s="27"/>
      <c r="E1429" s="27"/>
      <c r="F1429" s="27"/>
      <c r="G1429" s="27"/>
      <c r="H1429" s="27"/>
      <c r="I1429" s="27"/>
      <c r="J1429" s="27"/>
      <c r="K1429" s="27"/>
      <c r="L1429" s="27"/>
      <c r="M1429" s="27"/>
      <c r="N1429" s="27"/>
      <c r="O1429" s="27"/>
      <c r="P1429" s="27"/>
      <c r="Q1429" s="27"/>
    </row>
    <row r="1430" ht="12.75" hidden="1" customHeight="1">
      <c r="A1430" s="27">
        <v>10.0</v>
      </c>
      <c r="B1430" s="27" t="s">
        <v>2284</v>
      </c>
      <c r="C1430" s="27"/>
      <c r="D1430" s="27"/>
      <c r="E1430" s="27"/>
      <c r="F1430" s="27"/>
      <c r="G1430" s="27"/>
      <c r="H1430" s="27"/>
      <c r="I1430" s="27"/>
      <c r="J1430" s="27"/>
      <c r="K1430" s="27"/>
      <c r="L1430" s="27"/>
      <c r="M1430" s="27"/>
      <c r="N1430" s="27"/>
      <c r="O1430" s="27"/>
      <c r="P1430" s="27"/>
      <c r="Q1430" s="27"/>
    </row>
    <row r="1431" ht="12.75" hidden="1" customHeight="1">
      <c r="A1431" s="27">
        <v>12.0</v>
      </c>
      <c r="B1431" s="27" t="s">
        <v>2285</v>
      </c>
      <c r="C1431" s="27"/>
      <c r="D1431" s="27"/>
      <c r="E1431" s="27"/>
      <c r="F1431" s="27"/>
      <c r="G1431" s="27"/>
      <c r="H1431" s="27"/>
      <c r="I1431" s="27"/>
      <c r="J1431" s="27"/>
      <c r="K1431" s="27"/>
      <c r="L1431" s="27"/>
      <c r="M1431" s="27"/>
      <c r="N1431" s="27"/>
      <c r="O1431" s="27"/>
      <c r="P1431" s="27"/>
      <c r="Q1431" s="27"/>
    </row>
    <row r="1432" ht="12.75" hidden="1" customHeight="1">
      <c r="A1432" s="27">
        <v>16.0</v>
      </c>
      <c r="B1432" s="27" t="s">
        <v>2286</v>
      </c>
      <c r="C1432" s="27"/>
      <c r="D1432" s="27"/>
      <c r="E1432" s="27"/>
      <c r="F1432" s="27"/>
      <c r="G1432" s="27"/>
      <c r="H1432" s="27"/>
      <c r="I1432" s="27"/>
      <c r="J1432" s="27"/>
      <c r="K1432" s="27"/>
      <c r="L1432" s="27"/>
      <c r="M1432" s="27"/>
      <c r="N1432" s="27"/>
      <c r="O1432" s="27"/>
      <c r="P1432" s="27"/>
      <c r="Q1432" s="27"/>
    </row>
    <row r="1433" ht="12.75" hidden="1" customHeight="1">
      <c r="A1433" s="27">
        <v>20.0</v>
      </c>
      <c r="B1433" s="27" t="s">
        <v>2287</v>
      </c>
      <c r="C1433" s="27"/>
      <c r="D1433" s="27"/>
      <c r="E1433" s="27"/>
      <c r="F1433" s="27"/>
      <c r="G1433" s="27"/>
      <c r="H1433" s="27"/>
      <c r="I1433" s="27"/>
      <c r="J1433" s="27"/>
      <c r="K1433" s="27"/>
      <c r="L1433" s="27"/>
      <c r="M1433" s="27"/>
      <c r="N1433" s="27"/>
      <c r="O1433" s="27"/>
      <c r="P1433" s="27"/>
      <c r="Q1433" s="27"/>
    </row>
    <row r="1434" ht="12.75" hidden="1" customHeight="1">
      <c r="A1434" s="27">
        <v>24.0</v>
      </c>
      <c r="B1434" s="27" t="s">
        <v>2288</v>
      </c>
      <c r="C1434" s="27"/>
      <c r="D1434" s="27"/>
      <c r="E1434" s="27"/>
      <c r="F1434" s="27"/>
      <c r="G1434" s="27"/>
      <c r="H1434" s="27"/>
      <c r="I1434" s="27"/>
      <c r="J1434" s="27"/>
      <c r="K1434" s="27"/>
      <c r="L1434" s="27"/>
      <c r="M1434" s="27"/>
      <c r="N1434" s="27"/>
      <c r="O1434" s="27"/>
      <c r="P1434" s="27"/>
      <c r="Q1434" s="27"/>
    </row>
    <row r="1435" ht="12.75" hidden="1" customHeight="1">
      <c r="A1435" s="27">
        <v>28.0</v>
      </c>
      <c r="B1435" s="27" t="s">
        <v>2289</v>
      </c>
      <c r="C1435" s="27"/>
      <c r="D1435" s="27"/>
      <c r="E1435" s="27"/>
      <c r="F1435" s="27"/>
      <c r="G1435" s="27"/>
      <c r="H1435" s="27"/>
      <c r="I1435" s="27"/>
      <c r="J1435" s="27"/>
      <c r="K1435" s="27"/>
      <c r="L1435" s="27"/>
      <c r="M1435" s="27"/>
      <c r="N1435" s="27"/>
      <c r="O1435" s="27"/>
      <c r="P1435" s="27"/>
      <c r="Q1435" s="27"/>
    </row>
    <row r="1436" ht="12.75" hidden="1" customHeight="1">
      <c r="A1436" s="27">
        <v>31.0</v>
      </c>
      <c r="B1436" s="27" t="s">
        <v>2290</v>
      </c>
      <c r="C1436" s="27"/>
      <c r="D1436" s="27"/>
      <c r="E1436" s="27"/>
      <c r="F1436" s="27"/>
      <c r="G1436" s="27"/>
      <c r="H1436" s="27"/>
      <c r="I1436" s="27"/>
      <c r="J1436" s="27"/>
      <c r="K1436" s="27"/>
      <c r="L1436" s="27"/>
      <c r="M1436" s="27"/>
      <c r="N1436" s="27"/>
      <c r="O1436" s="27"/>
      <c r="P1436" s="27"/>
      <c r="Q1436" s="27"/>
    </row>
    <row r="1437" ht="12.75" hidden="1" customHeight="1">
      <c r="A1437" s="27">
        <v>32.0</v>
      </c>
      <c r="B1437" s="27" t="s">
        <v>2291</v>
      </c>
      <c r="C1437" s="27"/>
      <c r="D1437" s="27"/>
      <c r="E1437" s="27"/>
      <c r="F1437" s="27"/>
      <c r="G1437" s="27"/>
      <c r="H1437" s="27"/>
      <c r="I1437" s="27"/>
      <c r="J1437" s="27"/>
      <c r="K1437" s="27"/>
      <c r="L1437" s="27"/>
      <c r="M1437" s="27"/>
      <c r="N1437" s="27"/>
      <c r="O1437" s="27"/>
      <c r="P1437" s="27"/>
      <c r="Q1437" s="27"/>
    </row>
    <row r="1438" ht="12.75" hidden="1" customHeight="1">
      <c r="A1438" s="27">
        <v>36.0</v>
      </c>
      <c r="B1438" s="27" t="s">
        <v>2292</v>
      </c>
      <c r="C1438" s="27"/>
      <c r="D1438" s="27"/>
      <c r="E1438" s="27"/>
      <c r="F1438" s="27"/>
      <c r="G1438" s="27"/>
      <c r="H1438" s="27"/>
      <c r="I1438" s="27"/>
      <c r="J1438" s="27"/>
      <c r="K1438" s="27"/>
      <c r="L1438" s="27"/>
      <c r="M1438" s="27"/>
      <c r="N1438" s="27"/>
      <c r="O1438" s="27"/>
      <c r="P1438" s="27"/>
      <c r="Q1438" s="27"/>
    </row>
    <row r="1439" ht="12.75" hidden="1" customHeight="1">
      <c r="A1439" s="27">
        <v>40.0</v>
      </c>
      <c r="B1439" s="27" t="s">
        <v>2293</v>
      </c>
      <c r="C1439" s="27"/>
      <c r="D1439" s="27"/>
      <c r="E1439" s="27"/>
      <c r="F1439" s="27"/>
      <c r="G1439" s="27"/>
      <c r="H1439" s="27"/>
      <c r="I1439" s="27"/>
      <c r="J1439" s="27"/>
      <c r="K1439" s="27"/>
      <c r="L1439" s="27"/>
      <c r="M1439" s="27"/>
      <c r="N1439" s="27"/>
      <c r="O1439" s="27"/>
      <c r="P1439" s="27"/>
      <c r="Q1439" s="27"/>
    </row>
    <row r="1440" ht="12.75" hidden="1" customHeight="1">
      <c r="A1440" s="27">
        <v>44.0</v>
      </c>
      <c r="B1440" s="27" t="s">
        <v>2294</v>
      </c>
      <c r="C1440" s="27"/>
      <c r="D1440" s="27"/>
      <c r="E1440" s="27"/>
      <c r="F1440" s="27"/>
      <c r="G1440" s="27"/>
      <c r="H1440" s="27"/>
      <c r="I1440" s="27"/>
      <c r="J1440" s="27"/>
      <c r="K1440" s="27"/>
      <c r="L1440" s="27"/>
      <c r="M1440" s="27"/>
      <c r="N1440" s="27"/>
      <c r="O1440" s="27"/>
      <c r="P1440" s="27"/>
      <c r="Q1440" s="27"/>
    </row>
    <row r="1441" ht="12.75" hidden="1" customHeight="1">
      <c r="A1441" s="27">
        <v>48.0</v>
      </c>
      <c r="B1441" s="27" t="s">
        <v>2295</v>
      </c>
      <c r="C1441" s="27"/>
      <c r="D1441" s="27"/>
      <c r="E1441" s="27"/>
      <c r="F1441" s="27"/>
      <c r="G1441" s="27"/>
      <c r="H1441" s="27"/>
      <c r="I1441" s="27"/>
      <c r="J1441" s="27"/>
      <c r="K1441" s="27"/>
      <c r="L1441" s="27"/>
      <c r="M1441" s="27"/>
      <c r="N1441" s="27"/>
      <c r="O1441" s="27"/>
      <c r="P1441" s="27"/>
      <c r="Q1441" s="27"/>
    </row>
    <row r="1442" ht="12.75" hidden="1" customHeight="1">
      <c r="A1442" s="27">
        <v>50.0</v>
      </c>
      <c r="B1442" s="27" t="s">
        <v>2296</v>
      </c>
      <c r="C1442" s="27"/>
      <c r="D1442" s="27"/>
      <c r="E1442" s="27"/>
      <c r="F1442" s="27"/>
      <c r="G1442" s="27"/>
      <c r="H1442" s="27"/>
      <c r="I1442" s="27"/>
      <c r="J1442" s="27"/>
      <c r="K1442" s="27"/>
      <c r="L1442" s="27"/>
      <c r="M1442" s="27"/>
      <c r="N1442" s="27"/>
      <c r="O1442" s="27"/>
      <c r="P1442" s="27"/>
      <c r="Q1442" s="27"/>
    </row>
    <row r="1443" ht="12.75" hidden="1" customHeight="1">
      <c r="A1443" s="27">
        <v>51.0</v>
      </c>
      <c r="B1443" s="27" t="s">
        <v>2297</v>
      </c>
      <c r="C1443" s="27"/>
      <c r="D1443" s="27"/>
      <c r="E1443" s="27"/>
      <c r="F1443" s="27"/>
      <c r="G1443" s="27"/>
      <c r="H1443" s="27"/>
      <c r="I1443" s="27"/>
      <c r="J1443" s="27"/>
      <c r="K1443" s="27"/>
      <c r="L1443" s="27"/>
      <c r="M1443" s="27"/>
      <c r="N1443" s="27"/>
      <c r="O1443" s="27"/>
      <c r="P1443" s="27"/>
      <c r="Q1443" s="27"/>
    </row>
    <row r="1444" ht="12.75" hidden="1" customHeight="1">
      <c r="A1444" s="27">
        <v>52.0</v>
      </c>
      <c r="B1444" s="27" t="s">
        <v>2298</v>
      </c>
      <c r="C1444" s="27"/>
      <c r="D1444" s="27"/>
      <c r="E1444" s="27"/>
      <c r="F1444" s="27"/>
      <c r="G1444" s="27"/>
      <c r="H1444" s="27"/>
      <c r="I1444" s="27"/>
      <c r="J1444" s="27"/>
      <c r="K1444" s="27"/>
      <c r="L1444" s="27"/>
      <c r="M1444" s="27"/>
      <c r="N1444" s="27"/>
      <c r="O1444" s="27"/>
      <c r="P1444" s="27"/>
      <c r="Q1444" s="27"/>
    </row>
    <row r="1445" ht="12.75" hidden="1" customHeight="1">
      <c r="A1445" s="27">
        <v>56.0</v>
      </c>
      <c r="B1445" s="27" t="s">
        <v>2299</v>
      </c>
      <c r="C1445" s="27"/>
      <c r="D1445" s="27"/>
      <c r="E1445" s="27"/>
      <c r="F1445" s="27"/>
      <c r="G1445" s="27"/>
      <c r="H1445" s="27"/>
      <c r="I1445" s="27"/>
      <c r="J1445" s="27"/>
      <c r="K1445" s="27"/>
      <c r="L1445" s="27"/>
      <c r="M1445" s="27"/>
      <c r="N1445" s="27"/>
      <c r="O1445" s="27"/>
      <c r="P1445" s="27"/>
      <c r="Q1445" s="27"/>
    </row>
    <row r="1446" ht="12.75" hidden="1" customHeight="1">
      <c r="A1446" s="27">
        <v>60.0</v>
      </c>
      <c r="B1446" s="27" t="s">
        <v>2300</v>
      </c>
      <c r="C1446" s="27"/>
      <c r="D1446" s="27"/>
      <c r="E1446" s="27"/>
      <c r="F1446" s="27"/>
      <c r="G1446" s="27"/>
      <c r="H1446" s="27"/>
      <c r="I1446" s="27"/>
      <c r="J1446" s="27"/>
      <c r="K1446" s="27"/>
      <c r="L1446" s="27"/>
      <c r="M1446" s="27"/>
      <c r="N1446" s="27"/>
      <c r="O1446" s="27"/>
      <c r="P1446" s="27"/>
      <c r="Q1446" s="27"/>
    </row>
    <row r="1447" ht="12.75" hidden="1" customHeight="1">
      <c r="A1447" s="27">
        <v>64.0</v>
      </c>
      <c r="B1447" s="27" t="s">
        <v>2301</v>
      </c>
      <c r="C1447" s="27"/>
      <c r="D1447" s="27"/>
      <c r="E1447" s="27"/>
      <c r="F1447" s="27"/>
      <c r="G1447" s="27"/>
      <c r="H1447" s="27"/>
      <c r="I1447" s="27"/>
      <c r="J1447" s="27"/>
      <c r="K1447" s="27"/>
      <c r="L1447" s="27"/>
      <c r="M1447" s="27"/>
      <c r="N1447" s="27"/>
      <c r="O1447" s="27"/>
      <c r="P1447" s="27"/>
      <c r="Q1447" s="27"/>
    </row>
    <row r="1448" ht="12.75" hidden="1" customHeight="1">
      <c r="A1448" s="27">
        <v>68.0</v>
      </c>
      <c r="B1448" s="27" t="s">
        <v>2302</v>
      </c>
      <c r="C1448" s="27"/>
      <c r="D1448" s="27"/>
      <c r="E1448" s="27"/>
      <c r="F1448" s="27"/>
      <c r="G1448" s="27"/>
      <c r="H1448" s="27"/>
      <c r="I1448" s="27"/>
      <c r="J1448" s="27"/>
      <c r="K1448" s="27"/>
      <c r="L1448" s="27"/>
      <c r="M1448" s="27"/>
      <c r="N1448" s="27"/>
      <c r="O1448" s="27"/>
      <c r="P1448" s="27"/>
      <c r="Q1448" s="27"/>
    </row>
    <row r="1449" ht="12.75" hidden="1" customHeight="1">
      <c r="A1449" s="27">
        <v>70.0</v>
      </c>
      <c r="B1449" s="27" t="s">
        <v>2303</v>
      </c>
      <c r="C1449" s="27"/>
      <c r="D1449" s="27"/>
      <c r="E1449" s="27"/>
      <c r="F1449" s="27"/>
      <c r="G1449" s="27"/>
      <c r="H1449" s="27"/>
      <c r="I1449" s="27"/>
      <c r="J1449" s="27"/>
      <c r="K1449" s="27"/>
      <c r="L1449" s="27"/>
      <c r="M1449" s="27"/>
      <c r="N1449" s="27"/>
      <c r="O1449" s="27"/>
      <c r="P1449" s="27"/>
      <c r="Q1449" s="27"/>
    </row>
    <row r="1450" ht="12.75" hidden="1" customHeight="1">
      <c r="A1450" s="27">
        <v>72.0</v>
      </c>
      <c r="B1450" s="27" t="s">
        <v>2304</v>
      </c>
      <c r="C1450" s="27"/>
      <c r="D1450" s="27"/>
      <c r="E1450" s="27"/>
      <c r="F1450" s="27"/>
      <c r="G1450" s="27"/>
      <c r="H1450" s="27"/>
      <c r="I1450" s="27"/>
      <c r="J1450" s="27"/>
      <c r="K1450" s="27"/>
      <c r="L1450" s="27"/>
      <c r="M1450" s="27"/>
      <c r="N1450" s="27"/>
      <c r="O1450" s="27"/>
      <c r="P1450" s="27"/>
      <c r="Q1450" s="27"/>
    </row>
    <row r="1451" ht="12.75" hidden="1" customHeight="1">
      <c r="A1451" s="27">
        <v>74.0</v>
      </c>
      <c r="B1451" s="27" t="s">
        <v>2305</v>
      </c>
      <c r="C1451" s="27"/>
      <c r="D1451" s="27"/>
      <c r="E1451" s="27"/>
      <c r="F1451" s="27"/>
      <c r="G1451" s="27"/>
      <c r="H1451" s="27"/>
      <c r="I1451" s="27"/>
      <c r="J1451" s="27"/>
      <c r="K1451" s="27"/>
      <c r="L1451" s="27"/>
      <c r="M1451" s="27"/>
      <c r="N1451" s="27"/>
      <c r="O1451" s="27"/>
      <c r="P1451" s="27"/>
      <c r="Q1451" s="27"/>
    </row>
    <row r="1452" ht="12.75" hidden="1" customHeight="1">
      <c r="A1452" s="27">
        <v>76.0</v>
      </c>
      <c r="B1452" s="27" t="s">
        <v>2306</v>
      </c>
      <c r="C1452" s="27"/>
      <c r="D1452" s="27"/>
      <c r="E1452" s="27"/>
      <c r="F1452" s="27"/>
      <c r="G1452" s="27"/>
      <c r="H1452" s="27"/>
      <c r="I1452" s="27"/>
      <c r="J1452" s="27"/>
      <c r="K1452" s="27"/>
      <c r="L1452" s="27"/>
      <c r="M1452" s="27"/>
      <c r="N1452" s="27"/>
      <c r="O1452" s="27"/>
      <c r="P1452" s="27"/>
      <c r="Q1452" s="27"/>
    </row>
    <row r="1453" ht="12.75" hidden="1" customHeight="1">
      <c r="A1453" s="27">
        <v>84.0</v>
      </c>
      <c r="B1453" s="27" t="s">
        <v>2307</v>
      </c>
      <c r="C1453" s="27"/>
      <c r="D1453" s="27"/>
      <c r="E1453" s="27"/>
      <c r="F1453" s="27"/>
      <c r="G1453" s="27"/>
      <c r="H1453" s="27"/>
      <c r="I1453" s="27"/>
      <c r="J1453" s="27"/>
      <c r="K1453" s="27"/>
      <c r="L1453" s="27"/>
      <c r="M1453" s="27"/>
      <c r="N1453" s="27"/>
      <c r="O1453" s="27"/>
      <c r="P1453" s="27"/>
      <c r="Q1453" s="27"/>
    </row>
    <row r="1454" ht="12.75" hidden="1" customHeight="1">
      <c r="A1454" s="27">
        <v>86.0</v>
      </c>
      <c r="B1454" s="27" t="s">
        <v>2308</v>
      </c>
      <c r="C1454" s="27"/>
      <c r="D1454" s="27"/>
      <c r="E1454" s="27"/>
      <c r="F1454" s="27"/>
      <c r="G1454" s="27"/>
      <c r="H1454" s="27"/>
      <c r="I1454" s="27"/>
      <c r="J1454" s="27"/>
      <c r="K1454" s="27"/>
      <c r="L1454" s="27"/>
      <c r="M1454" s="27"/>
      <c r="N1454" s="27"/>
      <c r="O1454" s="27"/>
      <c r="P1454" s="27"/>
      <c r="Q1454" s="27"/>
    </row>
    <row r="1455" ht="12.75" hidden="1" customHeight="1">
      <c r="A1455" s="27">
        <v>90.0</v>
      </c>
      <c r="B1455" s="27" t="s">
        <v>2309</v>
      </c>
      <c r="C1455" s="27"/>
      <c r="D1455" s="27"/>
      <c r="E1455" s="27"/>
      <c r="F1455" s="27"/>
      <c r="G1455" s="27"/>
      <c r="H1455" s="27"/>
      <c r="I1455" s="27"/>
      <c r="J1455" s="27"/>
      <c r="K1455" s="27"/>
      <c r="L1455" s="27"/>
      <c r="M1455" s="27"/>
      <c r="N1455" s="27"/>
      <c r="O1455" s="27"/>
      <c r="P1455" s="27"/>
      <c r="Q1455" s="27"/>
    </row>
    <row r="1456" ht="12.75" hidden="1" customHeight="1">
      <c r="A1456" s="27">
        <v>92.0</v>
      </c>
      <c r="B1456" s="27" t="s">
        <v>2310</v>
      </c>
      <c r="C1456" s="27"/>
      <c r="D1456" s="27"/>
      <c r="E1456" s="27"/>
      <c r="F1456" s="27"/>
      <c r="G1456" s="27"/>
      <c r="H1456" s="27"/>
      <c r="I1456" s="27"/>
      <c r="J1456" s="27"/>
      <c r="K1456" s="27"/>
      <c r="L1456" s="27"/>
      <c r="M1456" s="27"/>
      <c r="N1456" s="27"/>
      <c r="O1456" s="27"/>
      <c r="P1456" s="27"/>
      <c r="Q1456" s="27"/>
    </row>
    <row r="1457" ht="12.75" hidden="1" customHeight="1">
      <c r="A1457" s="27">
        <v>95.0</v>
      </c>
      <c r="B1457" s="27" t="s">
        <v>2311</v>
      </c>
      <c r="C1457" s="27"/>
      <c r="D1457" s="27"/>
      <c r="E1457" s="27"/>
      <c r="F1457" s="27"/>
      <c r="G1457" s="27"/>
      <c r="H1457" s="27"/>
      <c r="I1457" s="27"/>
      <c r="J1457" s="27"/>
      <c r="K1457" s="27"/>
      <c r="L1457" s="27"/>
      <c r="M1457" s="27"/>
      <c r="N1457" s="27"/>
      <c r="O1457" s="27"/>
      <c r="P1457" s="27"/>
      <c r="Q1457" s="27"/>
    </row>
    <row r="1458" ht="12.75" hidden="1" customHeight="1">
      <c r="A1458" s="27">
        <v>96.0</v>
      </c>
      <c r="B1458" s="27" t="s">
        <v>2312</v>
      </c>
      <c r="C1458" s="27"/>
      <c r="D1458" s="27"/>
      <c r="E1458" s="27"/>
      <c r="F1458" s="27"/>
      <c r="G1458" s="27"/>
      <c r="H1458" s="27"/>
      <c r="I1458" s="27"/>
      <c r="J1458" s="27"/>
      <c r="K1458" s="27"/>
      <c r="L1458" s="27"/>
      <c r="M1458" s="27"/>
      <c r="N1458" s="27"/>
      <c r="O1458" s="27"/>
      <c r="P1458" s="27"/>
      <c r="Q1458" s="27"/>
    </row>
    <row r="1459" ht="12.75" hidden="1" customHeight="1">
      <c r="A1459" s="27">
        <v>100.0</v>
      </c>
      <c r="B1459" s="27" t="s">
        <v>2313</v>
      </c>
      <c r="C1459" s="27"/>
      <c r="D1459" s="27"/>
      <c r="E1459" s="27"/>
      <c r="F1459" s="27"/>
      <c r="G1459" s="27"/>
      <c r="H1459" s="27"/>
      <c r="I1459" s="27"/>
      <c r="J1459" s="27"/>
      <c r="K1459" s="27"/>
      <c r="L1459" s="27"/>
      <c r="M1459" s="27"/>
      <c r="N1459" s="27"/>
      <c r="O1459" s="27"/>
      <c r="P1459" s="27"/>
      <c r="Q1459" s="27"/>
    </row>
    <row r="1460" ht="12.75" hidden="1" customHeight="1">
      <c r="A1460" s="27">
        <v>104.0</v>
      </c>
      <c r="B1460" s="27" t="s">
        <v>2314</v>
      </c>
      <c r="C1460" s="27"/>
      <c r="D1460" s="27"/>
      <c r="E1460" s="27"/>
      <c r="F1460" s="27"/>
      <c r="G1460" s="27"/>
      <c r="H1460" s="27"/>
      <c r="I1460" s="27"/>
      <c r="J1460" s="27"/>
      <c r="K1460" s="27"/>
      <c r="L1460" s="27"/>
      <c r="M1460" s="27"/>
      <c r="N1460" s="27"/>
      <c r="O1460" s="27"/>
      <c r="P1460" s="27"/>
      <c r="Q1460" s="27"/>
    </row>
    <row r="1461" ht="12.75" hidden="1" customHeight="1">
      <c r="A1461" s="27">
        <v>108.0</v>
      </c>
      <c r="B1461" s="27" t="s">
        <v>2315</v>
      </c>
      <c r="C1461" s="27"/>
      <c r="D1461" s="27"/>
      <c r="E1461" s="27"/>
      <c r="F1461" s="27"/>
      <c r="G1461" s="27"/>
      <c r="H1461" s="27"/>
      <c r="I1461" s="27"/>
      <c r="J1461" s="27"/>
      <c r="K1461" s="27"/>
      <c r="L1461" s="27"/>
      <c r="M1461" s="27"/>
      <c r="N1461" s="27"/>
      <c r="O1461" s="27"/>
      <c r="P1461" s="27"/>
      <c r="Q1461" s="27"/>
    </row>
    <row r="1462" ht="12.75" hidden="1" customHeight="1">
      <c r="A1462" s="27">
        <v>112.0</v>
      </c>
      <c r="B1462" s="27" t="s">
        <v>2316</v>
      </c>
      <c r="C1462" s="27"/>
      <c r="D1462" s="27"/>
      <c r="E1462" s="27"/>
      <c r="F1462" s="27"/>
      <c r="G1462" s="27"/>
      <c r="H1462" s="27"/>
      <c r="I1462" s="27"/>
      <c r="J1462" s="27"/>
      <c r="K1462" s="27"/>
      <c r="L1462" s="27"/>
      <c r="M1462" s="27"/>
      <c r="N1462" s="27"/>
      <c r="O1462" s="27"/>
      <c r="P1462" s="27"/>
      <c r="Q1462" s="27"/>
    </row>
    <row r="1463" ht="12.75" hidden="1" customHeight="1">
      <c r="A1463" s="27">
        <v>116.0</v>
      </c>
      <c r="B1463" s="27" t="s">
        <v>2317</v>
      </c>
      <c r="C1463" s="27"/>
      <c r="D1463" s="27"/>
      <c r="E1463" s="27"/>
      <c r="F1463" s="27"/>
      <c r="G1463" s="27"/>
      <c r="H1463" s="27"/>
      <c r="I1463" s="27"/>
      <c r="J1463" s="27"/>
      <c r="K1463" s="27"/>
      <c r="L1463" s="27"/>
      <c r="M1463" s="27"/>
      <c r="N1463" s="27"/>
      <c r="O1463" s="27"/>
      <c r="P1463" s="27"/>
      <c r="Q1463" s="27"/>
    </row>
    <row r="1464" ht="12.75" hidden="1" customHeight="1">
      <c r="A1464" s="27">
        <v>120.0</v>
      </c>
      <c r="B1464" s="27" t="s">
        <v>2318</v>
      </c>
      <c r="C1464" s="27"/>
      <c r="D1464" s="27"/>
      <c r="E1464" s="27"/>
      <c r="F1464" s="27"/>
      <c r="G1464" s="27"/>
      <c r="H1464" s="27"/>
      <c r="I1464" s="27"/>
      <c r="J1464" s="27"/>
      <c r="K1464" s="27"/>
      <c r="L1464" s="27"/>
      <c r="M1464" s="27"/>
      <c r="N1464" s="27"/>
      <c r="O1464" s="27"/>
      <c r="P1464" s="27"/>
      <c r="Q1464" s="27"/>
    </row>
    <row r="1465" ht="12.75" hidden="1" customHeight="1">
      <c r="A1465" s="27">
        <v>124.0</v>
      </c>
      <c r="B1465" s="27" t="s">
        <v>2319</v>
      </c>
      <c r="C1465" s="27"/>
      <c r="D1465" s="27"/>
      <c r="E1465" s="27"/>
      <c r="F1465" s="27"/>
      <c r="G1465" s="27"/>
      <c r="H1465" s="27"/>
      <c r="I1465" s="27"/>
      <c r="J1465" s="27"/>
      <c r="K1465" s="27"/>
      <c r="L1465" s="27"/>
      <c r="M1465" s="27"/>
      <c r="N1465" s="27"/>
      <c r="O1465" s="27"/>
      <c r="P1465" s="27"/>
      <c r="Q1465" s="27"/>
    </row>
    <row r="1466" ht="12.75" hidden="1" customHeight="1">
      <c r="A1466" s="27">
        <v>132.0</v>
      </c>
      <c r="B1466" s="27" t="s">
        <v>2320</v>
      </c>
      <c r="C1466" s="27"/>
      <c r="D1466" s="27"/>
      <c r="E1466" s="27"/>
      <c r="F1466" s="27"/>
      <c r="G1466" s="27"/>
      <c r="H1466" s="27"/>
      <c r="I1466" s="27"/>
      <c r="J1466" s="27"/>
      <c r="K1466" s="27"/>
      <c r="L1466" s="27"/>
      <c r="M1466" s="27"/>
      <c r="N1466" s="27"/>
      <c r="O1466" s="27"/>
      <c r="P1466" s="27"/>
      <c r="Q1466" s="27"/>
    </row>
    <row r="1467" ht="12.75" hidden="1" customHeight="1">
      <c r="A1467" s="27">
        <v>136.0</v>
      </c>
      <c r="B1467" s="27" t="s">
        <v>2321</v>
      </c>
      <c r="C1467" s="27"/>
      <c r="D1467" s="27"/>
      <c r="E1467" s="27"/>
      <c r="F1467" s="27"/>
      <c r="G1467" s="27"/>
      <c r="H1467" s="27"/>
      <c r="I1467" s="27"/>
      <c r="J1467" s="27"/>
      <c r="K1467" s="27"/>
      <c r="L1467" s="27"/>
      <c r="M1467" s="27"/>
      <c r="N1467" s="27"/>
      <c r="O1467" s="27"/>
      <c r="P1467" s="27"/>
      <c r="Q1467" s="27"/>
    </row>
    <row r="1468" ht="12.75" hidden="1" customHeight="1">
      <c r="A1468" s="27">
        <v>140.0</v>
      </c>
      <c r="B1468" s="27" t="s">
        <v>2322</v>
      </c>
      <c r="C1468" s="27"/>
      <c r="D1468" s="27"/>
      <c r="E1468" s="27"/>
      <c r="F1468" s="27"/>
      <c r="G1468" s="27"/>
      <c r="H1468" s="27"/>
      <c r="I1468" s="27"/>
      <c r="J1468" s="27"/>
      <c r="K1468" s="27"/>
      <c r="L1468" s="27"/>
      <c r="M1468" s="27"/>
      <c r="N1468" s="27"/>
      <c r="O1468" s="27"/>
      <c r="P1468" s="27"/>
      <c r="Q1468" s="27"/>
    </row>
    <row r="1469" ht="12.75" hidden="1" customHeight="1">
      <c r="A1469" s="27">
        <v>144.0</v>
      </c>
      <c r="B1469" s="27" t="s">
        <v>2323</v>
      </c>
      <c r="C1469" s="27"/>
      <c r="D1469" s="27"/>
      <c r="E1469" s="27"/>
      <c r="F1469" s="27"/>
      <c r="G1469" s="27"/>
      <c r="H1469" s="27"/>
      <c r="I1469" s="27"/>
      <c r="J1469" s="27"/>
      <c r="K1469" s="27"/>
      <c r="L1469" s="27"/>
      <c r="M1469" s="27"/>
      <c r="N1469" s="27"/>
      <c r="O1469" s="27"/>
      <c r="P1469" s="27"/>
      <c r="Q1469" s="27"/>
    </row>
    <row r="1470" ht="12.75" hidden="1" customHeight="1">
      <c r="A1470" s="27">
        <v>148.0</v>
      </c>
      <c r="B1470" s="27" t="s">
        <v>2324</v>
      </c>
      <c r="C1470" s="27"/>
      <c r="D1470" s="27"/>
      <c r="E1470" s="27"/>
      <c r="F1470" s="27"/>
      <c r="G1470" s="27"/>
      <c r="H1470" s="27"/>
      <c r="I1470" s="27"/>
      <c r="J1470" s="27"/>
      <c r="K1470" s="27"/>
      <c r="L1470" s="27"/>
      <c r="M1470" s="27"/>
      <c r="N1470" s="27"/>
      <c r="O1470" s="27"/>
      <c r="P1470" s="27"/>
      <c r="Q1470" s="27"/>
    </row>
    <row r="1471" ht="12.75" hidden="1" customHeight="1">
      <c r="A1471" s="27">
        <v>152.0</v>
      </c>
      <c r="B1471" s="27" t="s">
        <v>2325</v>
      </c>
      <c r="C1471" s="27"/>
      <c r="D1471" s="27"/>
      <c r="E1471" s="27"/>
      <c r="F1471" s="27"/>
      <c r="G1471" s="27"/>
      <c r="H1471" s="27"/>
      <c r="I1471" s="27"/>
      <c r="J1471" s="27"/>
      <c r="K1471" s="27"/>
      <c r="L1471" s="27"/>
      <c r="M1471" s="27"/>
      <c r="N1471" s="27"/>
      <c r="O1471" s="27"/>
      <c r="P1471" s="27"/>
      <c r="Q1471" s="27"/>
    </row>
    <row r="1472" ht="12.75" hidden="1" customHeight="1">
      <c r="A1472" s="27">
        <v>156.0</v>
      </c>
      <c r="B1472" s="27" t="s">
        <v>2326</v>
      </c>
      <c r="C1472" s="27"/>
      <c r="D1472" s="27"/>
      <c r="E1472" s="27"/>
      <c r="F1472" s="27"/>
      <c r="G1472" s="27"/>
      <c r="H1472" s="27"/>
      <c r="I1472" s="27"/>
      <c r="J1472" s="27"/>
      <c r="K1472" s="27"/>
      <c r="L1472" s="27"/>
      <c r="M1472" s="27"/>
      <c r="N1472" s="27"/>
      <c r="O1472" s="27"/>
      <c r="P1472" s="27"/>
      <c r="Q1472" s="27"/>
    </row>
    <row r="1473" ht="12.75" hidden="1" customHeight="1">
      <c r="A1473" s="27">
        <v>158.0</v>
      </c>
      <c r="B1473" s="27" t="s">
        <v>2327</v>
      </c>
      <c r="C1473" s="27"/>
      <c r="D1473" s="27"/>
      <c r="E1473" s="27"/>
      <c r="F1473" s="27"/>
      <c r="G1473" s="27"/>
      <c r="H1473" s="27"/>
      <c r="I1473" s="27"/>
      <c r="J1473" s="27"/>
      <c r="K1473" s="27"/>
      <c r="L1473" s="27"/>
      <c r="M1473" s="27"/>
      <c r="N1473" s="27"/>
      <c r="O1473" s="27"/>
      <c r="P1473" s="27"/>
      <c r="Q1473" s="27"/>
    </row>
    <row r="1474" ht="12.75" hidden="1" customHeight="1">
      <c r="A1474" s="27">
        <v>162.0</v>
      </c>
      <c r="B1474" s="27" t="s">
        <v>2328</v>
      </c>
      <c r="C1474" s="27"/>
      <c r="D1474" s="27"/>
      <c r="E1474" s="27"/>
      <c r="F1474" s="27"/>
      <c r="G1474" s="27"/>
      <c r="H1474" s="27"/>
      <c r="I1474" s="27"/>
      <c r="J1474" s="27"/>
      <c r="K1474" s="27"/>
      <c r="L1474" s="27"/>
      <c r="M1474" s="27"/>
      <c r="N1474" s="27"/>
      <c r="O1474" s="27"/>
      <c r="P1474" s="27"/>
      <c r="Q1474" s="27"/>
    </row>
    <row r="1475" ht="12.75" hidden="1" customHeight="1">
      <c r="A1475" s="27">
        <v>166.0</v>
      </c>
      <c r="B1475" s="27" t="s">
        <v>2329</v>
      </c>
      <c r="C1475" s="27"/>
      <c r="D1475" s="27"/>
      <c r="E1475" s="27"/>
      <c r="F1475" s="27"/>
      <c r="G1475" s="27"/>
      <c r="H1475" s="27"/>
      <c r="I1475" s="27"/>
      <c r="J1475" s="27"/>
      <c r="K1475" s="27"/>
      <c r="L1475" s="27"/>
      <c r="M1475" s="27"/>
      <c r="N1475" s="27"/>
      <c r="O1475" s="27"/>
      <c r="P1475" s="27"/>
      <c r="Q1475" s="27"/>
    </row>
    <row r="1476" ht="12.75" hidden="1" customHeight="1">
      <c r="A1476" s="27">
        <v>170.0</v>
      </c>
      <c r="B1476" s="27" t="s">
        <v>2330</v>
      </c>
      <c r="C1476" s="27"/>
      <c r="D1476" s="27"/>
      <c r="E1476" s="27"/>
      <c r="F1476" s="27"/>
      <c r="G1476" s="27"/>
      <c r="H1476" s="27"/>
      <c r="I1476" s="27"/>
      <c r="J1476" s="27"/>
      <c r="K1476" s="27"/>
      <c r="L1476" s="27"/>
      <c r="M1476" s="27"/>
      <c r="N1476" s="27"/>
      <c r="O1476" s="27"/>
      <c r="P1476" s="27"/>
      <c r="Q1476" s="27"/>
    </row>
    <row r="1477" ht="12.75" hidden="1" customHeight="1">
      <c r="A1477" s="27">
        <v>174.0</v>
      </c>
      <c r="B1477" s="27" t="s">
        <v>2331</v>
      </c>
      <c r="C1477" s="27"/>
      <c r="D1477" s="27"/>
      <c r="E1477" s="27"/>
      <c r="F1477" s="27"/>
      <c r="G1477" s="27"/>
      <c r="H1477" s="27"/>
      <c r="I1477" s="27"/>
      <c r="J1477" s="27"/>
      <c r="K1477" s="27"/>
      <c r="L1477" s="27"/>
      <c r="M1477" s="27"/>
      <c r="N1477" s="27"/>
      <c r="O1477" s="27"/>
      <c r="P1477" s="27"/>
      <c r="Q1477" s="27"/>
    </row>
    <row r="1478" ht="12.75" hidden="1" customHeight="1">
      <c r="A1478" s="27">
        <v>175.0</v>
      </c>
      <c r="B1478" s="27" t="s">
        <v>2332</v>
      </c>
      <c r="C1478" s="27"/>
      <c r="D1478" s="27"/>
      <c r="E1478" s="27"/>
      <c r="F1478" s="27"/>
      <c r="G1478" s="27"/>
      <c r="H1478" s="27"/>
      <c r="I1478" s="27"/>
      <c r="J1478" s="27"/>
      <c r="K1478" s="27"/>
      <c r="L1478" s="27"/>
      <c r="M1478" s="27"/>
      <c r="N1478" s="27"/>
      <c r="O1478" s="27"/>
      <c r="P1478" s="27"/>
      <c r="Q1478" s="27"/>
    </row>
    <row r="1479" ht="12.75" hidden="1" customHeight="1">
      <c r="A1479" s="27">
        <v>178.0</v>
      </c>
      <c r="B1479" s="27" t="s">
        <v>2333</v>
      </c>
      <c r="C1479" s="27"/>
      <c r="D1479" s="27"/>
      <c r="E1479" s="27"/>
      <c r="F1479" s="27"/>
      <c r="G1479" s="27"/>
      <c r="H1479" s="27"/>
      <c r="I1479" s="27"/>
      <c r="J1479" s="27"/>
      <c r="K1479" s="27"/>
      <c r="L1479" s="27"/>
      <c r="M1479" s="27"/>
      <c r="N1479" s="27"/>
      <c r="O1479" s="27"/>
      <c r="P1479" s="27"/>
      <c r="Q1479" s="27"/>
    </row>
    <row r="1480" ht="12.75" hidden="1" customHeight="1">
      <c r="A1480" s="27">
        <v>180.0</v>
      </c>
      <c r="B1480" s="27" t="s">
        <v>2334</v>
      </c>
      <c r="C1480" s="27"/>
      <c r="D1480" s="27"/>
      <c r="E1480" s="27"/>
      <c r="F1480" s="27"/>
      <c r="G1480" s="27"/>
      <c r="H1480" s="27"/>
      <c r="I1480" s="27"/>
      <c r="J1480" s="27"/>
      <c r="K1480" s="27"/>
      <c r="L1480" s="27"/>
      <c r="M1480" s="27"/>
      <c r="N1480" s="27"/>
      <c r="O1480" s="27"/>
      <c r="P1480" s="27"/>
      <c r="Q1480" s="27"/>
    </row>
    <row r="1481" ht="12.75" hidden="1" customHeight="1">
      <c r="A1481" s="27">
        <v>184.0</v>
      </c>
      <c r="B1481" s="27" t="s">
        <v>2335</v>
      </c>
      <c r="C1481" s="27"/>
      <c r="D1481" s="27"/>
      <c r="E1481" s="27"/>
      <c r="F1481" s="27"/>
      <c r="G1481" s="27"/>
      <c r="H1481" s="27"/>
      <c r="I1481" s="27"/>
      <c r="J1481" s="27"/>
      <c r="K1481" s="27"/>
      <c r="L1481" s="27"/>
      <c r="M1481" s="27"/>
      <c r="N1481" s="27"/>
      <c r="O1481" s="27"/>
      <c r="P1481" s="27"/>
      <c r="Q1481" s="27"/>
    </row>
    <row r="1482" ht="12.75" hidden="1" customHeight="1">
      <c r="A1482" s="27">
        <v>188.0</v>
      </c>
      <c r="B1482" s="27" t="s">
        <v>2336</v>
      </c>
      <c r="C1482" s="27"/>
      <c r="D1482" s="27"/>
      <c r="E1482" s="27"/>
      <c r="F1482" s="27"/>
      <c r="G1482" s="27"/>
      <c r="H1482" s="27"/>
      <c r="I1482" s="27"/>
      <c r="J1482" s="27"/>
      <c r="K1482" s="27"/>
      <c r="L1482" s="27"/>
      <c r="M1482" s="27"/>
      <c r="N1482" s="27"/>
      <c r="O1482" s="27"/>
      <c r="P1482" s="27"/>
      <c r="Q1482" s="27"/>
    </row>
    <row r="1483" ht="12.75" hidden="1" customHeight="1">
      <c r="A1483" s="27">
        <v>192.0</v>
      </c>
      <c r="B1483" s="27" t="s">
        <v>2337</v>
      </c>
      <c r="C1483" s="27"/>
      <c r="D1483" s="27"/>
      <c r="E1483" s="27"/>
      <c r="F1483" s="27"/>
      <c r="G1483" s="27"/>
      <c r="H1483" s="27"/>
      <c r="I1483" s="27"/>
      <c r="J1483" s="27"/>
      <c r="K1483" s="27"/>
      <c r="L1483" s="27"/>
      <c r="M1483" s="27"/>
      <c r="N1483" s="27"/>
      <c r="O1483" s="27"/>
      <c r="P1483" s="27"/>
      <c r="Q1483" s="27"/>
    </row>
    <row r="1484" ht="12.75" hidden="1" customHeight="1">
      <c r="A1484" s="27">
        <v>196.0</v>
      </c>
      <c r="B1484" s="27" t="s">
        <v>2338</v>
      </c>
      <c r="C1484" s="27"/>
      <c r="D1484" s="27"/>
      <c r="E1484" s="27"/>
      <c r="F1484" s="27"/>
      <c r="G1484" s="27"/>
      <c r="H1484" s="27"/>
      <c r="I1484" s="27"/>
      <c r="J1484" s="27"/>
      <c r="K1484" s="27"/>
      <c r="L1484" s="27"/>
      <c r="M1484" s="27"/>
      <c r="N1484" s="27"/>
      <c r="O1484" s="27"/>
      <c r="P1484" s="27"/>
      <c r="Q1484" s="27"/>
    </row>
    <row r="1485" ht="12.75" hidden="1" customHeight="1">
      <c r="A1485" s="27">
        <v>203.0</v>
      </c>
      <c r="B1485" s="27" t="s">
        <v>2339</v>
      </c>
      <c r="C1485" s="27"/>
      <c r="D1485" s="27"/>
      <c r="E1485" s="27"/>
      <c r="F1485" s="27"/>
      <c r="G1485" s="27"/>
      <c r="H1485" s="27"/>
      <c r="I1485" s="27"/>
      <c r="J1485" s="27"/>
      <c r="K1485" s="27"/>
      <c r="L1485" s="27"/>
      <c r="M1485" s="27"/>
      <c r="N1485" s="27"/>
      <c r="O1485" s="27"/>
      <c r="P1485" s="27"/>
      <c r="Q1485" s="27"/>
    </row>
    <row r="1486" ht="12.75" hidden="1" customHeight="1">
      <c r="A1486" s="27">
        <v>204.0</v>
      </c>
      <c r="B1486" s="27" t="s">
        <v>2340</v>
      </c>
      <c r="C1486" s="27"/>
      <c r="D1486" s="27"/>
      <c r="E1486" s="27"/>
      <c r="F1486" s="27"/>
      <c r="G1486" s="27"/>
      <c r="H1486" s="27"/>
      <c r="I1486" s="27"/>
      <c r="J1486" s="27"/>
      <c r="K1486" s="27"/>
      <c r="L1486" s="27"/>
      <c r="M1486" s="27"/>
      <c r="N1486" s="27"/>
      <c r="O1486" s="27"/>
      <c r="P1486" s="27"/>
      <c r="Q1486" s="27"/>
    </row>
    <row r="1487" ht="12.75" hidden="1" customHeight="1">
      <c r="A1487" s="27">
        <v>208.0</v>
      </c>
      <c r="B1487" s="27" t="s">
        <v>2341</v>
      </c>
      <c r="C1487" s="27"/>
      <c r="D1487" s="27"/>
      <c r="E1487" s="27"/>
      <c r="F1487" s="27"/>
      <c r="G1487" s="27"/>
      <c r="H1487" s="27"/>
      <c r="I1487" s="27"/>
      <c r="J1487" s="27"/>
      <c r="K1487" s="27"/>
      <c r="L1487" s="27"/>
      <c r="M1487" s="27"/>
      <c r="N1487" s="27"/>
      <c r="O1487" s="27"/>
      <c r="P1487" s="27"/>
      <c r="Q1487" s="27"/>
    </row>
    <row r="1488" ht="12.75" hidden="1" customHeight="1">
      <c r="A1488" s="27">
        <v>212.0</v>
      </c>
      <c r="B1488" s="27" t="s">
        <v>2342</v>
      </c>
      <c r="C1488" s="27"/>
      <c r="D1488" s="27"/>
      <c r="E1488" s="27"/>
      <c r="F1488" s="27"/>
      <c r="G1488" s="27"/>
      <c r="H1488" s="27"/>
      <c r="I1488" s="27"/>
      <c r="J1488" s="27"/>
      <c r="K1488" s="27"/>
      <c r="L1488" s="27"/>
      <c r="M1488" s="27"/>
      <c r="N1488" s="27"/>
      <c r="O1488" s="27"/>
      <c r="P1488" s="27"/>
      <c r="Q1488" s="27"/>
    </row>
    <row r="1489" ht="12.75" hidden="1" customHeight="1">
      <c r="A1489" s="27">
        <v>214.0</v>
      </c>
      <c r="B1489" s="27" t="s">
        <v>2343</v>
      </c>
      <c r="C1489" s="27"/>
      <c r="D1489" s="27"/>
      <c r="E1489" s="27"/>
      <c r="F1489" s="27"/>
      <c r="G1489" s="27"/>
      <c r="H1489" s="27"/>
      <c r="I1489" s="27"/>
      <c r="J1489" s="27"/>
      <c r="K1489" s="27"/>
      <c r="L1489" s="27"/>
      <c r="M1489" s="27"/>
      <c r="N1489" s="27"/>
      <c r="O1489" s="27"/>
      <c r="P1489" s="27"/>
      <c r="Q1489" s="27"/>
    </row>
    <row r="1490" ht="12.75" hidden="1" customHeight="1">
      <c r="A1490" s="27">
        <v>218.0</v>
      </c>
      <c r="B1490" s="27" t="s">
        <v>2344</v>
      </c>
      <c r="C1490" s="27"/>
      <c r="D1490" s="27"/>
      <c r="E1490" s="27"/>
      <c r="F1490" s="27"/>
      <c r="G1490" s="27"/>
      <c r="H1490" s="27"/>
      <c r="I1490" s="27"/>
      <c r="J1490" s="27"/>
      <c r="K1490" s="27"/>
      <c r="L1490" s="27"/>
      <c r="M1490" s="27"/>
      <c r="N1490" s="27"/>
      <c r="O1490" s="27"/>
      <c r="P1490" s="27"/>
      <c r="Q1490" s="27"/>
    </row>
    <row r="1491" ht="12.75" hidden="1" customHeight="1">
      <c r="A1491" s="27">
        <v>222.0</v>
      </c>
      <c r="B1491" s="27" t="s">
        <v>2345</v>
      </c>
      <c r="C1491" s="27"/>
      <c r="D1491" s="27"/>
      <c r="E1491" s="27"/>
      <c r="F1491" s="27"/>
      <c r="G1491" s="27"/>
      <c r="H1491" s="27"/>
      <c r="I1491" s="27"/>
      <c r="J1491" s="27"/>
      <c r="K1491" s="27"/>
      <c r="L1491" s="27"/>
      <c r="M1491" s="27"/>
      <c r="N1491" s="27"/>
      <c r="O1491" s="27"/>
      <c r="P1491" s="27"/>
      <c r="Q1491" s="27"/>
    </row>
    <row r="1492" ht="12.75" hidden="1" customHeight="1">
      <c r="A1492" s="27">
        <v>226.0</v>
      </c>
      <c r="B1492" s="27" t="s">
        <v>2346</v>
      </c>
      <c r="C1492" s="27"/>
      <c r="D1492" s="27"/>
      <c r="E1492" s="27"/>
      <c r="F1492" s="27"/>
      <c r="G1492" s="27"/>
      <c r="H1492" s="27"/>
      <c r="I1492" s="27"/>
      <c r="J1492" s="27"/>
      <c r="K1492" s="27"/>
      <c r="L1492" s="27"/>
      <c r="M1492" s="27"/>
      <c r="N1492" s="27"/>
      <c r="O1492" s="27"/>
      <c r="P1492" s="27"/>
      <c r="Q1492" s="27"/>
    </row>
    <row r="1493" ht="12.75" hidden="1" customHeight="1">
      <c r="A1493" s="27">
        <v>231.0</v>
      </c>
      <c r="B1493" s="27" t="s">
        <v>2347</v>
      </c>
      <c r="C1493" s="27"/>
      <c r="D1493" s="27"/>
      <c r="E1493" s="27"/>
      <c r="F1493" s="27"/>
      <c r="G1493" s="27"/>
      <c r="H1493" s="27"/>
      <c r="I1493" s="27"/>
      <c r="J1493" s="27"/>
      <c r="K1493" s="27"/>
      <c r="L1493" s="27"/>
      <c r="M1493" s="27"/>
      <c r="N1493" s="27"/>
      <c r="O1493" s="27"/>
      <c r="P1493" s="27"/>
      <c r="Q1493" s="27"/>
    </row>
    <row r="1494" ht="12.75" hidden="1" customHeight="1">
      <c r="A1494" s="27">
        <v>232.0</v>
      </c>
      <c r="B1494" s="27" t="s">
        <v>2348</v>
      </c>
      <c r="C1494" s="27"/>
      <c r="D1494" s="27"/>
      <c r="E1494" s="27"/>
      <c r="F1494" s="27"/>
      <c r="G1494" s="27"/>
      <c r="H1494" s="27"/>
      <c r="I1494" s="27"/>
      <c r="J1494" s="27"/>
      <c r="K1494" s="27"/>
      <c r="L1494" s="27"/>
      <c r="M1494" s="27"/>
      <c r="N1494" s="27"/>
      <c r="O1494" s="27"/>
      <c r="P1494" s="27"/>
      <c r="Q1494" s="27"/>
    </row>
    <row r="1495" ht="12.75" hidden="1" customHeight="1">
      <c r="A1495" s="27">
        <v>233.0</v>
      </c>
      <c r="B1495" s="27" t="s">
        <v>2349</v>
      </c>
      <c r="C1495" s="27"/>
      <c r="D1495" s="27"/>
      <c r="E1495" s="27"/>
      <c r="F1495" s="27"/>
      <c r="G1495" s="27"/>
      <c r="H1495" s="27"/>
      <c r="I1495" s="27"/>
      <c r="J1495" s="27"/>
      <c r="K1495" s="27"/>
      <c r="L1495" s="27"/>
      <c r="M1495" s="27"/>
      <c r="N1495" s="27"/>
      <c r="O1495" s="27"/>
      <c r="P1495" s="27"/>
      <c r="Q1495" s="27"/>
    </row>
    <row r="1496" ht="12.75" hidden="1" customHeight="1">
      <c r="A1496" s="27">
        <v>234.0</v>
      </c>
      <c r="B1496" s="27" t="s">
        <v>2350</v>
      </c>
      <c r="C1496" s="27"/>
      <c r="D1496" s="27"/>
      <c r="E1496" s="27"/>
      <c r="F1496" s="27"/>
      <c r="G1496" s="27"/>
      <c r="H1496" s="27"/>
      <c r="I1496" s="27"/>
      <c r="J1496" s="27"/>
      <c r="K1496" s="27"/>
      <c r="L1496" s="27"/>
      <c r="M1496" s="27"/>
      <c r="N1496" s="27"/>
      <c r="O1496" s="27"/>
      <c r="P1496" s="27"/>
      <c r="Q1496" s="27"/>
    </row>
    <row r="1497" ht="12.75" hidden="1" customHeight="1">
      <c r="A1497" s="27">
        <v>238.0</v>
      </c>
      <c r="B1497" s="27" t="s">
        <v>2351</v>
      </c>
      <c r="C1497" s="27"/>
      <c r="D1497" s="27"/>
      <c r="E1497" s="27"/>
      <c r="F1497" s="27"/>
      <c r="G1497" s="27"/>
      <c r="H1497" s="27"/>
      <c r="I1497" s="27"/>
      <c r="J1497" s="27"/>
      <c r="K1497" s="27"/>
      <c r="L1497" s="27"/>
      <c r="M1497" s="27"/>
      <c r="N1497" s="27"/>
      <c r="O1497" s="27"/>
      <c r="P1497" s="27"/>
      <c r="Q1497" s="27"/>
    </row>
    <row r="1498" ht="12.75" hidden="1" customHeight="1">
      <c r="A1498" s="27">
        <v>239.0</v>
      </c>
      <c r="B1498" s="27" t="s">
        <v>2352</v>
      </c>
      <c r="C1498" s="27"/>
      <c r="D1498" s="27"/>
      <c r="E1498" s="27"/>
      <c r="F1498" s="27"/>
      <c r="G1498" s="27"/>
      <c r="H1498" s="27"/>
      <c r="I1498" s="27"/>
      <c r="J1498" s="27"/>
      <c r="K1498" s="27"/>
      <c r="L1498" s="27"/>
      <c r="M1498" s="27"/>
      <c r="N1498" s="27"/>
      <c r="O1498" s="27"/>
      <c r="P1498" s="27"/>
      <c r="Q1498" s="27"/>
    </row>
    <row r="1499" ht="12.75" hidden="1" customHeight="1">
      <c r="A1499" s="27">
        <v>242.0</v>
      </c>
      <c r="B1499" s="27" t="s">
        <v>2353</v>
      </c>
      <c r="C1499" s="27"/>
      <c r="D1499" s="27"/>
      <c r="E1499" s="27"/>
      <c r="F1499" s="27"/>
      <c r="G1499" s="27"/>
      <c r="H1499" s="27"/>
      <c r="I1499" s="27"/>
      <c r="J1499" s="27"/>
      <c r="K1499" s="27"/>
      <c r="L1499" s="27"/>
      <c r="M1499" s="27"/>
      <c r="N1499" s="27"/>
      <c r="O1499" s="27"/>
      <c r="P1499" s="27"/>
      <c r="Q1499" s="27"/>
    </row>
    <row r="1500" ht="12.75" hidden="1" customHeight="1">
      <c r="A1500" s="27">
        <v>246.0</v>
      </c>
      <c r="B1500" s="27" t="s">
        <v>2354</v>
      </c>
      <c r="C1500" s="27"/>
      <c r="D1500" s="27"/>
      <c r="E1500" s="27"/>
      <c r="F1500" s="27"/>
      <c r="G1500" s="27"/>
      <c r="H1500" s="27"/>
      <c r="I1500" s="27"/>
      <c r="J1500" s="27"/>
      <c r="K1500" s="27"/>
      <c r="L1500" s="27"/>
      <c r="M1500" s="27"/>
      <c r="N1500" s="27"/>
      <c r="O1500" s="27"/>
      <c r="P1500" s="27"/>
      <c r="Q1500" s="27"/>
    </row>
    <row r="1501" ht="12.75" hidden="1" customHeight="1">
      <c r="A1501" s="27">
        <v>248.0</v>
      </c>
      <c r="B1501" s="27" t="s">
        <v>2355</v>
      </c>
      <c r="C1501" s="27"/>
      <c r="D1501" s="27"/>
      <c r="E1501" s="27"/>
      <c r="F1501" s="27"/>
      <c r="G1501" s="27"/>
      <c r="H1501" s="27"/>
      <c r="I1501" s="27"/>
      <c r="J1501" s="27"/>
      <c r="K1501" s="27"/>
      <c r="L1501" s="27"/>
      <c r="M1501" s="27"/>
      <c r="N1501" s="27"/>
      <c r="O1501" s="27"/>
      <c r="P1501" s="27"/>
      <c r="Q1501" s="27"/>
    </row>
    <row r="1502" ht="12.75" hidden="1" customHeight="1">
      <c r="A1502" s="27">
        <v>250.0</v>
      </c>
      <c r="B1502" s="27" t="s">
        <v>2356</v>
      </c>
      <c r="C1502" s="27"/>
      <c r="D1502" s="27"/>
      <c r="E1502" s="27"/>
      <c r="F1502" s="27"/>
      <c r="G1502" s="27"/>
      <c r="H1502" s="27"/>
      <c r="I1502" s="27"/>
      <c r="J1502" s="27"/>
      <c r="K1502" s="27"/>
      <c r="L1502" s="27"/>
      <c r="M1502" s="27"/>
      <c r="N1502" s="27"/>
      <c r="O1502" s="27"/>
      <c r="P1502" s="27"/>
      <c r="Q1502" s="27"/>
    </row>
    <row r="1503" ht="12.75" hidden="1" customHeight="1">
      <c r="A1503" s="27">
        <v>254.0</v>
      </c>
      <c r="B1503" s="27" t="s">
        <v>2357</v>
      </c>
      <c r="C1503" s="27"/>
      <c r="D1503" s="27"/>
      <c r="E1503" s="27"/>
      <c r="F1503" s="27"/>
      <c r="G1503" s="27"/>
      <c r="H1503" s="27"/>
      <c r="I1503" s="27"/>
      <c r="J1503" s="27"/>
      <c r="K1503" s="27"/>
      <c r="L1503" s="27"/>
      <c r="M1503" s="27"/>
      <c r="N1503" s="27"/>
      <c r="O1503" s="27"/>
      <c r="P1503" s="27"/>
      <c r="Q1503" s="27"/>
    </row>
    <row r="1504" ht="12.75" hidden="1" customHeight="1">
      <c r="A1504" s="27">
        <v>258.0</v>
      </c>
      <c r="B1504" s="27" t="s">
        <v>2358</v>
      </c>
      <c r="C1504" s="27"/>
      <c r="D1504" s="27"/>
      <c r="E1504" s="27"/>
      <c r="F1504" s="27"/>
      <c r="G1504" s="27"/>
      <c r="H1504" s="27"/>
      <c r="I1504" s="27"/>
      <c r="J1504" s="27"/>
      <c r="K1504" s="27"/>
      <c r="L1504" s="27"/>
      <c r="M1504" s="27"/>
      <c r="N1504" s="27"/>
      <c r="O1504" s="27"/>
      <c r="P1504" s="27"/>
      <c r="Q1504" s="27"/>
    </row>
    <row r="1505" ht="12.75" hidden="1" customHeight="1">
      <c r="A1505" s="27">
        <v>260.0</v>
      </c>
      <c r="B1505" s="27" t="s">
        <v>2359</v>
      </c>
      <c r="C1505" s="27"/>
      <c r="D1505" s="27"/>
      <c r="E1505" s="27"/>
      <c r="F1505" s="27"/>
      <c r="G1505" s="27"/>
      <c r="H1505" s="27"/>
      <c r="I1505" s="27"/>
      <c r="J1505" s="27"/>
      <c r="K1505" s="27"/>
      <c r="L1505" s="27"/>
      <c r="M1505" s="27"/>
      <c r="N1505" s="27"/>
      <c r="O1505" s="27"/>
      <c r="P1505" s="27"/>
      <c r="Q1505" s="27"/>
    </row>
    <row r="1506" ht="12.75" hidden="1" customHeight="1">
      <c r="A1506" s="27">
        <v>262.0</v>
      </c>
      <c r="B1506" s="27" t="s">
        <v>2360</v>
      </c>
      <c r="C1506" s="27"/>
      <c r="D1506" s="27"/>
      <c r="E1506" s="27"/>
      <c r="F1506" s="27"/>
      <c r="G1506" s="27"/>
      <c r="H1506" s="27"/>
      <c r="I1506" s="27"/>
      <c r="J1506" s="27"/>
      <c r="K1506" s="27"/>
      <c r="L1506" s="27"/>
      <c r="M1506" s="27"/>
      <c r="N1506" s="27"/>
      <c r="O1506" s="27"/>
      <c r="P1506" s="27"/>
      <c r="Q1506" s="27"/>
    </row>
    <row r="1507" ht="12.75" hidden="1" customHeight="1">
      <c r="A1507" s="27">
        <v>266.0</v>
      </c>
      <c r="B1507" s="27" t="s">
        <v>2361</v>
      </c>
      <c r="C1507" s="27"/>
      <c r="D1507" s="27"/>
      <c r="E1507" s="27"/>
      <c r="F1507" s="27"/>
      <c r="G1507" s="27"/>
      <c r="H1507" s="27"/>
      <c r="I1507" s="27"/>
      <c r="J1507" s="27"/>
      <c r="K1507" s="27"/>
      <c r="L1507" s="27"/>
      <c r="M1507" s="27"/>
      <c r="N1507" s="27"/>
      <c r="O1507" s="27"/>
      <c r="P1507" s="27"/>
      <c r="Q1507" s="27"/>
    </row>
    <row r="1508" ht="12.75" hidden="1" customHeight="1">
      <c r="A1508" s="27">
        <v>268.0</v>
      </c>
      <c r="B1508" s="27" t="s">
        <v>2362</v>
      </c>
      <c r="C1508" s="27"/>
      <c r="D1508" s="27"/>
      <c r="E1508" s="27"/>
      <c r="F1508" s="27"/>
      <c r="G1508" s="27"/>
      <c r="H1508" s="27"/>
      <c r="I1508" s="27"/>
      <c r="J1508" s="27"/>
      <c r="K1508" s="27"/>
      <c r="L1508" s="27"/>
      <c r="M1508" s="27"/>
      <c r="N1508" s="27"/>
      <c r="O1508" s="27"/>
      <c r="P1508" s="27"/>
      <c r="Q1508" s="27"/>
    </row>
    <row r="1509" ht="12.75" hidden="1" customHeight="1">
      <c r="A1509" s="27">
        <v>270.0</v>
      </c>
      <c r="B1509" s="27" t="s">
        <v>2363</v>
      </c>
      <c r="C1509" s="27"/>
      <c r="D1509" s="27"/>
      <c r="E1509" s="27"/>
      <c r="F1509" s="27"/>
      <c r="G1509" s="27"/>
      <c r="H1509" s="27"/>
      <c r="I1509" s="27"/>
      <c r="J1509" s="27"/>
      <c r="K1509" s="27"/>
      <c r="L1509" s="27"/>
      <c r="M1509" s="27"/>
      <c r="N1509" s="27"/>
      <c r="O1509" s="27"/>
      <c r="P1509" s="27"/>
      <c r="Q1509" s="27"/>
    </row>
    <row r="1510" ht="12.75" hidden="1" customHeight="1">
      <c r="A1510" s="27">
        <v>275.0</v>
      </c>
      <c r="B1510" s="27" t="s">
        <v>2364</v>
      </c>
      <c r="C1510" s="27"/>
      <c r="D1510" s="27"/>
      <c r="E1510" s="27"/>
      <c r="F1510" s="27"/>
      <c r="G1510" s="27"/>
      <c r="H1510" s="27"/>
      <c r="I1510" s="27"/>
      <c r="J1510" s="27"/>
      <c r="K1510" s="27"/>
      <c r="L1510" s="27"/>
      <c r="M1510" s="27"/>
      <c r="N1510" s="27"/>
      <c r="O1510" s="27"/>
      <c r="P1510" s="27"/>
      <c r="Q1510" s="27"/>
    </row>
    <row r="1511" ht="12.75" hidden="1" customHeight="1">
      <c r="A1511" s="27">
        <v>276.0</v>
      </c>
      <c r="B1511" s="27" t="s">
        <v>2365</v>
      </c>
      <c r="C1511" s="27"/>
      <c r="D1511" s="27"/>
      <c r="E1511" s="27"/>
      <c r="F1511" s="27"/>
      <c r="G1511" s="27"/>
      <c r="H1511" s="27"/>
      <c r="I1511" s="27"/>
      <c r="J1511" s="27"/>
      <c r="K1511" s="27"/>
      <c r="L1511" s="27"/>
      <c r="M1511" s="27"/>
      <c r="N1511" s="27"/>
      <c r="O1511" s="27"/>
      <c r="P1511" s="27"/>
      <c r="Q1511" s="27"/>
    </row>
    <row r="1512" ht="12.75" hidden="1" customHeight="1">
      <c r="A1512" s="27">
        <v>288.0</v>
      </c>
      <c r="B1512" s="27" t="s">
        <v>2366</v>
      </c>
      <c r="C1512" s="27"/>
      <c r="D1512" s="27"/>
      <c r="E1512" s="27"/>
      <c r="F1512" s="27"/>
      <c r="G1512" s="27"/>
      <c r="H1512" s="27"/>
      <c r="I1512" s="27"/>
      <c r="J1512" s="27"/>
      <c r="K1512" s="27"/>
      <c r="L1512" s="27"/>
      <c r="M1512" s="27"/>
      <c r="N1512" s="27"/>
      <c r="O1512" s="27"/>
      <c r="P1512" s="27"/>
      <c r="Q1512" s="27"/>
    </row>
    <row r="1513" ht="12.75" hidden="1" customHeight="1">
      <c r="A1513" s="27">
        <v>292.0</v>
      </c>
      <c r="B1513" s="27" t="s">
        <v>2367</v>
      </c>
      <c r="C1513" s="27"/>
      <c r="D1513" s="27"/>
      <c r="E1513" s="27"/>
      <c r="F1513" s="27"/>
      <c r="G1513" s="27"/>
      <c r="H1513" s="27"/>
      <c r="I1513" s="27"/>
      <c r="J1513" s="27"/>
      <c r="K1513" s="27"/>
      <c r="L1513" s="27"/>
      <c r="M1513" s="27"/>
      <c r="N1513" s="27"/>
      <c r="O1513" s="27"/>
      <c r="P1513" s="27"/>
      <c r="Q1513" s="27"/>
    </row>
    <row r="1514" ht="12.75" hidden="1" customHeight="1">
      <c r="A1514" s="27">
        <v>296.0</v>
      </c>
      <c r="B1514" s="27" t="s">
        <v>2368</v>
      </c>
      <c r="C1514" s="27"/>
      <c r="D1514" s="27"/>
      <c r="E1514" s="27"/>
      <c r="F1514" s="27"/>
      <c r="G1514" s="27"/>
      <c r="H1514" s="27"/>
      <c r="I1514" s="27"/>
      <c r="J1514" s="27"/>
      <c r="K1514" s="27"/>
      <c r="L1514" s="27"/>
      <c r="M1514" s="27"/>
      <c r="N1514" s="27"/>
      <c r="O1514" s="27"/>
      <c r="P1514" s="27"/>
      <c r="Q1514" s="27"/>
    </row>
    <row r="1515" ht="12.75" hidden="1" customHeight="1">
      <c r="A1515" s="27">
        <v>300.0</v>
      </c>
      <c r="B1515" s="27" t="s">
        <v>2369</v>
      </c>
      <c r="C1515" s="27"/>
      <c r="D1515" s="27"/>
      <c r="E1515" s="27"/>
      <c r="F1515" s="27"/>
      <c r="G1515" s="27"/>
      <c r="H1515" s="27"/>
      <c r="I1515" s="27"/>
      <c r="J1515" s="27"/>
      <c r="K1515" s="27"/>
      <c r="L1515" s="27"/>
      <c r="M1515" s="27"/>
      <c r="N1515" s="27"/>
      <c r="O1515" s="27"/>
      <c r="P1515" s="27"/>
      <c r="Q1515" s="27"/>
    </row>
    <row r="1516" ht="12.75" hidden="1" customHeight="1">
      <c r="A1516" s="27">
        <v>304.0</v>
      </c>
      <c r="B1516" s="27" t="s">
        <v>2370</v>
      </c>
      <c r="C1516" s="27"/>
      <c r="D1516" s="27"/>
      <c r="E1516" s="27"/>
      <c r="F1516" s="27"/>
      <c r="G1516" s="27"/>
      <c r="H1516" s="27"/>
      <c r="I1516" s="27"/>
      <c r="J1516" s="27"/>
      <c r="K1516" s="27"/>
      <c r="L1516" s="27"/>
      <c r="M1516" s="27"/>
      <c r="N1516" s="27"/>
      <c r="O1516" s="27"/>
      <c r="P1516" s="27"/>
      <c r="Q1516" s="27"/>
    </row>
    <row r="1517" ht="12.75" hidden="1" customHeight="1">
      <c r="A1517" s="27">
        <v>308.0</v>
      </c>
      <c r="B1517" s="27" t="s">
        <v>2371</v>
      </c>
      <c r="C1517" s="27"/>
      <c r="D1517" s="27"/>
      <c r="E1517" s="27"/>
      <c r="F1517" s="27"/>
      <c r="G1517" s="27"/>
      <c r="H1517" s="27"/>
      <c r="I1517" s="27"/>
      <c r="J1517" s="27"/>
      <c r="K1517" s="27"/>
      <c r="L1517" s="27"/>
      <c r="M1517" s="27"/>
      <c r="N1517" s="27"/>
      <c r="O1517" s="27"/>
      <c r="P1517" s="27"/>
      <c r="Q1517" s="27"/>
    </row>
    <row r="1518" ht="12.75" hidden="1" customHeight="1">
      <c r="A1518" s="27">
        <v>312.0</v>
      </c>
      <c r="B1518" s="27" t="s">
        <v>2372</v>
      </c>
      <c r="C1518" s="27"/>
      <c r="D1518" s="27"/>
      <c r="E1518" s="27"/>
      <c r="F1518" s="27"/>
      <c r="G1518" s="27"/>
      <c r="H1518" s="27"/>
      <c r="I1518" s="27"/>
      <c r="J1518" s="27"/>
      <c r="K1518" s="27"/>
      <c r="L1518" s="27"/>
      <c r="M1518" s="27"/>
      <c r="N1518" s="27"/>
      <c r="O1518" s="27"/>
      <c r="P1518" s="27"/>
      <c r="Q1518" s="27"/>
    </row>
    <row r="1519" ht="12.75" hidden="1" customHeight="1">
      <c r="A1519" s="27">
        <v>316.0</v>
      </c>
      <c r="B1519" s="27" t="s">
        <v>2373</v>
      </c>
      <c r="C1519" s="27"/>
      <c r="D1519" s="27"/>
      <c r="E1519" s="27"/>
      <c r="F1519" s="27"/>
      <c r="G1519" s="27"/>
      <c r="H1519" s="27"/>
      <c r="I1519" s="27"/>
      <c r="J1519" s="27"/>
      <c r="K1519" s="27"/>
      <c r="L1519" s="27"/>
      <c r="M1519" s="27"/>
      <c r="N1519" s="27"/>
      <c r="O1519" s="27"/>
      <c r="P1519" s="27"/>
      <c r="Q1519" s="27"/>
    </row>
    <row r="1520" ht="12.75" hidden="1" customHeight="1">
      <c r="A1520" s="27">
        <v>320.0</v>
      </c>
      <c r="B1520" s="27" t="s">
        <v>2374</v>
      </c>
      <c r="C1520" s="27"/>
      <c r="D1520" s="27"/>
      <c r="E1520" s="27"/>
      <c r="F1520" s="27"/>
      <c r="G1520" s="27"/>
      <c r="H1520" s="27"/>
      <c r="I1520" s="27"/>
      <c r="J1520" s="27"/>
      <c r="K1520" s="27"/>
      <c r="L1520" s="27"/>
      <c r="M1520" s="27"/>
      <c r="N1520" s="27"/>
      <c r="O1520" s="27"/>
      <c r="P1520" s="27"/>
      <c r="Q1520" s="27"/>
    </row>
    <row r="1521" ht="12.75" hidden="1" customHeight="1">
      <c r="A1521" s="27">
        <v>324.0</v>
      </c>
      <c r="B1521" s="27" t="s">
        <v>2375</v>
      </c>
      <c r="C1521" s="27"/>
      <c r="D1521" s="27"/>
      <c r="E1521" s="27"/>
      <c r="F1521" s="27"/>
      <c r="G1521" s="27"/>
      <c r="H1521" s="27"/>
      <c r="I1521" s="27"/>
      <c r="J1521" s="27"/>
      <c r="K1521" s="27"/>
      <c r="L1521" s="27"/>
      <c r="M1521" s="27"/>
      <c r="N1521" s="27"/>
      <c r="O1521" s="27"/>
      <c r="P1521" s="27"/>
      <c r="Q1521" s="27"/>
    </row>
    <row r="1522" ht="12.75" hidden="1" customHeight="1">
      <c r="A1522" s="27">
        <v>328.0</v>
      </c>
      <c r="B1522" s="27" t="s">
        <v>2376</v>
      </c>
      <c r="C1522" s="27"/>
      <c r="D1522" s="27"/>
      <c r="E1522" s="27"/>
      <c r="F1522" s="27"/>
      <c r="G1522" s="27"/>
      <c r="H1522" s="27"/>
      <c r="I1522" s="27"/>
      <c r="J1522" s="27"/>
      <c r="K1522" s="27"/>
      <c r="L1522" s="27"/>
      <c r="M1522" s="27"/>
      <c r="N1522" s="27"/>
      <c r="O1522" s="27"/>
      <c r="P1522" s="27"/>
      <c r="Q1522" s="27"/>
    </row>
    <row r="1523" ht="12.75" hidden="1" customHeight="1">
      <c r="A1523" s="27">
        <v>332.0</v>
      </c>
      <c r="B1523" s="27" t="s">
        <v>2377</v>
      </c>
      <c r="C1523" s="27"/>
      <c r="D1523" s="27"/>
      <c r="E1523" s="27"/>
      <c r="F1523" s="27"/>
      <c r="G1523" s="27"/>
      <c r="H1523" s="27"/>
      <c r="I1523" s="27"/>
      <c r="J1523" s="27"/>
      <c r="K1523" s="27"/>
      <c r="L1523" s="27"/>
      <c r="M1523" s="27"/>
      <c r="N1523" s="27"/>
      <c r="O1523" s="27"/>
      <c r="P1523" s="27"/>
      <c r="Q1523" s="27"/>
    </row>
    <row r="1524" ht="12.75" hidden="1" customHeight="1">
      <c r="A1524" s="27">
        <v>334.0</v>
      </c>
      <c r="B1524" s="27" t="s">
        <v>2378</v>
      </c>
      <c r="C1524" s="27"/>
      <c r="D1524" s="27"/>
      <c r="E1524" s="27"/>
      <c r="F1524" s="27"/>
      <c r="G1524" s="27"/>
      <c r="H1524" s="27"/>
      <c r="I1524" s="27"/>
      <c r="J1524" s="27"/>
      <c r="K1524" s="27"/>
      <c r="L1524" s="27"/>
      <c r="M1524" s="27"/>
      <c r="N1524" s="27"/>
      <c r="O1524" s="27"/>
      <c r="P1524" s="27"/>
      <c r="Q1524" s="27"/>
    </row>
    <row r="1525" ht="12.75" hidden="1" customHeight="1">
      <c r="A1525" s="27">
        <v>336.0</v>
      </c>
      <c r="B1525" s="27" t="s">
        <v>2379</v>
      </c>
      <c r="C1525" s="27"/>
      <c r="D1525" s="27"/>
      <c r="E1525" s="27"/>
      <c r="F1525" s="27"/>
      <c r="G1525" s="27"/>
      <c r="H1525" s="27"/>
      <c r="I1525" s="27"/>
      <c r="J1525" s="27"/>
      <c r="K1525" s="27"/>
      <c r="L1525" s="27"/>
      <c r="M1525" s="27"/>
      <c r="N1525" s="27"/>
      <c r="O1525" s="27"/>
      <c r="P1525" s="27"/>
      <c r="Q1525" s="27"/>
    </row>
    <row r="1526" ht="12.75" hidden="1" customHeight="1">
      <c r="A1526" s="27">
        <v>340.0</v>
      </c>
      <c r="B1526" s="27" t="s">
        <v>2380</v>
      </c>
      <c r="C1526" s="27"/>
      <c r="D1526" s="27"/>
      <c r="E1526" s="27"/>
      <c r="F1526" s="27"/>
      <c r="G1526" s="27"/>
      <c r="H1526" s="27"/>
      <c r="I1526" s="27"/>
      <c r="J1526" s="27"/>
      <c r="K1526" s="27"/>
      <c r="L1526" s="27"/>
      <c r="M1526" s="27"/>
      <c r="N1526" s="27"/>
      <c r="O1526" s="27"/>
      <c r="P1526" s="27"/>
      <c r="Q1526" s="27"/>
    </row>
    <row r="1527" ht="12.75" hidden="1" customHeight="1">
      <c r="A1527" s="27">
        <v>344.0</v>
      </c>
      <c r="B1527" s="27" t="s">
        <v>2381</v>
      </c>
      <c r="C1527" s="27"/>
      <c r="D1527" s="27"/>
      <c r="E1527" s="27"/>
      <c r="F1527" s="27"/>
      <c r="G1527" s="27"/>
      <c r="H1527" s="27"/>
      <c r="I1527" s="27"/>
      <c r="J1527" s="27"/>
      <c r="K1527" s="27"/>
      <c r="L1527" s="27"/>
      <c r="M1527" s="27"/>
      <c r="N1527" s="27"/>
      <c r="O1527" s="27"/>
      <c r="P1527" s="27"/>
      <c r="Q1527" s="27"/>
    </row>
    <row r="1528" ht="12.75" hidden="1" customHeight="1">
      <c r="A1528" s="27">
        <v>348.0</v>
      </c>
      <c r="B1528" s="27" t="s">
        <v>2382</v>
      </c>
      <c r="C1528" s="27"/>
      <c r="D1528" s="27"/>
      <c r="E1528" s="27"/>
      <c r="F1528" s="27"/>
      <c r="G1528" s="27"/>
      <c r="H1528" s="27"/>
      <c r="I1528" s="27"/>
      <c r="J1528" s="27"/>
      <c r="K1528" s="27"/>
      <c r="L1528" s="27"/>
      <c r="M1528" s="27"/>
      <c r="N1528" s="27"/>
      <c r="O1528" s="27"/>
      <c r="P1528" s="27"/>
      <c r="Q1528" s="27"/>
    </row>
    <row r="1529" ht="12.75" hidden="1" customHeight="1">
      <c r="A1529" s="27">
        <v>352.0</v>
      </c>
      <c r="B1529" s="27" t="s">
        <v>2383</v>
      </c>
      <c r="C1529" s="27"/>
      <c r="D1529" s="27"/>
      <c r="E1529" s="27"/>
      <c r="F1529" s="27"/>
      <c r="G1529" s="27"/>
      <c r="H1529" s="27"/>
      <c r="I1529" s="27"/>
      <c r="J1529" s="27"/>
      <c r="K1529" s="27"/>
      <c r="L1529" s="27"/>
      <c r="M1529" s="27"/>
      <c r="N1529" s="27"/>
      <c r="O1529" s="27"/>
      <c r="P1529" s="27"/>
      <c r="Q1529" s="27"/>
    </row>
    <row r="1530" ht="12.75" hidden="1" customHeight="1">
      <c r="A1530" s="27">
        <v>356.0</v>
      </c>
      <c r="B1530" s="27" t="s">
        <v>2384</v>
      </c>
      <c r="C1530" s="27"/>
      <c r="D1530" s="27"/>
      <c r="E1530" s="27"/>
      <c r="F1530" s="27"/>
      <c r="G1530" s="27"/>
      <c r="H1530" s="27"/>
      <c r="I1530" s="27"/>
      <c r="J1530" s="27"/>
      <c r="K1530" s="27"/>
      <c r="L1530" s="27"/>
      <c r="M1530" s="27"/>
      <c r="N1530" s="27"/>
      <c r="O1530" s="27"/>
      <c r="P1530" s="27"/>
      <c r="Q1530" s="27"/>
    </row>
    <row r="1531" ht="12.75" hidden="1" customHeight="1">
      <c r="A1531" s="27">
        <v>360.0</v>
      </c>
      <c r="B1531" s="27" t="s">
        <v>2385</v>
      </c>
      <c r="C1531" s="27"/>
      <c r="D1531" s="27"/>
      <c r="E1531" s="27"/>
      <c r="F1531" s="27"/>
      <c r="G1531" s="27"/>
      <c r="H1531" s="27"/>
      <c r="I1531" s="27"/>
      <c r="J1531" s="27"/>
      <c r="K1531" s="27"/>
      <c r="L1531" s="27"/>
      <c r="M1531" s="27"/>
      <c r="N1531" s="27"/>
      <c r="O1531" s="27"/>
      <c r="P1531" s="27"/>
      <c r="Q1531" s="27"/>
    </row>
    <row r="1532" ht="12.75" hidden="1" customHeight="1">
      <c r="A1532" s="27">
        <v>364.0</v>
      </c>
      <c r="B1532" s="27" t="s">
        <v>2386</v>
      </c>
      <c r="C1532" s="27"/>
      <c r="D1532" s="27"/>
      <c r="E1532" s="27"/>
      <c r="F1532" s="27"/>
      <c r="G1532" s="27"/>
      <c r="H1532" s="27"/>
      <c r="I1532" s="27"/>
      <c r="J1532" s="27"/>
      <c r="K1532" s="27"/>
      <c r="L1532" s="27"/>
      <c r="M1532" s="27"/>
      <c r="N1532" s="27"/>
      <c r="O1532" s="27"/>
      <c r="P1532" s="27"/>
      <c r="Q1532" s="27"/>
    </row>
    <row r="1533" ht="12.75" hidden="1" customHeight="1">
      <c r="A1533" s="27">
        <v>368.0</v>
      </c>
      <c r="B1533" s="27" t="s">
        <v>2387</v>
      </c>
      <c r="C1533" s="27"/>
      <c r="D1533" s="27"/>
      <c r="E1533" s="27"/>
      <c r="F1533" s="27"/>
      <c r="G1533" s="27"/>
      <c r="H1533" s="27"/>
      <c r="I1533" s="27"/>
      <c r="J1533" s="27"/>
      <c r="K1533" s="27"/>
      <c r="L1533" s="27"/>
      <c r="M1533" s="27"/>
      <c r="N1533" s="27"/>
      <c r="O1533" s="27"/>
      <c r="P1533" s="27"/>
      <c r="Q1533" s="27"/>
    </row>
    <row r="1534" ht="12.75" hidden="1" customHeight="1">
      <c r="A1534" s="27">
        <v>372.0</v>
      </c>
      <c r="B1534" s="27" t="s">
        <v>2388</v>
      </c>
      <c r="C1534" s="27"/>
      <c r="D1534" s="27"/>
      <c r="E1534" s="27"/>
      <c r="F1534" s="27"/>
      <c r="G1534" s="27"/>
      <c r="H1534" s="27"/>
      <c r="I1534" s="27"/>
      <c r="J1534" s="27"/>
      <c r="K1534" s="27"/>
      <c r="L1534" s="27"/>
      <c r="M1534" s="27"/>
      <c r="N1534" s="27"/>
      <c r="O1534" s="27"/>
      <c r="P1534" s="27"/>
      <c r="Q1534" s="27"/>
    </row>
    <row r="1535" ht="12.75" hidden="1" customHeight="1">
      <c r="A1535" s="27">
        <v>376.0</v>
      </c>
      <c r="B1535" s="27" t="s">
        <v>2389</v>
      </c>
      <c r="C1535" s="27"/>
      <c r="D1535" s="27"/>
      <c r="E1535" s="27"/>
      <c r="F1535" s="27"/>
      <c r="G1535" s="27"/>
      <c r="H1535" s="27"/>
      <c r="I1535" s="27"/>
      <c r="J1535" s="27"/>
      <c r="K1535" s="27"/>
      <c r="L1535" s="27"/>
      <c r="M1535" s="27"/>
      <c r="N1535" s="27"/>
      <c r="O1535" s="27"/>
      <c r="P1535" s="27"/>
      <c r="Q1535" s="27"/>
    </row>
    <row r="1536" ht="12.75" hidden="1" customHeight="1">
      <c r="A1536" s="27">
        <v>380.0</v>
      </c>
      <c r="B1536" s="27" t="s">
        <v>2390</v>
      </c>
      <c r="C1536" s="27"/>
      <c r="D1536" s="27"/>
      <c r="E1536" s="27"/>
      <c r="F1536" s="27"/>
      <c r="G1536" s="27"/>
      <c r="H1536" s="27"/>
      <c r="I1536" s="27"/>
      <c r="J1536" s="27"/>
      <c r="K1536" s="27"/>
      <c r="L1536" s="27"/>
      <c r="M1536" s="27"/>
      <c r="N1536" s="27"/>
      <c r="O1536" s="27"/>
      <c r="P1536" s="27"/>
      <c r="Q1536" s="27"/>
    </row>
    <row r="1537" ht="12.75" hidden="1" customHeight="1">
      <c r="A1537" s="27">
        <v>384.0</v>
      </c>
      <c r="B1537" s="27" t="s">
        <v>2391</v>
      </c>
      <c r="C1537" s="27"/>
      <c r="D1537" s="27"/>
      <c r="E1537" s="27"/>
      <c r="F1537" s="27"/>
      <c r="G1537" s="27"/>
      <c r="H1537" s="27"/>
      <c r="I1537" s="27"/>
      <c r="J1537" s="27"/>
      <c r="K1537" s="27"/>
      <c r="L1537" s="27"/>
      <c r="M1537" s="27"/>
      <c r="N1537" s="27"/>
      <c r="O1537" s="27"/>
      <c r="P1537" s="27"/>
      <c r="Q1537" s="27"/>
    </row>
    <row r="1538" ht="12.75" hidden="1" customHeight="1">
      <c r="A1538" s="27">
        <v>388.0</v>
      </c>
      <c r="B1538" s="27" t="s">
        <v>2392</v>
      </c>
      <c r="C1538" s="27"/>
      <c r="D1538" s="27"/>
      <c r="E1538" s="27"/>
      <c r="F1538" s="27"/>
      <c r="G1538" s="27"/>
      <c r="H1538" s="27"/>
      <c r="I1538" s="27"/>
      <c r="J1538" s="27"/>
      <c r="K1538" s="27"/>
      <c r="L1538" s="27"/>
      <c r="M1538" s="27"/>
      <c r="N1538" s="27"/>
      <c r="O1538" s="27"/>
      <c r="P1538" s="27"/>
      <c r="Q1538" s="27"/>
    </row>
    <row r="1539" ht="12.75" hidden="1" customHeight="1">
      <c r="A1539" s="27">
        <v>392.0</v>
      </c>
      <c r="B1539" s="27" t="s">
        <v>2393</v>
      </c>
      <c r="C1539" s="27"/>
      <c r="D1539" s="27"/>
      <c r="E1539" s="27"/>
      <c r="F1539" s="27"/>
      <c r="G1539" s="27"/>
      <c r="H1539" s="27"/>
      <c r="I1539" s="27"/>
      <c r="J1539" s="27"/>
      <c r="K1539" s="27"/>
      <c r="L1539" s="27"/>
      <c r="M1539" s="27"/>
      <c r="N1539" s="27"/>
      <c r="O1539" s="27"/>
      <c r="P1539" s="27"/>
      <c r="Q1539" s="27"/>
    </row>
    <row r="1540" ht="12.75" hidden="1" customHeight="1">
      <c r="A1540" s="27">
        <v>398.0</v>
      </c>
      <c r="B1540" s="27" t="s">
        <v>2394</v>
      </c>
      <c r="C1540" s="27"/>
      <c r="D1540" s="27"/>
      <c r="E1540" s="27"/>
      <c r="F1540" s="27"/>
      <c r="G1540" s="27"/>
      <c r="H1540" s="27"/>
      <c r="I1540" s="27"/>
      <c r="J1540" s="27"/>
      <c r="K1540" s="27"/>
      <c r="L1540" s="27"/>
      <c r="M1540" s="27"/>
      <c r="N1540" s="27"/>
      <c r="O1540" s="27"/>
      <c r="P1540" s="27"/>
      <c r="Q1540" s="27"/>
    </row>
    <row r="1541" ht="12.75" hidden="1" customHeight="1">
      <c r="A1541" s="27">
        <v>400.0</v>
      </c>
      <c r="B1541" s="27" t="s">
        <v>2395</v>
      </c>
      <c r="C1541" s="27"/>
      <c r="D1541" s="27"/>
      <c r="E1541" s="27"/>
      <c r="F1541" s="27"/>
      <c r="G1541" s="27"/>
      <c r="H1541" s="27"/>
      <c r="I1541" s="27"/>
      <c r="J1541" s="27"/>
      <c r="K1541" s="27"/>
      <c r="L1541" s="27"/>
      <c r="M1541" s="27"/>
      <c r="N1541" s="27"/>
      <c r="O1541" s="27"/>
      <c r="P1541" s="27"/>
      <c r="Q1541" s="27"/>
    </row>
    <row r="1542" ht="12.75" hidden="1" customHeight="1">
      <c r="A1542" s="27">
        <v>404.0</v>
      </c>
      <c r="B1542" s="27" t="s">
        <v>2396</v>
      </c>
      <c r="C1542" s="27"/>
      <c r="D1542" s="27"/>
      <c r="E1542" s="27"/>
      <c r="F1542" s="27"/>
      <c r="G1542" s="27"/>
      <c r="H1542" s="27"/>
      <c r="I1542" s="27"/>
      <c r="J1542" s="27"/>
      <c r="K1542" s="27"/>
      <c r="L1542" s="27"/>
      <c r="M1542" s="27"/>
      <c r="N1542" s="27"/>
      <c r="O1542" s="27"/>
      <c r="P1542" s="27"/>
      <c r="Q1542" s="27"/>
    </row>
    <row r="1543" ht="12.75" hidden="1" customHeight="1">
      <c r="A1543" s="27">
        <v>408.0</v>
      </c>
      <c r="B1543" s="27" t="s">
        <v>2397</v>
      </c>
      <c r="C1543" s="27"/>
      <c r="D1543" s="27"/>
      <c r="E1543" s="27"/>
      <c r="F1543" s="27"/>
      <c r="G1543" s="27"/>
      <c r="H1543" s="27"/>
      <c r="I1543" s="27"/>
      <c r="J1543" s="27"/>
      <c r="K1543" s="27"/>
      <c r="L1543" s="27"/>
      <c r="M1543" s="27"/>
      <c r="N1543" s="27"/>
      <c r="O1543" s="27"/>
      <c r="P1543" s="27"/>
      <c r="Q1543" s="27"/>
    </row>
    <row r="1544" ht="12.75" hidden="1" customHeight="1">
      <c r="A1544" s="27">
        <v>410.0</v>
      </c>
      <c r="B1544" s="27" t="s">
        <v>2398</v>
      </c>
      <c r="C1544" s="27"/>
      <c r="D1544" s="27"/>
      <c r="E1544" s="27"/>
      <c r="F1544" s="27"/>
      <c r="G1544" s="27"/>
      <c r="H1544" s="27"/>
      <c r="I1544" s="27"/>
      <c r="J1544" s="27"/>
      <c r="K1544" s="27"/>
      <c r="L1544" s="27"/>
      <c r="M1544" s="27"/>
      <c r="N1544" s="27"/>
      <c r="O1544" s="27"/>
      <c r="P1544" s="27"/>
      <c r="Q1544" s="27"/>
    </row>
    <row r="1545" ht="12.75" hidden="1" customHeight="1">
      <c r="A1545" s="27">
        <v>414.0</v>
      </c>
      <c r="B1545" s="27" t="s">
        <v>2399</v>
      </c>
      <c r="C1545" s="27"/>
      <c r="D1545" s="27"/>
      <c r="E1545" s="27"/>
      <c r="F1545" s="27"/>
      <c r="G1545" s="27"/>
      <c r="H1545" s="27"/>
      <c r="I1545" s="27"/>
      <c r="J1545" s="27"/>
      <c r="K1545" s="27"/>
      <c r="L1545" s="27"/>
      <c r="M1545" s="27"/>
      <c r="N1545" s="27"/>
      <c r="O1545" s="27"/>
      <c r="P1545" s="27"/>
      <c r="Q1545" s="27"/>
    </row>
    <row r="1546" ht="12.75" hidden="1" customHeight="1">
      <c r="A1546" s="27">
        <v>417.0</v>
      </c>
      <c r="B1546" s="27" t="s">
        <v>2400</v>
      </c>
      <c r="C1546" s="27"/>
      <c r="D1546" s="27"/>
      <c r="E1546" s="27"/>
      <c r="F1546" s="27"/>
      <c r="G1546" s="27"/>
      <c r="H1546" s="27"/>
      <c r="I1546" s="27"/>
      <c r="J1546" s="27"/>
      <c r="K1546" s="27"/>
      <c r="L1546" s="27"/>
      <c r="M1546" s="27"/>
      <c r="N1546" s="27"/>
      <c r="O1546" s="27"/>
      <c r="P1546" s="27"/>
      <c r="Q1546" s="27"/>
    </row>
    <row r="1547" ht="12.75" hidden="1" customHeight="1">
      <c r="A1547" s="27">
        <v>418.0</v>
      </c>
      <c r="B1547" s="27" t="s">
        <v>2401</v>
      </c>
      <c r="C1547" s="27"/>
      <c r="D1547" s="27"/>
      <c r="E1547" s="27"/>
      <c r="F1547" s="27"/>
      <c r="G1547" s="27"/>
      <c r="H1547" s="27"/>
      <c r="I1547" s="27"/>
      <c r="J1547" s="27"/>
      <c r="K1547" s="27"/>
      <c r="L1547" s="27"/>
      <c r="M1547" s="27"/>
      <c r="N1547" s="27"/>
      <c r="O1547" s="27"/>
      <c r="P1547" s="27"/>
      <c r="Q1547" s="27"/>
    </row>
    <row r="1548" ht="12.75" hidden="1" customHeight="1">
      <c r="A1548" s="27">
        <v>422.0</v>
      </c>
      <c r="B1548" s="27" t="s">
        <v>2402</v>
      </c>
      <c r="C1548" s="27"/>
      <c r="D1548" s="27"/>
      <c r="E1548" s="27"/>
      <c r="F1548" s="27"/>
      <c r="G1548" s="27"/>
      <c r="H1548" s="27"/>
      <c r="I1548" s="27"/>
      <c r="J1548" s="27"/>
      <c r="K1548" s="27"/>
      <c r="L1548" s="27"/>
      <c r="M1548" s="27"/>
      <c r="N1548" s="27"/>
      <c r="O1548" s="27"/>
      <c r="P1548" s="27"/>
      <c r="Q1548" s="27"/>
    </row>
    <row r="1549" ht="12.75" hidden="1" customHeight="1">
      <c r="A1549" s="27">
        <v>426.0</v>
      </c>
      <c r="B1549" s="27" t="s">
        <v>2403</v>
      </c>
      <c r="C1549" s="27"/>
      <c r="D1549" s="27"/>
      <c r="E1549" s="27"/>
      <c r="F1549" s="27"/>
      <c r="G1549" s="27"/>
      <c r="H1549" s="27"/>
      <c r="I1549" s="27"/>
      <c r="J1549" s="27"/>
      <c r="K1549" s="27"/>
      <c r="L1549" s="27"/>
      <c r="M1549" s="27"/>
      <c r="N1549" s="27"/>
      <c r="O1549" s="27"/>
      <c r="P1549" s="27"/>
      <c r="Q1549" s="27"/>
    </row>
    <row r="1550" ht="12.75" hidden="1" customHeight="1">
      <c r="A1550" s="27">
        <v>428.0</v>
      </c>
      <c r="B1550" s="27" t="s">
        <v>2404</v>
      </c>
      <c r="C1550" s="27"/>
      <c r="D1550" s="27"/>
      <c r="E1550" s="27"/>
      <c r="F1550" s="27"/>
      <c r="G1550" s="27"/>
      <c r="H1550" s="27"/>
      <c r="I1550" s="27"/>
      <c r="J1550" s="27"/>
      <c r="K1550" s="27"/>
      <c r="L1550" s="27"/>
      <c r="M1550" s="27"/>
      <c r="N1550" s="27"/>
      <c r="O1550" s="27"/>
      <c r="P1550" s="27"/>
      <c r="Q1550" s="27"/>
    </row>
    <row r="1551" ht="12.75" hidden="1" customHeight="1">
      <c r="A1551" s="27">
        <v>430.0</v>
      </c>
      <c r="B1551" s="27" t="s">
        <v>2405</v>
      </c>
      <c r="C1551" s="27"/>
      <c r="D1551" s="27"/>
      <c r="E1551" s="27"/>
      <c r="F1551" s="27"/>
      <c r="G1551" s="27"/>
      <c r="H1551" s="27"/>
      <c r="I1551" s="27"/>
      <c r="J1551" s="27"/>
      <c r="K1551" s="27"/>
      <c r="L1551" s="27"/>
      <c r="M1551" s="27"/>
      <c r="N1551" s="27"/>
      <c r="O1551" s="27"/>
      <c r="P1551" s="27"/>
      <c r="Q1551" s="27"/>
    </row>
    <row r="1552" ht="12.75" hidden="1" customHeight="1">
      <c r="A1552" s="27">
        <v>434.0</v>
      </c>
      <c r="B1552" s="27" t="s">
        <v>2406</v>
      </c>
      <c r="C1552" s="27"/>
      <c r="D1552" s="27"/>
      <c r="E1552" s="27"/>
      <c r="F1552" s="27"/>
      <c r="G1552" s="27"/>
      <c r="H1552" s="27"/>
      <c r="I1552" s="27"/>
      <c r="J1552" s="27"/>
      <c r="K1552" s="27"/>
      <c r="L1552" s="27"/>
      <c r="M1552" s="27"/>
      <c r="N1552" s="27"/>
      <c r="O1552" s="27"/>
      <c r="P1552" s="27"/>
      <c r="Q1552" s="27"/>
    </row>
    <row r="1553" ht="12.75" hidden="1" customHeight="1">
      <c r="A1553" s="27">
        <v>438.0</v>
      </c>
      <c r="B1553" s="27" t="s">
        <v>2407</v>
      </c>
      <c r="C1553" s="27"/>
      <c r="D1553" s="27"/>
      <c r="E1553" s="27"/>
      <c r="F1553" s="27"/>
      <c r="G1553" s="27"/>
      <c r="H1553" s="27"/>
      <c r="I1553" s="27"/>
      <c r="J1553" s="27"/>
      <c r="K1553" s="27"/>
      <c r="L1553" s="27"/>
      <c r="M1553" s="27"/>
      <c r="N1553" s="27"/>
      <c r="O1553" s="27"/>
      <c r="P1553" s="27"/>
      <c r="Q1553" s="27"/>
    </row>
    <row r="1554" ht="12.75" hidden="1" customHeight="1">
      <c r="A1554" s="27">
        <v>440.0</v>
      </c>
      <c r="B1554" s="27" t="s">
        <v>2408</v>
      </c>
      <c r="C1554" s="27"/>
      <c r="D1554" s="27"/>
      <c r="E1554" s="27"/>
      <c r="F1554" s="27"/>
      <c r="G1554" s="27"/>
      <c r="H1554" s="27"/>
      <c r="I1554" s="27"/>
      <c r="J1554" s="27"/>
      <c r="K1554" s="27"/>
      <c r="L1554" s="27"/>
      <c r="M1554" s="27"/>
      <c r="N1554" s="27"/>
      <c r="O1554" s="27"/>
      <c r="P1554" s="27"/>
      <c r="Q1554" s="27"/>
    </row>
    <row r="1555" ht="12.75" hidden="1" customHeight="1">
      <c r="A1555" s="27">
        <v>442.0</v>
      </c>
      <c r="B1555" s="27" t="s">
        <v>2409</v>
      </c>
      <c r="C1555" s="27"/>
      <c r="D1555" s="27"/>
      <c r="E1555" s="27"/>
      <c r="F1555" s="27"/>
      <c r="G1555" s="27"/>
      <c r="H1555" s="27"/>
      <c r="I1555" s="27"/>
      <c r="J1555" s="27"/>
      <c r="K1555" s="27"/>
      <c r="L1555" s="27"/>
      <c r="M1555" s="27"/>
      <c r="N1555" s="27"/>
      <c r="O1555" s="27"/>
      <c r="P1555" s="27"/>
      <c r="Q1555" s="27"/>
    </row>
    <row r="1556" ht="12.75" hidden="1" customHeight="1">
      <c r="A1556" s="27">
        <v>446.0</v>
      </c>
      <c r="B1556" s="27" t="s">
        <v>2410</v>
      </c>
      <c r="C1556" s="27"/>
      <c r="D1556" s="27"/>
      <c r="E1556" s="27"/>
      <c r="F1556" s="27"/>
      <c r="G1556" s="27"/>
      <c r="H1556" s="27"/>
      <c r="I1556" s="27"/>
      <c r="J1556" s="27"/>
      <c r="K1556" s="27"/>
      <c r="L1556" s="27"/>
      <c r="M1556" s="27"/>
      <c r="N1556" s="27"/>
      <c r="O1556" s="27"/>
      <c r="P1556" s="27"/>
      <c r="Q1556" s="27"/>
    </row>
    <row r="1557" ht="12.75" hidden="1" customHeight="1">
      <c r="A1557" s="27">
        <v>450.0</v>
      </c>
      <c r="B1557" s="27" t="s">
        <v>2411</v>
      </c>
      <c r="C1557" s="27"/>
      <c r="D1557" s="27"/>
      <c r="E1557" s="27"/>
      <c r="F1557" s="27"/>
      <c r="G1557" s="27"/>
      <c r="H1557" s="27"/>
      <c r="I1557" s="27"/>
      <c r="J1557" s="27"/>
      <c r="K1557" s="27"/>
      <c r="L1557" s="27"/>
      <c r="M1557" s="27"/>
      <c r="N1557" s="27"/>
      <c r="O1557" s="27"/>
      <c r="P1557" s="27"/>
      <c r="Q1557" s="27"/>
    </row>
    <row r="1558" ht="12.75" hidden="1" customHeight="1">
      <c r="A1558" s="27">
        <v>454.0</v>
      </c>
      <c r="B1558" s="27" t="s">
        <v>2412</v>
      </c>
      <c r="C1558" s="27"/>
      <c r="D1558" s="27"/>
      <c r="E1558" s="27"/>
      <c r="F1558" s="27"/>
      <c r="G1558" s="27"/>
      <c r="H1558" s="27"/>
      <c r="I1558" s="27"/>
      <c r="J1558" s="27"/>
      <c r="K1558" s="27"/>
      <c r="L1558" s="27"/>
      <c r="M1558" s="27"/>
      <c r="N1558" s="27"/>
      <c r="O1558" s="27"/>
      <c r="P1558" s="27"/>
      <c r="Q1558" s="27"/>
    </row>
    <row r="1559" ht="12.75" hidden="1" customHeight="1">
      <c r="A1559" s="27">
        <v>458.0</v>
      </c>
      <c r="B1559" s="27" t="s">
        <v>2413</v>
      </c>
      <c r="C1559" s="27"/>
      <c r="D1559" s="27"/>
      <c r="E1559" s="27"/>
      <c r="F1559" s="27"/>
      <c r="G1559" s="27"/>
      <c r="H1559" s="27"/>
      <c r="I1559" s="27"/>
      <c r="J1559" s="27"/>
      <c r="K1559" s="27"/>
      <c r="L1559" s="27"/>
      <c r="M1559" s="27"/>
      <c r="N1559" s="27"/>
      <c r="O1559" s="27"/>
      <c r="P1559" s="27"/>
      <c r="Q1559" s="27"/>
    </row>
    <row r="1560" ht="12.75" hidden="1" customHeight="1">
      <c r="A1560" s="27">
        <v>462.0</v>
      </c>
      <c r="B1560" s="27" t="s">
        <v>2414</v>
      </c>
      <c r="C1560" s="27"/>
      <c r="D1560" s="27"/>
      <c r="E1560" s="27"/>
      <c r="F1560" s="27"/>
      <c r="G1560" s="27"/>
      <c r="H1560" s="27"/>
      <c r="I1560" s="27"/>
      <c r="J1560" s="27"/>
      <c r="K1560" s="27"/>
      <c r="L1560" s="27"/>
      <c r="M1560" s="27"/>
      <c r="N1560" s="27"/>
      <c r="O1560" s="27"/>
      <c r="P1560" s="27"/>
      <c r="Q1560" s="27"/>
    </row>
    <row r="1561" ht="12.75" hidden="1" customHeight="1">
      <c r="A1561" s="27">
        <v>466.0</v>
      </c>
      <c r="B1561" s="27" t="s">
        <v>2415</v>
      </c>
      <c r="C1561" s="27"/>
      <c r="D1561" s="27"/>
      <c r="E1561" s="27"/>
      <c r="F1561" s="27"/>
      <c r="G1561" s="27"/>
      <c r="H1561" s="27"/>
      <c r="I1561" s="27"/>
      <c r="J1561" s="27"/>
      <c r="K1561" s="27"/>
      <c r="L1561" s="27"/>
      <c r="M1561" s="27"/>
      <c r="N1561" s="27"/>
      <c r="O1561" s="27"/>
      <c r="P1561" s="27"/>
      <c r="Q1561" s="27"/>
    </row>
    <row r="1562" ht="12.75" hidden="1" customHeight="1">
      <c r="A1562" s="27">
        <v>470.0</v>
      </c>
      <c r="B1562" s="27" t="s">
        <v>2416</v>
      </c>
      <c r="C1562" s="27"/>
      <c r="D1562" s="27"/>
      <c r="E1562" s="27"/>
      <c r="F1562" s="27"/>
      <c r="G1562" s="27"/>
      <c r="H1562" s="27"/>
      <c r="I1562" s="27"/>
      <c r="J1562" s="27"/>
      <c r="K1562" s="27"/>
      <c r="L1562" s="27"/>
      <c r="M1562" s="27"/>
      <c r="N1562" s="27"/>
      <c r="O1562" s="27"/>
      <c r="P1562" s="27"/>
      <c r="Q1562" s="27"/>
    </row>
    <row r="1563" ht="12.75" hidden="1" customHeight="1">
      <c r="A1563" s="27">
        <v>474.0</v>
      </c>
      <c r="B1563" s="27" t="s">
        <v>2417</v>
      </c>
      <c r="C1563" s="27"/>
      <c r="D1563" s="27"/>
      <c r="E1563" s="27"/>
      <c r="F1563" s="27"/>
      <c r="G1563" s="27"/>
      <c r="H1563" s="27"/>
      <c r="I1563" s="27"/>
      <c r="J1563" s="27"/>
      <c r="K1563" s="27"/>
      <c r="L1563" s="27"/>
      <c r="M1563" s="27"/>
      <c r="N1563" s="27"/>
      <c r="O1563" s="27"/>
      <c r="P1563" s="27"/>
      <c r="Q1563" s="27"/>
    </row>
    <row r="1564" ht="12.75" hidden="1" customHeight="1">
      <c r="A1564" s="27">
        <v>478.0</v>
      </c>
      <c r="B1564" s="27" t="s">
        <v>2418</v>
      </c>
      <c r="C1564" s="27"/>
      <c r="D1564" s="27"/>
      <c r="E1564" s="27"/>
      <c r="F1564" s="27"/>
      <c r="G1564" s="27"/>
      <c r="H1564" s="27"/>
      <c r="I1564" s="27"/>
      <c r="J1564" s="27"/>
      <c r="K1564" s="27"/>
      <c r="L1564" s="27"/>
      <c r="M1564" s="27"/>
      <c r="N1564" s="27"/>
      <c r="O1564" s="27"/>
      <c r="P1564" s="27"/>
      <c r="Q1564" s="27"/>
    </row>
    <row r="1565" ht="12.75" hidden="1" customHeight="1">
      <c r="A1565" s="27">
        <v>480.0</v>
      </c>
      <c r="B1565" s="27" t="s">
        <v>2419</v>
      </c>
      <c r="C1565" s="27"/>
      <c r="D1565" s="27"/>
      <c r="E1565" s="27"/>
      <c r="F1565" s="27"/>
      <c r="G1565" s="27"/>
      <c r="H1565" s="27"/>
      <c r="I1565" s="27"/>
      <c r="J1565" s="27"/>
      <c r="K1565" s="27"/>
      <c r="L1565" s="27"/>
      <c r="M1565" s="27"/>
      <c r="N1565" s="27"/>
      <c r="O1565" s="27"/>
      <c r="P1565" s="27"/>
      <c r="Q1565" s="27"/>
    </row>
    <row r="1566" ht="12.75" hidden="1" customHeight="1">
      <c r="A1566" s="27">
        <v>484.0</v>
      </c>
      <c r="B1566" s="27" t="s">
        <v>2420</v>
      </c>
      <c r="C1566" s="27"/>
      <c r="D1566" s="27"/>
      <c r="E1566" s="27"/>
      <c r="F1566" s="27"/>
      <c r="G1566" s="27"/>
      <c r="H1566" s="27"/>
      <c r="I1566" s="27"/>
      <c r="J1566" s="27"/>
      <c r="K1566" s="27"/>
      <c r="L1566" s="27"/>
      <c r="M1566" s="27"/>
      <c r="N1566" s="27"/>
      <c r="O1566" s="27"/>
      <c r="P1566" s="27"/>
      <c r="Q1566" s="27"/>
    </row>
    <row r="1567" ht="12.75" hidden="1" customHeight="1">
      <c r="A1567" s="27">
        <v>492.0</v>
      </c>
      <c r="B1567" s="27" t="s">
        <v>2421</v>
      </c>
      <c r="C1567" s="27"/>
      <c r="D1567" s="27"/>
      <c r="E1567" s="27"/>
      <c r="F1567" s="27"/>
      <c r="G1567" s="27"/>
      <c r="H1567" s="27"/>
      <c r="I1567" s="27"/>
      <c r="J1567" s="27"/>
      <c r="K1567" s="27"/>
      <c r="L1567" s="27"/>
      <c r="M1567" s="27"/>
      <c r="N1567" s="27"/>
      <c r="O1567" s="27"/>
      <c r="P1567" s="27"/>
      <c r="Q1567" s="27"/>
    </row>
    <row r="1568" ht="12.75" hidden="1" customHeight="1">
      <c r="A1568" s="27">
        <v>496.0</v>
      </c>
      <c r="B1568" s="27" t="s">
        <v>2422</v>
      </c>
      <c r="C1568" s="27"/>
      <c r="D1568" s="27"/>
      <c r="E1568" s="27"/>
      <c r="F1568" s="27"/>
      <c r="G1568" s="27"/>
      <c r="H1568" s="27"/>
      <c r="I1568" s="27"/>
      <c r="J1568" s="27"/>
      <c r="K1568" s="27"/>
      <c r="L1568" s="27"/>
      <c r="M1568" s="27"/>
      <c r="N1568" s="27"/>
      <c r="O1568" s="27"/>
      <c r="P1568" s="27"/>
      <c r="Q1568" s="27"/>
    </row>
    <row r="1569" ht="12.75" hidden="1" customHeight="1">
      <c r="A1569" s="27">
        <v>498.0</v>
      </c>
      <c r="B1569" s="27" t="s">
        <v>2423</v>
      </c>
      <c r="C1569" s="27"/>
      <c r="D1569" s="27"/>
      <c r="E1569" s="27"/>
      <c r="F1569" s="27"/>
      <c r="G1569" s="27"/>
      <c r="H1569" s="27"/>
      <c r="I1569" s="27"/>
      <c r="J1569" s="27"/>
      <c r="K1569" s="27"/>
      <c r="L1569" s="27"/>
      <c r="M1569" s="27"/>
      <c r="N1569" s="27"/>
      <c r="O1569" s="27"/>
      <c r="P1569" s="27"/>
      <c r="Q1569" s="27"/>
    </row>
    <row r="1570" ht="12.75" hidden="1" customHeight="1">
      <c r="A1570" s="27">
        <v>499.0</v>
      </c>
      <c r="B1570" s="27" t="s">
        <v>2424</v>
      </c>
      <c r="C1570" s="27"/>
      <c r="D1570" s="27"/>
      <c r="E1570" s="27"/>
      <c r="F1570" s="27"/>
      <c r="G1570" s="27"/>
      <c r="H1570" s="27"/>
      <c r="I1570" s="27"/>
      <c r="J1570" s="27"/>
      <c r="K1570" s="27"/>
      <c r="L1570" s="27"/>
      <c r="M1570" s="27"/>
      <c r="N1570" s="27"/>
      <c r="O1570" s="27"/>
      <c r="P1570" s="27"/>
      <c r="Q1570" s="27"/>
    </row>
    <row r="1571" ht="12.75" hidden="1" customHeight="1">
      <c r="A1571" s="27">
        <v>500.0</v>
      </c>
      <c r="B1571" s="27" t="s">
        <v>2425</v>
      </c>
      <c r="C1571" s="27"/>
      <c r="D1571" s="27"/>
      <c r="E1571" s="27"/>
      <c r="F1571" s="27"/>
      <c r="G1571" s="27"/>
      <c r="H1571" s="27"/>
      <c r="I1571" s="27"/>
      <c r="J1571" s="27"/>
      <c r="K1571" s="27"/>
      <c r="L1571" s="27"/>
      <c r="M1571" s="27"/>
      <c r="N1571" s="27"/>
      <c r="O1571" s="27"/>
      <c r="P1571" s="27"/>
      <c r="Q1571" s="27"/>
    </row>
    <row r="1572" ht="12.75" hidden="1" customHeight="1">
      <c r="A1572" s="27">
        <v>504.0</v>
      </c>
      <c r="B1572" s="27" t="s">
        <v>2426</v>
      </c>
      <c r="C1572" s="27"/>
      <c r="D1572" s="27"/>
      <c r="E1572" s="27"/>
      <c r="F1572" s="27"/>
      <c r="G1572" s="27"/>
      <c r="H1572" s="27"/>
      <c r="I1572" s="27"/>
      <c r="J1572" s="27"/>
      <c r="K1572" s="27"/>
      <c r="L1572" s="27"/>
      <c r="M1572" s="27"/>
      <c r="N1572" s="27"/>
      <c r="O1572" s="27"/>
      <c r="P1572" s="27"/>
      <c r="Q1572" s="27"/>
    </row>
    <row r="1573" ht="12.75" hidden="1" customHeight="1">
      <c r="A1573" s="27">
        <v>508.0</v>
      </c>
      <c r="B1573" s="27" t="s">
        <v>2427</v>
      </c>
      <c r="C1573" s="27"/>
      <c r="D1573" s="27"/>
      <c r="E1573" s="27"/>
      <c r="F1573" s="27"/>
      <c r="G1573" s="27"/>
      <c r="H1573" s="27"/>
      <c r="I1573" s="27"/>
      <c r="J1573" s="27"/>
      <c r="K1573" s="27"/>
      <c r="L1573" s="27"/>
      <c r="M1573" s="27"/>
      <c r="N1573" s="27"/>
      <c r="O1573" s="27"/>
      <c r="P1573" s="27"/>
      <c r="Q1573" s="27"/>
    </row>
    <row r="1574" ht="12.75" hidden="1" customHeight="1">
      <c r="A1574" s="27">
        <v>512.0</v>
      </c>
      <c r="B1574" s="27" t="s">
        <v>2428</v>
      </c>
      <c r="C1574" s="27"/>
      <c r="D1574" s="27"/>
      <c r="E1574" s="27"/>
      <c r="F1574" s="27"/>
      <c r="G1574" s="27"/>
      <c r="H1574" s="27"/>
      <c r="I1574" s="27"/>
      <c r="J1574" s="27"/>
      <c r="K1574" s="27"/>
      <c r="L1574" s="27"/>
      <c r="M1574" s="27"/>
      <c r="N1574" s="27"/>
      <c r="O1574" s="27"/>
      <c r="P1574" s="27"/>
      <c r="Q1574" s="27"/>
    </row>
    <row r="1575" ht="12.75" hidden="1" customHeight="1">
      <c r="A1575" s="27">
        <v>516.0</v>
      </c>
      <c r="B1575" s="27" t="s">
        <v>2429</v>
      </c>
      <c r="C1575" s="27"/>
      <c r="D1575" s="27"/>
      <c r="E1575" s="27"/>
      <c r="F1575" s="27"/>
      <c r="G1575" s="27"/>
      <c r="H1575" s="27"/>
      <c r="I1575" s="27"/>
      <c r="J1575" s="27"/>
      <c r="K1575" s="27"/>
      <c r="L1575" s="27"/>
      <c r="M1575" s="27"/>
      <c r="N1575" s="27"/>
      <c r="O1575" s="27"/>
      <c r="P1575" s="27"/>
      <c r="Q1575" s="27"/>
    </row>
    <row r="1576" ht="12.75" hidden="1" customHeight="1">
      <c r="A1576" s="27">
        <v>520.0</v>
      </c>
      <c r="B1576" s="27" t="s">
        <v>2430</v>
      </c>
      <c r="C1576" s="27"/>
      <c r="D1576" s="27"/>
      <c r="E1576" s="27"/>
      <c r="F1576" s="27"/>
      <c r="G1576" s="27"/>
      <c r="H1576" s="27"/>
      <c r="I1576" s="27"/>
      <c r="J1576" s="27"/>
      <c r="K1576" s="27"/>
      <c r="L1576" s="27"/>
      <c r="M1576" s="27"/>
      <c r="N1576" s="27"/>
      <c r="O1576" s="27"/>
      <c r="P1576" s="27"/>
      <c r="Q1576" s="27"/>
    </row>
    <row r="1577" ht="12.75" hidden="1" customHeight="1">
      <c r="A1577" s="27">
        <v>524.0</v>
      </c>
      <c r="B1577" s="27" t="s">
        <v>2431</v>
      </c>
      <c r="C1577" s="27"/>
      <c r="D1577" s="27"/>
      <c r="E1577" s="27"/>
      <c r="F1577" s="27"/>
      <c r="G1577" s="27"/>
      <c r="H1577" s="27"/>
      <c r="I1577" s="27"/>
      <c r="J1577" s="27"/>
      <c r="K1577" s="27"/>
      <c r="L1577" s="27"/>
      <c r="M1577" s="27"/>
      <c r="N1577" s="27"/>
      <c r="O1577" s="27"/>
      <c r="P1577" s="27"/>
      <c r="Q1577" s="27"/>
    </row>
    <row r="1578" ht="12.75" hidden="1" customHeight="1">
      <c r="A1578" s="27">
        <v>528.0</v>
      </c>
      <c r="B1578" s="27" t="s">
        <v>2432</v>
      </c>
      <c r="C1578" s="27"/>
      <c r="D1578" s="27"/>
      <c r="E1578" s="27"/>
      <c r="F1578" s="27"/>
      <c r="G1578" s="27"/>
      <c r="H1578" s="27"/>
      <c r="I1578" s="27"/>
      <c r="J1578" s="27"/>
      <c r="K1578" s="27"/>
      <c r="L1578" s="27"/>
      <c r="M1578" s="27"/>
      <c r="N1578" s="27"/>
      <c r="O1578" s="27"/>
      <c r="P1578" s="27"/>
      <c r="Q1578" s="27"/>
    </row>
    <row r="1579" ht="12.75" hidden="1" customHeight="1">
      <c r="A1579" s="27">
        <v>531.0</v>
      </c>
      <c r="B1579" s="27" t="s">
        <v>2433</v>
      </c>
      <c r="C1579" s="27"/>
      <c r="D1579" s="27"/>
      <c r="E1579" s="27"/>
      <c r="F1579" s="27"/>
      <c r="G1579" s="27"/>
      <c r="H1579" s="27"/>
      <c r="I1579" s="27"/>
      <c r="J1579" s="27"/>
      <c r="K1579" s="27"/>
      <c r="L1579" s="27"/>
      <c r="M1579" s="27"/>
      <c r="N1579" s="27"/>
      <c r="O1579" s="27"/>
      <c r="P1579" s="27"/>
      <c r="Q1579" s="27"/>
    </row>
    <row r="1580" ht="12.75" hidden="1" customHeight="1">
      <c r="A1580" s="27">
        <v>533.0</v>
      </c>
      <c r="B1580" s="27" t="s">
        <v>2434</v>
      </c>
      <c r="C1580" s="27"/>
      <c r="D1580" s="27"/>
      <c r="E1580" s="27"/>
      <c r="F1580" s="27"/>
      <c r="G1580" s="27"/>
      <c r="H1580" s="27"/>
      <c r="I1580" s="27"/>
      <c r="J1580" s="27"/>
      <c r="K1580" s="27"/>
      <c r="L1580" s="27"/>
      <c r="M1580" s="27"/>
      <c r="N1580" s="27"/>
      <c r="O1580" s="27"/>
      <c r="P1580" s="27"/>
      <c r="Q1580" s="27"/>
    </row>
    <row r="1581" ht="12.75" hidden="1" customHeight="1">
      <c r="A1581" s="27">
        <v>534.0</v>
      </c>
      <c r="B1581" s="27" t="s">
        <v>2435</v>
      </c>
      <c r="C1581" s="27"/>
      <c r="D1581" s="27"/>
      <c r="E1581" s="27"/>
      <c r="F1581" s="27"/>
      <c r="G1581" s="27"/>
      <c r="H1581" s="27"/>
      <c r="I1581" s="27"/>
      <c r="J1581" s="27"/>
      <c r="K1581" s="27"/>
      <c r="L1581" s="27"/>
      <c r="M1581" s="27"/>
      <c r="N1581" s="27"/>
      <c r="O1581" s="27"/>
      <c r="P1581" s="27"/>
      <c r="Q1581" s="27"/>
    </row>
    <row r="1582" ht="12.75" hidden="1" customHeight="1">
      <c r="A1582" s="27">
        <v>535.0</v>
      </c>
      <c r="B1582" s="27" t="s">
        <v>2436</v>
      </c>
      <c r="C1582" s="27"/>
      <c r="D1582" s="27"/>
      <c r="E1582" s="27"/>
      <c r="F1582" s="27"/>
      <c r="G1582" s="27"/>
      <c r="H1582" s="27"/>
      <c r="I1582" s="27"/>
      <c r="J1582" s="27"/>
      <c r="K1582" s="27"/>
      <c r="L1582" s="27"/>
      <c r="M1582" s="27"/>
      <c r="N1582" s="27"/>
      <c r="O1582" s="27"/>
      <c r="P1582" s="27"/>
      <c r="Q1582" s="27"/>
    </row>
    <row r="1583" ht="12.75" hidden="1" customHeight="1">
      <c r="A1583" s="27">
        <v>540.0</v>
      </c>
      <c r="B1583" s="27" t="s">
        <v>2437</v>
      </c>
      <c r="C1583" s="27"/>
      <c r="D1583" s="27"/>
      <c r="E1583" s="27"/>
      <c r="F1583" s="27"/>
      <c r="G1583" s="27"/>
      <c r="H1583" s="27"/>
      <c r="I1583" s="27"/>
      <c r="J1583" s="27"/>
      <c r="K1583" s="27"/>
      <c r="L1583" s="27"/>
      <c r="M1583" s="27"/>
      <c r="N1583" s="27"/>
      <c r="O1583" s="27"/>
      <c r="P1583" s="27"/>
      <c r="Q1583" s="27"/>
    </row>
    <row r="1584" ht="12.75" hidden="1" customHeight="1">
      <c r="A1584" s="27">
        <v>548.0</v>
      </c>
      <c r="B1584" s="27" t="s">
        <v>2438</v>
      </c>
      <c r="C1584" s="27"/>
      <c r="D1584" s="27"/>
      <c r="E1584" s="27"/>
      <c r="F1584" s="27"/>
      <c r="G1584" s="27"/>
      <c r="H1584" s="27"/>
      <c r="I1584" s="27"/>
      <c r="J1584" s="27"/>
      <c r="K1584" s="27"/>
      <c r="L1584" s="27"/>
      <c r="M1584" s="27"/>
      <c r="N1584" s="27"/>
      <c r="O1584" s="27"/>
      <c r="P1584" s="27"/>
      <c r="Q1584" s="27"/>
    </row>
    <row r="1585" ht="12.75" hidden="1" customHeight="1">
      <c r="A1585" s="27">
        <v>554.0</v>
      </c>
      <c r="B1585" s="27" t="s">
        <v>2439</v>
      </c>
      <c r="C1585" s="27"/>
      <c r="D1585" s="27"/>
      <c r="E1585" s="27"/>
      <c r="F1585" s="27"/>
      <c r="G1585" s="27"/>
      <c r="H1585" s="27"/>
      <c r="I1585" s="27"/>
      <c r="J1585" s="27"/>
      <c r="K1585" s="27"/>
      <c r="L1585" s="27"/>
      <c r="M1585" s="27"/>
      <c r="N1585" s="27"/>
      <c r="O1585" s="27"/>
      <c r="P1585" s="27"/>
      <c r="Q1585" s="27"/>
    </row>
    <row r="1586" ht="12.75" hidden="1" customHeight="1">
      <c r="A1586" s="27">
        <v>558.0</v>
      </c>
      <c r="B1586" s="27" t="s">
        <v>2440</v>
      </c>
      <c r="C1586" s="27"/>
      <c r="D1586" s="27"/>
      <c r="E1586" s="27"/>
      <c r="F1586" s="27"/>
      <c r="G1586" s="27"/>
      <c r="H1586" s="27"/>
      <c r="I1586" s="27"/>
      <c r="J1586" s="27"/>
      <c r="K1586" s="27"/>
      <c r="L1586" s="27"/>
      <c r="M1586" s="27"/>
      <c r="N1586" s="27"/>
      <c r="O1586" s="27"/>
      <c r="P1586" s="27"/>
      <c r="Q1586" s="27"/>
    </row>
    <row r="1587" ht="12.75" hidden="1" customHeight="1">
      <c r="A1587" s="27">
        <v>562.0</v>
      </c>
      <c r="B1587" s="27" t="s">
        <v>2441</v>
      </c>
      <c r="C1587" s="27"/>
      <c r="D1587" s="27"/>
      <c r="E1587" s="27"/>
      <c r="F1587" s="27"/>
      <c r="G1587" s="27"/>
      <c r="H1587" s="27"/>
      <c r="I1587" s="27"/>
      <c r="J1587" s="27"/>
      <c r="K1587" s="27"/>
      <c r="L1587" s="27"/>
      <c r="M1587" s="27"/>
      <c r="N1587" s="27"/>
      <c r="O1587" s="27"/>
      <c r="P1587" s="27"/>
      <c r="Q1587" s="27"/>
    </row>
    <row r="1588" ht="12.75" hidden="1" customHeight="1">
      <c r="A1588" s="27">
        <v>566.0</v>
      </c>
      <c r="B1588" s="27" t="s">
        <v>2442</v>
      </c>
      <c r="C1588" s="27"/>
      <c r="D1588" s="27"/>
      <c r="E1588" s="27"/>
      <c r="F1588" s="27"/>
      <c r="G1588" s="27"/>
      <c r="H1588" s="27"/>
      <c r="I1588" s="27"/>
      <c r="J1588" s="27"/>
      <c r="K1588" s="27"/>
      <c r="L1588" s="27"/>
      <c r="M1588" s="27"/>
      <c r="N1588" s="27"/>
      <c r="O1588" s="27"/>
      <c r="P1588" s="27"/>
      <c r="Q1588" s="27"/>
    </row>
    <row r="1589" ht="12.75" hidden="1" customHeight="1">
      <c r="A1589" s="27">
        <v>570.0</v>
      </c>
      <c r="B1589" s="27" t="s">
        <v>2443</v>
      </c>
      <c r="C1589" s="27"/>
      <c r="D1589" s="27"/>
      <c r="E1589" s="27"/>
      <c r="F1589" s="27"/>
      <c r="G1589" s="27"/>
      <c r="H1589" s="27"/>
      <c r="I1589" s="27"/>
      <c r="J1589" s="27"/>
      <c r="K1589" s="27"/>
      <c r="L1589" s="27"/>
      <c r="M1589" s="27"/>
      <c r="N1589" s="27"/>
      <c r="O1589" s="27"/>
      <c r="P1589" s="27"/>
      <c r="Q1589" s="27"/>
    </row>
    <row r="1590" ht="12.75" hidden="1" customHeight="1">
      <c r="A1590" s="27">
        <v>574.0</v>
      </c>
      <c r="B1590" s="27" t="s">
        <v>2444</v>
      </c>
      <c r="C1590" s="27"/>
      <c r="D1590" s="27"/>
      <c r="E1590" s="27"/>
      <c r="F1590" s="27"/>
      <c r="G1590" s="27"/>
      <c r="H1590" s="27"/>
      <c r="I1590" s="27"/>
      <c r="J1590" s="27"/>
      <c r="K1590" s="27"/>
      <c r="L1590" s="27"/>
      <c r="M1590" s="27"/>
      <c r="N1590" s="27"/>
      <c r="O1590" s="27"/>
      <c r="P1590" s="27"/>
      <c r="Q1590" s="27"/>
    </row>
    <row r="1591" ht="12.75" hidden="1" customHeight="1">
      <c r="A1591" s="27">
        <v>578.0</v>
      </c>
      <c r="B1591" s="27" t="s">
        <v>2445</v>
      </c>
      <c r="C1591" s="27"/>
      <c r="D1591" s="27"/>
      <c r="E1591" s="27"/>
      <c r="F1591" s="27"/>
      <c r="G1591" s="27"/>
      <c r="H1591" s="27"/>
      <c r="I1591" s="27"/>
      <c r="J1591" s="27"/>
      <c r="K1591" s="27"/>
      <c r="L1591" s="27"/>
      <c r="M1591" s="27"/>
      <c r="N1591" s="27"/>
      <c r="O1591" s="27"/>
      <c r="P1591" s="27"/>
      <c r="Q1591" s="27"/>
    </row>
    <row r="1592" ht="12.75" hidden="1" customHeight="1">
      <c r="A1592" s="27">
        <v>580.0</v>
      </c>
      <c r="B1592" s="27" t="s">
        <v>2446</v>
      </c>
      <c r="C1592" s="27"/>
      <c r="D1592" s="27"/>
      <c r="E1592" s="27"/>
      <c r="F1592" s="27"/>
      <c r="G1592" s="27"/>
      <c r="H1592" s="27"/>
      <c r="I1592" s="27"/>
      <c r="J1592" s="27"/>
      <c r="K1592" s="27"/>
      <c r="L1592" s="27"/>
      <c r="M1592" s="27"/>
      <c r="N1592" s="27"/>
      <c r="O1592" s="27"/>
      <c r="P1592" s="27"/>
      <c r="Q1592" s="27"/>
    </row>
    <row r="1593" ht="12.75" hidden="1" customHeight="1">
      <c r="A1593" s="27">
        <v>581.0</v>
      </c>
      <c r="B1593" s="27" t="s">
        <v>2447</v>
      </c>
      <c r="C1593" s="27"/>
      <c r="D1593" s="27"/>
      <c r="E1593" s="27"/>
      <c r="F1593" s="27"/>
      <c r="G1593" s="27"/>
      <c r="H1593" s="27"/>
      <c r="I1593" s="27"/>
      <c r="J1593" s="27"/>
      <c r="K1593" s="27"/>
      <c r="L1593" s="27"/>
      <c r="M1593" s="27"/>
      <c r="N1593" s="27"/>
      <c r="O1593" s="27"/>
      <c r="P1593" s="27"/>
      <c r="Q1593" s="27"/>
    </row>
    <row r="1594" ht="12.75" hidden="1" customHeight="1">
      <c r="A1594" s="27">
        <v>583.0</v>
      </c>
      <c r="B1594" s="27" t="s">
        <v>2448</v>
      </c>
      <c r="C1594" s="27"/>
      <c r="D1594" s="27"/>
      <c r="E1594" s="27"/>
      <c r="F1594" s="27"/>
      <c r="G1594" s="27"/>
      <c r="H1594" s="27"/>
      <c r="I1594" s="27"/>
      <c r="J1594" s="27"/>
      <c r="K1594" s="27"/>
      <c r="L1594" s="27"/>
      <c r="M1594" s="27"/>
      <c r="N1594" s="27"/>
      <c r="O1594" s="27"/>
      <c r="P1594" s="27"/>
      <c r="Q1594" s="27"/>
    </row>
    <row r="1595" ht="12.75" hidden="1" customHeight="1">
      <c r="A1595" s="27">
        <v>584.0</v>
      </c>
      <c r="B1595" s="27" t="s">
        <v>2449</v>
      </c>
      <c r="C1595" s="27"/>
      <c r="D1595" s="27"/>
      <c r="E1595" s="27"/>
      <c r="F1595" s="27"/>
      <c r="G1595" s="27"/>
      <c r="H1595" s="27"/>
      <c r="I1595" s="27"/>
      <c r="J1595" s="27"/>
      <c r="K1595" s="27"/>
      <c r="L1595" s="27"/>
      <c r="M1595" s="27"/>
      <c r="N1595" s="27"/>
      <c r="O1595" s="27"/>
      <c r="P1595" s="27"/>
      <c r="Q1595" s="27"/>
    </row>
    <row r="1596" ht="12.75" hidden="1" customHeight="1">
      <c r="A1596" s="27">
        <v>585.0</v>
      </c>
      <c r="B1596" s="27" t="s">
        <v>2450</v>
      </c>
      <c r="C1596" s="27"/>
      <c r="D1596" s="27"/>
      <c r="E1596" s="27"/>
      <c r="F1596" s="27"/>
      <c r="G1596" s="27"/>
      <c r="H1596" s="27"/>
      <c r="I1596" s="27"/>
      <c r="J1596" s="27"/>
      <c r="K1596" s="27"/>
      <c r="L1596" s="27"/>
      <c r="M1596" s="27"/>
      <c r="N1596" s="27"/>
      <c r="O1596" s="27"/>
      <c r="P1596" s="27"/>
      <c r="Q1596" s="27"/>
    </row>
    <row r="1597" ht="12.75" hidden="1" customHeight="1">
      <c r="A1597" s="27">
        <v>586.0</v>
      </c>
      <c r="B1597" s="27" t="s">
        <v>2451</v>
      </c>
      <c r="C1597" s="27"/>
      <c r="D1597" s="27"/>
      <c r="E1597" s="27"/>
      <c r="F1597" s="27"/>
      <c r="G1597" s="27"/>
      <c r="H1597" s="27"/>
      <c r="I1597" s="27"/>
      <c r="J1597" s="27"/>
      <c r="K1597" s="27"/>
      <c r="L1597" s="27"/>
      <c r="M1597" s="27"/>
      <c r="N1597" s="27"/>
      <c r="O1597" s="27"/>
      <c r="P1597" s="27"/>
      <c r="Q1597" s="27"/>
    </row>
    <row r="1598" ht="12.75" hidden="1" customHeight="1">
      <c r="A1598" s="27">
        <v>591.0</v>
      </c>
      <c r="B1598" s="27" t="s">
        <v>2452</v>
      </c>
      <c r="C1598" s="27"/>
      <c r="D1598" s="27"/>
      <c r="E1598" s="27"/>
      <c r="F1598" s="27"/>
      <c r="G1598" s="27"/>
      <c r="H1598" s="27"/>
      <c r="I1598" s="27"/>
      <c r="J1598" s="27"/>
      <c r="K1598" s="27"/>
      <c r="L1598" s="27"/>
      <c r="M1598" s="27"/>
      <c r="N1598" s="27"/>
      <c r="O1598" s="27"/>
      <c r="P1598" s="27"/>
      <c r="Q1598" s="27"/>
    </row>
    <row r="1599" ht="12.75" hidden="1" customHeight="1">
      <c r="A1599" s="27">
        <v>598.0</v>
      </c>
      <c r="B1599" s="27" t="s">
        <v>2453</v>
      </c>
      <c r="C1599" s="27"/>
      <c r="D1599" s="27"/>
      <c r="E1599" s="27"/>
      <c r="F1599" s="27"/>
      <c r="G1599" s="27"/>
      <c r="H1599" s="27"/>
      <c r="I1599" s="27"/>
      <c r="J1599" s="27"/>
      <c r="K1599" s="27"/>
      <c r="L1599" s="27"/>
      <c r="M1599" s="27"/>
      <c r="N1599" s="27"/>
      <c r="O1599" s="27"/>
      <c r="P1599" s="27"/>
      <c r="Q1599" s="27"/>
    </row>
    <row r="1600" ht="12.75" hidden="1" customHeight="1">
      <c r="A1600" s="27">
        <v>600.0</v>
      </c>
      <c r="B1600" s="27" t="s">
        <v>2454</v>
      </c>
      <c r="C1600" s="27"/>
      <c r="D1600" s="27"/>
      <c r="E1600" s="27"/>
      <c r="F1600" s="27"/>
      <c r="G1600" s="27"/>
      <c r="H1600" s="27"/>
      <c r="I1600" s="27"/>
      <c r="J1600" s="27"/>
      <c r="K1600" s="27"/>
      <c r="L1600" s="27"/>
      <c r="M1600" s="27"/>
      <c r="N1600" s="27"/>
      <c r="O1600" s="27"/>
      <c r="P1600" s="27"/>
      <c r="Q1600" s="27"/>
    </row>
    <row r="1601" ht="12.75" hidden="1" customHeight="1">
      <c r="A1601" s="27">
        <v>604.0</v>
      </c>
      <c r="B1601" s="27" t="s">
        <v>2455</v>
      </c>
      <c r="C1601" s="27"/>
      <c r="D1601" s="27"/>
      <c r="E1601" s="27"/>
      <c r="F1601" s="27"/>
      <c r="G1601" s="27"/>
      <c r="H1601" s="27"/>
      <c r="I1601" s="27"/>
      <c r="J1601" s="27"/>
      <c r="K1601" s="27"/>
      <c r="L1601" s="27"/>
      <c r="M1601" s="27"/>
      <c r="N1601" s="27"/>
      <c r="O1601" s="27"/>
      <c r="P1601" s="27"/>
      <c r="Q1601" s="27"/>
    </row>
    <row r="1602" ht="12.75" hidden="1" customHeight="1">
      <c r="A1602" s="27">
        <v>608.0</v>
      </c>
      <c r="B1602" s="27" t="s">
        <v>2456</v>
      </c>
      <c r="C1602" s="27"/>
      <c r="D1602" s="27"/>
      <c r="E1602" s="27"/>
      <c r="F1602" s="27"/>
      <c r="G1602" s="27"/>
      <c r="H1602" s="27"/>
      <c r="I1602" s="27"/>
      <c r="J1602" s="27"/>
      <c r="K1602" s="27"/>
      <c r="L1602" s="27"/>
      <c r="M1602" s="27"/>
      <c r="N1602" s="27"/>
      <c r="O1602" s="27"/>
      <c r="P1602" s="27"/>
      <c r="Q1602" s="27"/>
    </row>
    <row r="1603" ht="12.75" hidden="1" customHeight="1">
      <c r="A1603" s="27">
        <v>612.0</v>
      </c>
      <c r="B1603" s="27" t="s">
        <v>2457</v>
      </c>
      <c r="C1603" s="27"/>
      <c r="D1603" s="27"/>
      <c r="E1603" s="27"/>
      <c r="F1603" s="27"/>
      <c r="G1603" s="27"/>
      <c r="H1603" s="27"/>
      <c r="I1603" s="27"/>
      <c r="J1603" s="27"/>
      <c r="K1603" s="27"/>
      <c r="L1603" s="27"/>
      <c r="M1603" s="27"/>
      <c r="N1603" s="27"/>
      <c r="O1603" s="27"/>
      <c r="P1603" s="27"/>
      <c r="Q1603" s="27"/>
    </row>
    <row r="1604" ht="12.75" hidden="1" customHeight="1">
      <c r="A1604" s="27">
        <v>616.0</v>
      </c>
      <c r="B1604" s="27" t="s">
        <v>2458</v>
      </c>
      <c r="C1604" s="27"/>
      <c r="D1604" s="27"/>
      <c r="E1604" s="27"/>
      <c r="F1604" s="27"/>
      <c r="G1604" s="27"/>
      <c r="H1604" s="27"/>
      <c r="I1604" s="27"/>
      <c r="J1604" s="27"/>
      <c r="K1604" s="27"/>
      <c r="L1604" s="27"/>
      <c r="M1604" s="27"/>
      <c r="N1604" s="27"/>
      <c r="O1604" s="27"/>
      <c r="P1604" s="27"/>
      <c r="Q1604" s="27"/>
    </row>
    <row r="1605" ht="12.75" hidden="1" customHeight="1">
      <c r="A1605" s="27">
        <v>620.0</v>
      </c>
      <c r="B1605" s="27" t="s">
        <v>2459</v>
      </c>
      <c r="C1605" s="27"/>
      <c r="D1605" s="27"/>
      <c r="E1605" s="27"/>
      <c r="F1605" s="27"/>
      <c r="G1605" s="27"/>
      <c r="H1605" s="27"/>
      <c r="I1605" s="27"/>
      <c r="J1605" s="27"/>
      <c r="K1605" s="27"/>
      <c r="L1605" s="27"/>
      <c r="M1605" s="27"/>
      <c r="N1605" s="27"/>
      <c r="O1605" s="27"/>
      <c r="P1605" s="27"/>
      <c r="Q1605" s="27"/>
    </row>
    <row r="1606" ht="12.75" hidden="1" customHeight="1">
      <c r="A1606" s="27">
        <v>624.0</v>
      </c>
      <c r="B1606" s="27" t="s">
        <v>2460</v>
      </c>
      <c r="C1606" s="27"/>
      <c r="D1606" s="27"/>
      <c r="E1606" s="27"/>
      <c r="F1606" s="27"/>
      <c r="G1606" s="27"/>
      <c r="H1606" s="27"/>
      <c r="I1606" s="27"/>
      <c r="J1606" s="27"/>
      <c r="K1606" s="27"/>
      <c r="L1606" s="27"/>
      <c r="M1606" s="27"/>
      <c r="N1606" s="27"/>
      <c r="O1606" s="27"/>
      <c r="P1606" s="27"/>
      <c r="Q1606" s="27"/>
    </row>
    <row r="1607" ht="12.75" hidden="1" customHeight="1">
      <c r="A1607" s="27">
        <v>626.0</v>
      </c>
      <c r="B1607" s="27" t="s">
        <v>2461</v>
      </c>
      <c r="C1607" s="27"/>
      <c r="D1607" s="27"/>
      <c r="E1607" s="27"/>
      <c r="F1607" s="27"/>
      <c r="G1607" s="27"/>
      <c r="H1607" s="27"/>
      <c r="I1607" s="27"/>
      <c r="J1607" s="27"/>
      <c r="K1607" s="27"/>
      <c r="L1607" s="27"/>
      <c r="M1607" s="27"/>
      <c r="N1607" s="27"/>
      <c r="O1607" s="27"/>
      <c r="P1607" s="27"/>
      <c r="Q1607" s="27"/>
    </row>
    <row r="1608" ht="12.75" hidden="1" customHeight="1">
      <c r="A1608" s="27">
        <v>630.0</v>
      </c>
      <c r="B1608" s="27" t="s">
        <v>2462</v>
      </c>
      <c r="C1608" s="27"/>
      <c r="D1608" s="27"/>
      <c r="E1608" s="27"/>
      <c r="F1608" s="27"/>
      <c r="G1608" s="27"/>
      <c r="H1608" s="27"/>
      <c r="I1608" s="27"/>
      <c r="J1608" s="27"/>
      <c r="K1608" s="27"/>
      <c r="L1608" s="27"/>
      <c r="M1608" s="27"/>
      <c r="N1608" s="27"/>
      <c r="O1608" s="27"/>
      <c r="P1608" s="27"/>
      <c r="Q1608" s="27"/>
    </row>
    <row r="1609" ht="12.75" hidden="1" customHeight="1">
      <c r="A1609" s="27">
        <v>634.0</v>
      </c>
      <c r="B1609" s="27" t="s">
        <v>2463</v>
      </c>
      <c r="C1609" s="27"/>
      <c r="D1609" s="27"/>
      <c r="E1609" s="27"/>
      <c r="F1609" s="27"/>
      <c r="G1609" s="27"/>
      <c r="H1609" s="27"/>
      <c r="I1609" s="27"/>
      <c r="J1609" s="27"/>
      <c r="K1609" s="27"/>
      <c r="L1609" s="27"/>
      <c r="M1609" s="27"/>
      <c r="N1609" s="27"/>
      <c r="O1609" s="27"/>
      <c r="P1609" s="27"/>
      <c r="Q1609" s="27"/>
    </row>
    <row r="1610" ht="12.75" hidden="1" customHeight="1">
      <c r="A1610" s="27">
        <v>638.0</v>
      </c>
      <c r="B1610" s="27" t="s">
        <v>2464</v>
      </c>
      <c r="C1610" s="27"/>
      <c r="D1610" s="27"/>
      <c r="E1610" s="27"/>
      <c r="F1610" s="27"/>
      <c r="G1610" s="27"/>
      <c r="H1610" s="27"/>
      <c r="I1610" s="27"/>
      <c r="J1610" s="27"/>
      <c r="K1610" s="27"/>
      <c r="L1610" s="27"/>
      <c r="M1610" s="27"/>
      <c r="N1610" s="27"/>
      <c r="O1610" s="27"/>
      <c r="P1610" s="27"/>
      <c r="Q1610" s="27"/>
    </row>
    <row r="1611" ht="12.75" hidden="1" customHeight="1">
      <c r="A1611" s="27">
        <v>642.0</v>
      </c>
      <c r="B1611" s="27" t="s">
        <v>2465</v>
      </c>
      <c r="C1611" s="27"/>
      <c r="D1611" s="27"/>
      <c r="E1611" s="27"/>
      <c r="F1611" s="27"/>
      <c r="G1611" s="27"/>
      <c r="H1611" s="27"/>
      <c r="I1611" s="27"/>
      <c r="J1611" s="27"/>
      <c r="K1611" s="27"/>
      <c r="L1611" s="27"/>
      <c r="M1611" s="27"/>
      <c r="N1611" s="27"/>
      <c r="O1611" s="27"/>
      <c r="P1611" s="27"/>
      <c r="Q1611" s="27"/>
    </row>
    <row r="1612" ht="12.75" hidden="1" customHeight="1">
      <c r="A1612" s="27">
        <v>643.0</v>
      </c>
      <c r="B1612" s="27" t="s">
        <v>2466</v>
      </c>
      <c r="C1612" s="27"/>
      <c r="D1612" s="27"/>
      <c r="E1612" s="27"/>
      <c r="F1612" s="27"/>
      <c r="G1612" s="27"/>
      <c r="H1612" s="27"/>
      <c r="I1612" s="27"/>
      <c r="J1612" s="27"/>
      <c r="K1612" s="27"/>
      <c r="L1612" s="27"/>
      <c r="M1612" s="27"/>
      <c r="N1612" s="27"/>
      <c r="O1612" s="27"/>
      <c r="P1612" s="27"/>
      <c r="Q1612" s="27"/>
    </row>
    <row r="1613" ht="12.75" hidden="1" customHeight="1">
      <c r="A1613" s="27">
        <v>646.0</v>
      </c>
      <c r="B1613" s="27" t="s">
        <v>2467</v>
      </c>
      <c r="C1613" s="27"/>
      <c r="D1613" s="27"/>
      <c r="E1613" s="27"/>
      <c r="F1613" s="27"/>
      <c r="G1613" s="27"/>
      <c r="H1613" s="27"/>
      <c r="I1613" s="27"/>
      <c r="J1613" s="27"/>
      <c r="K1613" s="27"/>
      <c r="L1613" s="27"/>
      <c r="M1613" s="27"/>
      <c r="N1613" s="27"/>
      <c r="O1613" s="27"/>
      <c r="P1613" s="27"/>
      <c r="Q1613" s="27"/>
    </row>
    <row r="1614" ht="12.75" hidden="1" customHeight="1">
      <c r="A1614" s="27">
        <v>652.0</v>
      </c>
      <c r="B1614" s="27" t="s">
        <v>2468</v>
      </c>
      <c r="C1614" s="27"/>
      <c r="D1614" s="27"/>
      <c r="E1614" s="27"/>
      <c r="F1614" s="27"/>
      <c r="G1614" s="27"/>
      <c r="H1614" s="27"/>
      <c r="I1614" s="27"/>
      <c r="J1614" s="27"/>
      <c r="K1614" s="27"/>
      <c r="L1614" s="27"/>
      <c r="M1614" s="27"/>
      <c r="N1614" s="27"/>
      <c r="O1614" s="27"/>
      <c r="P1614" s="27"/>
      <c r="Q1614" s="27"/>
    </row>
    <row r="1615" ht="12.75" hidden="1" customHeight="1">
      <c r="A1615" s="27">
        <v>654.0</v>
      </c>
      <c r="B1615" s="27" t="s">
        <v>2469</v>
      </c>
      <c r="C1615" s="27"/>
      <c r="D1615" s="27"/>
      <c r="E1615" s="27"/>
      <c r="F1615" s="27"/>
      <c r="G1615" s="27"/>
      <c r="H1615" s="27"/>
      <c r="I1615" s="27"/>
      <c r="J1615" s="27"/>
      <c r="K1615" s="27"/>
      <c r="L1615" s="27"/>
      <c r="M1615" s="27"/>
      <c r="N1615" s="27"/>
      <c r="O1615" s="27"/>
      <c r="P1615" s="27"/>
      <c r="Q1615" s="27"/>
    </row>
    <row r="1616" ht="12.75" hidden="1" customHeight="1">
      <c r="A1616" s="27">
        <v>659.0</v>
      </c>
      <c r="B1616" s="27" t="s">
        <v>2470</v>
      </c>
      <c r="C1616" s="27"/>
      <c r="D1616" s="27"/>
      <c r="E1616" s="27"/>
      <c r="F1616" s="27"/>
      <c r="G1616" s="27"/>
      <c r="H1616" s="27"/>
      <c r="I1616" s="27"/>
      <c r="J1616" s="27"/>
      <c r="K1616" s="27"/>
      <c r="L1616" s="27"/>
      <c r="M1616" s="27"/>
      <c r="N1616" s="27"/>
      <c r="O1616" s="27"/>
      <c r="P1616" s="27"/>
      <c r="Q1616" s="27"/>
    </row>
    <row r="1617" ht="12.75" hidden="1" customHeight="1">
      <c r="A1617" s="27">
        <v>660.0</v>
      </c>
      <c r="B1617" s="27" t="s">
        <v>2471</v>
      </c>
      <c r="C1617" s="27"/>
      <c r="D1617" s="27"/>
      <c r="E1617" s="27"/>
      <c r="F1617" s="27"/>
      <c r="G1617" s="27"/>
      <c r="H1617" s="27"/>
      <c r="I1617" s="27"/>
      <c r="J1617" s="27"/>
      <c r="K1617" s="27"/>
      <c r="L1617" s="27"/>
      <c r="M1617" s="27"/>
      <c r="N1617" s="27"/>
      <c r="O1617" s="27"/>
      <c r="P1617" s="27"/>
      <c r="Q1617" s="27"/>
    </row>
    <row r="1618" ht="12.75" hidden="1" customHeight="1">
      <c r="A1618" s="27">
        <v>662.0</v>
      </c>
      <c r="B1618" s="27" t="s">
        <v>2472</v>
      </c>
      <c r="C1618" s="27"/>
      <c r="D1618" s="27"/>
      <c r="E1618" s="27"/>
      <c r="F1618" s="27"/>
      <c r="G1618" s="27"/>
      <c r="H1618" s="27"/>
      <c r="I1618" s="27"/>
      <c r="J1618" s="27"/>
      <c r="K1618" s="27"/>
      <c r="L1618" s="27"/>
      <c r="M1618" s="27"/>
      <c r="N1618" s="27"/>
      <c r="O1618" s="27"/>
      <c r="P1618" s="27"/>
      <c r="Q1618" s="27"/>
    </row>
    <row r="1619" ht="12.75" hidden="1" customHeight="1">
      <c r="A1619" s="27">
        <v>663.0</v>
      </c>
      <c r="B1619" s="27" t="s">
        <v>2473</v>
      </c>
      <c r="C1619" s="27"/>
      <c r="D1619" s="27"/>
      <c r="E1619" s="27"/>
      <c r="F1619" s="27"/>
      <c r="G1619" s="27"/>
      <c r="H1619" s="27"/>
      <c r="I1619" s="27"/>
      <c r="J1619" s="27"/>
      <c r="K1619" s="27"/>
      <c r="L1619" s="27"/>
      <c r="M1619" s="27"/>
      <c r="N1619" s="27"/>
      <c r="O1619" s="27"/>
      <c r="P1619" s="27"/>
      <c r="Q1619" s="27"/>
    </row>
    <row r="1620" ht="12.75" hidden="1" customHeight="1">
      <c r="A1620" s="27">
        <v>666.0</v>
      </c>
      <c r="B1620" s="27" t="s">
        <v>2474</v>
      </c>
      <c r="C1620" s="27"/>
      <c r="D1620" s="27"/>
      <c r="E1620" s="27"/>
      <c r="F1620" s="27"/>
      <c r="G1620" s="27"/>
      <c r="H1620" s="27"/>
      <c r="I1620" s="27"/>
      <c r="J1620" s="27"/>
      <c r="K1620" s="27"/>
      <c r="L1620" s="27"/>
      <c r="M1620" s="27"/>
      <c r="N1620" s="27"/>
      <c r="O1620" s="27"/>
      <c r="P1620" s="27"/>
      <c r="Q1620" s="27"/>
    </row>
    <row r="1621" ht="12.75" hidden="1" customHeight="1">
      <c r="A1621" s="27">
        <v>670.0</v>
      </c>
      <c r="B1621" s="27" t="s">
        <v>2475</v>
      </c>
      <c r="C1621" s="27"/>
      <c r="D1621" s="27"/>
      <c r="E1621" s="27"/>
      <c r="F1621" s="27"/>
      <c r="G1621" s="27"/>
      <c r="H1621" s="27"/>
      <c r="I1621" s="27"/>
      <c r="J1621" s="27"/>
      <c r="K1621" s="27"/>
      <c r="L1621" s="27"/>
      <c r="M1621" s="27"/>
      <c r="N1621" s="27"/>
      <c r="O1621" s="27"/>
      <c r="P1621" s="27"/>
      <c r="Q1621" s="27"/>
    </row>
    <row r="1622" ht="12.75" hidden="1" customHeight="1">
      <c r="A1622" s="27">
        <v>674.0</v>
      </c>
      <c r="B1622" s="27" t="s">
        <v>2476</v>
      </c>
      <c r="C1622" s="27"/>
      <c r="D1622" s="27"/>
      <c r="E1622" s="27"/>
      <c r="F1622" s="27"/>
      <c r="G1622" s="27"/>
      <c r="H1622" s="27"/>
      <c r="I1622" s="27"/>
      <c r="J1622" s="27"/>
      <c r="K1622" s="27"/>
      <c r="L1622" s="27"/>
      <c r="M1622" s="27"/>
      <c r="N1622" s="27"/>
      <c r="O1622" s="27"/>
      <c r="P1622" s="27"/>
      <c r="Q1622" s="27"/>
    </row>
    <row r="1623" ht="12.75" hidden="1" customHeight="1">
      <c r="A1623" s="27">
        <v>678.0</v>
      </c>
      <c r="B1623" s="27" t="s">
        <v>2477</v>
      </c>
      <c r="C1623" s="27"/>
      <c r="D1623" s="27"/>
      <c r="E1623" s="27"/>
      <c r="F1623" s="27"/>
      <c r="G1623" s="27"/>
      <c r="H1623" s="27"/>
      <c r="I1623" s="27"/>
      <c r="J1623" s="27"/>
      <c r="K1623" s="27"/>
      <c r="L1623" s="27"/>
      <c r="M1623" s="27"/>
      <c r="N1623" s="27"/>
      <c r="O1623" s="27"/>
      <c r="P1623" s="27"/>
      <c r="Q1623" s="27"/>
    </row>
    <row r="1624" ht="12.75" hidden="1" customHeight="1">
      <c r="A1624" s="27">
        <v>682.0</v>
      </c>
      <c r="B1624" s="27" t="s">
        <v>2478</v>
      </c>
      <c r="C1624" s="27"/>
      <c r="D1624" s="27"/>
      <c r="E1624" s="27"/>
      <c r="F1624" s="27"/>
      <c r="G1624" s="27"/>
      <c r="H1624" s="27"/>
      <c r="I1624" s="27"/>
      <c r="J1624" s="27"/>
      <c r="K1624" s="27"/>
      <c r="L1624" s="27"/>
      <c r="M1624" s="27"/>
      <c r="N1624" s="27"/>
      <c r="O1624" s="27"/>
      <c r="P1624" s="27"/>
      <c r="Q1624" s="27"/>
    </row>
    <row r="1625" ht="12.75" hidden="1" customHeight="1">
      <c r="A1625" s="27">
        <v>686.0</v>
      </c>
      <c r="B1625" s="27" t="s">
        <v>2479</v>
      </c>
      <c r="C1625" s="27"/>
      <c r="D1625" s="27"/>
      <c r="E1625" s="27"/>
      <c r="F1625" s="27"/>
      <c r="G1625" s="27"/>
      <c r="H1625" s="27"/>
      <c r="I1625" s="27"/>
      <c r="J1625" s="27"/>
      <c r="K1625" s="27"/>
      <c r="L1625" s="27"/>
      <c r="M1625" s="27"/>
      <c r="N1625" s="27"/>
      <c r="O1625" s="27"/>
      <c r="P1625" s="27"/>
      <c r="Q1625" s="27"/>
    </row>
    <row r="1626" ht="12.75" hidden="1" customHeight="1">
      <c r="A1626" s="27">
        <v>688.0</v>
      </c>
      <c r="B1626" s="27" t="s">
        <v>2480</v>
      </c>
      <c r="C1626" s="27"/>
      <c r="D1626" s="27"/>
      <c r="E1626" s="27"/>
      <c r="F1626" s="27"/>
      <c r="G1626" s="27"/>
      <c r="H1626" s="27"/>
      <c r="I1626" s="27"/>
      <c r="J1626" s="27"/>
      <c r="K1626" s="27"/>
      <c r="L1626" s="27"/>
      <c r="M1626" s="27"/>
      <c r="N1626" s="27"/>
      <c r="O1626" s="27"/>
      <c r="P1626" s="27"/>
      <c r="Q1626" s="27"/>
    </row>
    <row r="1627" ht="12.75" hidden="1" customHeight="1">
      <c r="A1627" s="27">
        <v>690.0</v>
      </c>
      <c r="B1627" s="27" t="s">
        <v>2481</v>
      </c>
      <c r="C1627" s="27"/>
      <c r="D1627" s="27"/>
      <c r="E1627" s="27"/>
      <c r="F1627" s="27"/>
      <c r="G1627" s="27"/>
      <c r="H1627" s="27"/>
      <c r="I1627" s="27"/>
      <c r="J1627" s="27"/>
      <c r="K1627" s="27"/>
      <c r="L1627" s="27"/>
      <c r="M1627" s="27"/>
      <c r="N1627" s="27"/>
      <c r="O1627" s="27"/>
      <c r="P1627" s="27"/>
      <c r="Q1627" s="27"/>
    </row>
    <row r="1628" ht="12.75" hidden="1" customHeight="1">
      <c r="A1628" s="27">
        <v>694.0</v>
      </c>
      <c r="B1628" s="27" t="s">
        <v>2482</v>
      </c>
      <c r="C1628" s="27"/>
      <c r="D1628" s="27"/>
      <c r="E1628" s="27"/>
      <c r="F1628" s="27"/>
      <c r="G1628" s="27"/>
      <c r="H1628" s="27"/>
      <c r="I1628" s="27"/>
      <c r="J1628" s="27"/>
      <c r="K1628" s="27"/>
      <c r="L1628" s="27"/>
      <c r="M1628" s="27"/>
      <c r="N1628" s="27"/>
      <c r="O1628" s="27"/>
      <c r="P1628" s="27"/>
      <c r="Q1628" s="27"/>
    </row>
    <row r="1629" ht="12.75" hidden="1" customHeight="1">
      <c r="A1629" s="27">
        <v>702.0</v>
      </c>
      <c r="B1629" s="27" t="s">
        <v>2483</v>
      </c>
      <c r="C1629" s="27"/>
      <c r="D1629" s="27"/>
      <c r="E1629" s="27"/>
      <c r="F1629" s="27"/>
      <c r="G1629" s="27"/>
      <c r="H1629" s="27"/>
      <c r="I1629" s="27"/>
      <c r="J1629" s="27"/>
      <c r="K1629" s="27"/>
      <c r="L1629" s="27"/>
      <c r="M1629" s="27"/>
      <c r="N1629" s="27"/>
      <c r="O1629" s="27"/>
      <c r="P1629" s="27"/>
      <c r="Q1629" s="27"/>
    </row>
    <row r="1630" ht="12.75" hidden="1" customHeight="1">
      <c r="A1630" s="27">
        <v>703.0</v>
      </c>
      <c r="B1630" s="27" t="s">
        <v>2484</v>
      </c>
      <c r="C1630" s="27"/>
      <c r="D1630" s="27"/>
      <c r="E1630" s="27"/>
      <c r="F1630" s="27"/>
      <c r="G1630" s="27"/>
      <c r="H1630" s="27"/>
      <c r="I1630" s="27"/>
      <c r="J1630" s="27"/>
      <c r="K1630" s="27"/>
      <c r="L1630" s="27"/>
      <c r="M1630" s="27"/>
      <c r="N1630" s="27"/>
      <c r="O1630" s="27"/>
      <c r="P1630" s="27"/>
      <c r="Q1630" s="27"/>
    </row>
    <row r="1631" ht="12.75" hidden="1" customHeight="1">
      <c r="A1631" s="27">
        <v>704.0</v>
      </c>
      <c r="B1631" s="27" t="s">
        <v>2485</v>
      </c>
      <c r="C1631" s="27"/>
      <c r="D1631" s="27"/>
      <c r="E1631" s="27"/>
      <c r="F1631" s="27"/>
      <c r="G1631" s="27"/>
      <c r="H1631" s="27"/>
      <c r="I1631" s="27"/>
      <c r="J1631" s="27"/>
      <c r="K1631" s="27"/>
      <c r="L1631" s="27"/>
      <c r="M1631" s="27"/>
      <c r="N1631" s="27"/>
      <c r="O1631" s="27"/>
      <c r="P1631" s="27"/>
      <c r="Q1631" s="27"/>
    </row>
    <row r="1632" ht="12.75" hidden="1" customHeight="1">
      <c r="A1632" s="27">
        <v>705.0</v>
      </c>
      <c r="B1632" s="27" t="s">
        <v>2486</v>
      </c>
      <c r="C1632" s="27"/>
      <c r="D1632" s="27"/>
      <c r="E1632" s="27"/>
      <c r="F1632" s="27"/>
      <c r="G1632" s="27"/>
      <c r="H1632" s="27"/>
      <c r="I1632" s="27"/>
      <c r="J1632" s="27"/>
      <c r="K1632" s="27"/>
      <c r="L1632" s="27"/>
      <c r="M1632" s="27"/>
      <c r="N1632" s="27"/>
      <c r="O1632" s="27"/>
      <c r="P1632" s="27"/>
      <c r="Q1632" s="27"/>
    </row>
    <row r="1633" ht="12.75" hidden="1" customHeight="1">
      <c r="A1633" s="27">
        <v>706.0</v>
      </c>
      <c r="B1633" s="27" t="s">
        <v>2487</v>
      </c>
      <c r="C1633" s="27"/>
      <c r="D1633" s="27"/>
      <c r="E1633" s="27"/>
      <c r="F1633" s="27"/>
      <c r="G1633" s="27"/>
      <c r="H1633" s="27"/>
      <c r="I1633" s="27"/>
      <c r="J1633" s="27"/>
      <c r="K1633" s="27"/>
      <c r="L1633" s="27"/>
      <c r="M1633" s="27"/>
      <c r="N1633" s="27"/>
      <c r="O1633" s="27"/>
      <c r="P1633" s="27"/>
      <c r="Q1633" s="27"/>
    </row>
    <row r="1634" ht="12.75" hidden="1" customHeight="1">
      <c r="A1634" s="27">
        <v>710.0</v>
      </c>
      <c r="B1634" s="27" t="s">
        <v>2488</v>
      </c>
      <c r="C1634" s="27"/>
      <c r="D1634" s="27"/>
      <c r="E1634" s="27"/>
      <c r="F1634" s="27"/>
      <c r="G1634" s="27"/>
      <c r="H1634" s="27"/>
      <c r="I1634" s="27"/>
      <c r="J1634" s="27"/>
      <c r="K1634" s="27"/>
      <c r="L1634" s="27"/>
      <c r="M1634" s="27"/>
      <c r="N1634" s="27"/>
      <c r="O1634" s="27"/>
      <c r="P1634" s="27"/>
      <c r="Q1634" s="27"/>
    </row>
    <row r="1635" ht="12.75" hidden="1" customHeight="1">
      <c r="A1635" s="27">
        <v>716.0</v>
      </c>
      <c r="B1635" s="27" t="s">
        <v>2489</v>
      </c>
      <c r="C1635" s="27"/>
      <c r="D1635" s="27"/>
      <c r="E1635" s="27"/>
      <c r="F1635" s="27"/>
      <c r="G1635" s="27"/>
      <c r="H1635" s="27"/>
      <c r="I1635" s="27"/>
      <c r="J1635" s="27"/>
      <c r="K1635" s="27"/>
      <c r="L1635" s="27"/>
      <c r="M1635" s="27"/>
      <c r="N1635" s="27"/>
      <c r="O1635" s="27"/>
      <c r="P1635" s="27"/>
      <c r="Q1635" s="27"/>
    </row>
    <row r="1636" ht="12.75" hidden="1" customHeight="1">
      <c r="A1636" s="27">
        <v>724.0</v>
      </c>
      <c r="B1636" s="27" t="s">
        <v>2490</v>
      </c>
      <c r="C1636" s="27"/>
      <c r="D1636" s="27"/>
      <c r="E1636" s="27"/>
      <c r="F1636" s="27"/>
      <c r="G1636" s="27"/>
      <c r="H1636" s="27"/>
      <c r="I1636" s="27"/>
      <c r="J1636" s="27"/>
      <c r="K1636" s="27"/>
      <c r="L1636" s="27"/>
      <c r="M1636" s="27"/>
      <c r="N1636" s="27"/>
      <c r="O1636" s="27"/>
      <c r="P1636" s="27"/>
      <c r="Q1636" s="27"/>
    </row>
    <row r="1637" ht="12.75" hidden="1" customHeight="1">
      <c r="A1637" s="27">
        <v>728.0</v>
      </c>
      <c r="B1637" s="27" t="s">
        <v>2491</v>
      </c>
      <c r="C1637" s="27"/>
      <c r="D1637" s="27"/>
      <c r="E1637" s="27"/>
      <c r="F1637" s="27"/>
      <c r="G1637" s="27"/>
      <c r="H1637" s="27"/>
      <c r="I1637" s="27"/>
      <c r="J1637" s="27"/>
      <c r="K1637" s="27"/>
      <c r="L1637" s="27"/>
      <c r="M1637" s="27"/>
      <c r="N1637" s="27"/>
      <c r="O1637" s="27"/>
      <c r="P1637" s="27"/>
      <c r="Q1637" s="27"/>
    </row>
    <row r="1638" ht="12.75" hidden="1" customHeight="1">
      <c r="A1638" s="27">
        <v>729.0</v>
      </c>
      <c r="B1638" s="27" t="s">
        <v>2492</v>
      </c>
      <c r="C1638" s="27"/>
      <c r="D1638" s="27"/>
      <c r="E1638" s="27"/>
      <c r="F1638" s="27"/>
      <c r="G1638" s="27"/>
      <c r="H1638" s="27"/>
      <c r="I1638" s="27"/>
      <c r="J1638" s="27"/>
      <c r="K1638" s="27"/>
      <c r="L1638" s="27"/>
      <c r="M1638" s="27"/>
      <c r="N1638" s="27"/>
      <c r="O1638" s="27"/>
      <c r="P1638" s="27"/>
      <c r="Q1638" s="27"/>
    </row>
    <row r="1639" ht="12.75" hidden="1" customHeight="1">
      <c r="A1639" s="27">
        <v>732.0</v>
      </c>
      <c r="B1639" s="27" t="s">
        <v>2493</v>
      </c>
      <c r="C1639" s="27"/>
      <c r="D1639" s="27"/>
      <c r="E1639" s="27"/>
      <c r="F1639" s="27"/>
      <c r="G1639" s="27"/>
      <c r="H1639" s="27"/>
      <c r="I1639" s="27"/>
      <c r="J1639" s="27"/>
      <c r="K1639" s="27"/>
      <c r="L1639" s="27"/>
      <c r="M1639" s="27"/>
      <c r="N1639" s="27"/>
      <c r="O1639" s="27"/>
      <c r="P1639" s="27"/>
      <c r="Q1639" s="27"/>
    </row>
    <row r="1640" ht="12.75" hidden="1" customHeight="1">
      <c r="A1640" s="27">
        <v>740.0</v>
      </c>
      <c r="B1640" s="27" t="s">
        <v>2494</v>
      </c>
      <c r="C1640" s="27"/>
      <c r="D1640" s="27"/>
      <c r="E1640" s="27"/>
      <c r="F1640" s="27"/>
      <c r="G1640" s="27"/>
      <c r="H1640" s="27"/>
      <c r="I1640" s="27"/>
      <c r="J1640" s="27"/>
      <c r="K1640" s="27"/>
      <c r="L1640" s="27"/>
      <c r="M1640" s="27"/>
      <c r="N1640" s="27"/>
      <c r="O1640" s="27"/>
      <c r="P1640" s="27"/>
      <c r="Q1640" s="27"/>
    </row>
    <row r="1641" ht="12.75" hidden="1" customHeight="1">
      <c r="A1641" s="27">
        <v>744.0</v>
      </c>
      <c r="B1641" s="27" t="s">
        <v>2495</v>
      </c>
      <c r="C1641" s="27"/>
      <c r="D1641" s="27"/>
      <c r="E1641" s="27"/>
      <c r="F1641" s="27"/>
      <c r="G1641" s="27"/>
      <c r="H1641" s="27"/>
      <c r="I1641" s="27"/>
      <c r="J1641" s="27"/>
      <c r="K1641" s="27"/>
      <c r="L1641" s="27"/>
      <c r="M1641" s="27"/>
      <c r="N1641" s="27"/>
      <c r="O1641" s="27"/>
      <c r="P1641" s="27"/>
      <c r="Q1641" s="27"/>
    </row>
    <row r="1642" ht="12.75" hidden="1" customHeight="1">
      <c r="A1642" s="27">
        <v>748.0</v>
      </c>
      <c r="B1642" s="27" t="s">
        <v>2496</v>
      </c>
      <c r="C1642" s="27"/>
      <c r="D1642" s="27"/>
      <c r="E1642" s="27"/>
      <c r="F1642" s="27"/>
      <c r="G1642" s="27"/>
      <c r="H1642" s="27"/>
      <c r="I1642" s="27"/>
      <c r="J1642" s="27"/>
      <c r="K1642" s="27"/>
      <c r="L1642" s="27"/>
      <c r="M1642" s="27"/>
      <c r="N1642" s="27"/>
      <c r="O1642" s="27"/>
      <c r="P1642" s="27"/>
      <c r="Q1642" s="27"/>
    </row>
    <row r="1643" ht="12.75" hidden="1" customHeight="1">
      <c r="A1643" s="27">
        <v>752.0</v>
      </c>
      <c r="B1643" s="27" t="s">
        <v>2497</v>
      </c>
      <c r="C1643" s="27"/>
      <c r="D1643" s="27"/>
      <c r="E1643" s="27"/>
      <c r="F1643" s="27"/>
      <c r="G1643" s="27"/>
      <c r="H1643" s="27"/>
      <c r="I1643" s="27"/>
      <c r="J1643" s="27"/>
      <c r="K1643" s="27"/>
      <c r="L1643" s="27"/>
      <c r="M1643" s="27"/>
      <c r="N1643" s="27"/>
      <c r="O1643" s="27"/>
      <c r="P1643" s="27"/>
      <c r="Q1643" s="27"/>
    </row>
    <row r="1644" ht="12.75" hidden="1" customHeight="1">
      <c r="A1644" s="27">
        <v>756.0</v>
      </c>
      <c r="B1644" s="27" t="s">
        <v>2498</v>
      </c>
      <c r="C1644" s="27"/>
      <c r="D1644" s="27"/>
      <c r="E1644" s="27"/>
      <c r="F1644" s="27"/>
      <c r="G1644" s="27"/>
      <c r="H1644" s="27"/>
      <c r="I1644" s="27"/>
      <c r="J1644" s="27"/>
      <c r="K1644" s="27"/>
      <c r="L1644" s="27"/>
      <c r="M1644" s="27"/>
      <c r="N1644" s="27"/>
      <c r="O1644" s="27"/>
      <c r="P1644" s="27"/>
      <c r="Q1644" s="27"/>
    </row>
    <row r="1645" ht="12.75" hidden="1" customHeight="1">
      <c r="A1645" s="27">
        <v>760.0</v>
      </c>
      <c r="B1645" s="27" t="s">
        <v>2499</v>
      </c>
      <c r="C1645" s="27"/>
      <c r="D1645" s="27"/>
      <c r="E1645" s="27"/>
      <c r="F1645" s="27"/>
      <c r="G1645" s="27"/>
      <c r="H1645" s="27"/>
      <c r="I1645" s="27"/>
      <c r="J1645" s="27"/>
      <c r="K1645" s="27"/>
      <c r="L1645" s="27"/>
      <c r="M1645" s="27"/>
      <c r="N1645" s="27"/>
      <c r="O1645" s="27"/>
      <c r="P1645" s="27"/>
      <c r="Q1645" s="27"/>
    </row>
    <row r="1646" ht="12.75" hidden="1" customHeight="1">
      <c r="A1646" s="27">
        <v>762.0</v>
      </c>
      <c r="B1646" s="27" t="s">
        <v>2500</v>
      </c>
      <c r="C1646" s="27"/>
      <c r="D1646" s="27"/>
      <c r="E1646" s="27"/>
      <c r="F1646" s="27"/>
      <c r="G1646" s="27"/>
      <c r="H1646" s="27"/>
      <c r="I1646" s="27"/>
      <c r="J1646" s="27"/>
      <c r="K1646" s="27"/>
      <c r="L1646" s="27"/>
      <c r="M1646" s="27"/>
      <c r="N1646" s="27"/>
      <c r="O1646" s="27"/>
      <c r="P1646" s="27"/>
      <c r="Q1646" s="27"/>
    </row>
    <row r="1647" ht="12.75" hidden="1" customHeight="1">
      <c r="A1647" s="27">
        <v>764.0</v>
      </c>
      <c r="B1647" s="27" t="s">
        <v>2501</v>
      </c>
      <c r="C1647" s="27"/>
      <c r="D1647" s="27"/>
      <c r="E1647" s="27"/>
      <c r="F1647" s="27"/>
      <c r="G1647" s="27"/>
      <c r="H1647" s="27"/>
      <c r="I1647" s="27"/>
      <c r="J1647" s="27"/>
      <c r="K1647" s="27"/>
      <c r="L1647" s="27"/>
      <c r="M1647" s="27"/>
      <c r="N1647" s="27"/>
      <c r="O1647" s="27"/>
      <c r="P1647" s="27"/>
      <c r="Q1647" s="27"/>
    </row>
    <row r="1648" ht="12.75" hidden="1" customHeight="1">
      <c r="A1648" s="27">
        <v>768.0</v>
      </c>
      <c r="B1648" s="27" t="s">
        <v>2502</v>
      </c>
      <c r="C1648" s="27"/>
      <c r="D1648" s="27"/>
      <c r="E1648" s="27"/>
      <c r="F1648" s="27"/>
      <c r="G1648" s="27"/>
      <c r="H1648" s="27"/>
      <c r="I1648" s="27"/>
      <c r="J1648" s="27"/>
      <c r="K1648" s="27"/>
      <c r="L1648" s="27"/>
      <c r="M1648" s="27"/>
      <c r="N1648" s="27"/>
      <c r="O1648" s="27"/>
      <c r="P1648" s="27"/>
      <c r="Q1648" s="27"/>
    </row>
    <row r="1649" ht="12.75" hidden="1" customHeight="1">
      <c r="A1649" s="27">
        <v>772.0</v>
      </c>
      <c r="B1649" s="27" t="s">
        <v>2503</v>
      </c>
      <c r="C1649" s="27"/>
      <c r="D1649" s="27"/>
      <c r="E1649" s="27"/>
      <c r="F1649" s="27"/>
      <c r="G1649" s="27"/>
      <c r="H1649" s="27"/>
      <c r="I1649" s="27"/>
      <c r="J1649" s="27"/>
      <c r="K1649" s="27"/>
      <c r="L1649" s="27"/>
      <c r="M1649" s="27"/>
      <c r="N1649" s="27"/>
      <c r="O1649" s="27"/>
      <c r="P1649" s="27"/>
      <c r="Q1649" s="27"/>
    </row>
    <row r="1650" ht="12.75" hidden="1" customHeight="1">
      <c r="A1650" s="27">
        <v>776.0</v>
      </c>
      <c r="B1650" s="27" t="s">
        <v>2504</v>
      </c>
      <c r="C1650" s="27"/>
      <c r="D1650" s="27"/>
      <c r="E1650" s="27"/>
      <c r="F1650" s="27"/>
      <c r="G1650" s="27"/>
      <c r="H1650" s="27"/>
      <c r="I1650" s="27"/>
      <c r="J1650" s="27"/>
      <c r="K1650" s="27"/>
      <c r="L1650" s="27"/>
      <c r="M1650" s="27"/>
      <c r="N1650" s="27"/>
      <c r="O1650" s="27"/>
      <c r="P1650" s="27"/>
      <c r="Q1650" s="27"/>
    </row>
    <row r="1651" ht="12.75" hidden="1" customHeight="1">
      <c r="A1651" s="27">
        <v>780.0</v>
      </c>
      <c r="B1651" s="27" t="s">
        <v>2505</v>
      </c>
      <c r="C1651" s="27"/>
      <c r="D1651" s="27"/>
      <c r="E1651" s="27"/>
      <c r="F1651" s="27"/>
      <c r="G1651" s="27"/>
      <c r="H1651" s="27"/>
      <c r="I1651" s="27"/>
      <c r="J1651" s="27"/>
      <c r="K1651" s="27"/>
      <c r="L1651" s="27"/>
      <c r="M1651" s="27"/>
      <c r="N1651" s="27"/>
      <c r="O1651" s="27"/>
      <c r="P1651" s="27"/>
      <c r="Q1651" s="27"/>
    </row>
    <row r="1652" ht="12.75" hidden="1" customHeight="1">
      <c r="A1652" s="27">
        <v>784.0</v>
      </c>
      <c r="B1652" s="27" t="s">
        <v>2506</v>
      </c>
      <c r="C1652" s="27"/>
      <c r="D1652" s="27"/>
      <c r="E1652" s="27"/>
      <c r="F1652" s="27"/>
      <c r="G1652" s="27"/>
      <c r="H1652" s="27"/>
      <c r="I1652" s="27"/>
      <c r="J1652" s="27"/>
      <c r="K1652" s="27"/>
      <c r="L1652" s="27"/>
      <c r="M1652" s="27"/>
      <c r="N1652" s="27"/>
      <c r="O1652" s="27"/>
      <c r="P1652" s="27"/>
      <c r="Q1652" s="27"/>
    </row>
    <row r="1653" ht="12.75" hidden="1" customHeight="1">
      <c r="A1653" s="27">
        <v>788.0</v>
      </c>
      <c r="B1653" s="27" t="s">
        <v>2507</v>
      </c>
      <c r="C1653" s="27"/>
      <c r="D1653" s="27"/>
      <c r="E1653" s="27"/>
      <c r="F1653" s="27"/>
      <c r="G1653" s="27"/>
      <c r="H1653" s="27"/>
      <c r="I1653" s="27"/>
      <c r="J1653" s="27"/>
      <c r="K1653" s="27"/>
      <c r="L1653" s="27"/>
      <c r="M1653" s="27"/>
      <c r="N1653" s="27"/>
      <c r="O1653" s="27"/>
      <c r="P1653" s="27"/>
      <c r="Q1653" s="27"/>
    </row>
    <row r="1654" ht="12.75" hidden="1" customHeight="1">
      <c r="A1654" s="27">
        <v>792.0</v>
      </c>
      <c r="B1654" s="27" t="s">
        <v>2508</v>
      </c>
      <c r="C1654" s="27"/>
      <c r="D1654" s="27"/>
      <c r="E1654" s="27"/>
      <c r="F1654" s="27"/>
      <c r="G1654" s="27"/>
      <c r="H1654" s="27"/>
      <c r="I1654" s="27"/>
      <c r="J1654" s="27"/>
      <c r="K1654" s="27"/>
      <c r="L1654" s="27"/>
      <c r="M1654" s="27"/>
      <c r="N1654" s="27"/>
      <c r="O1654" s="27"/>
      <c r="P1654" s="27"/>
      <c r="Q1654" s="27"/>
    </row>
    <row r="1655" ht="12.75" hidden="1" customHeight="1">
      <c r="A1655" s="27">
        <v>795.0</v>
      </c>
      <c r="B1655" s="27" t="s">
        <v>2509</v>
      </c>
      <c r="C1655" s="27"/>
      <c r="D1655" s="27"/>
      <c r="E1655" s="27"/>
      <c r="F1655" s="27"/>
      <c r="G1655" s="27"/>
      <c r="H1655" s="27"/>
      <c r="I1655" s="27"/>
      <c r="J1655" s="27"/>
      <c r="K1655" s="27"/>
      <c r="L1655" s="27"/>
      <c r="M1655" s="27"/>
      <c r="N1655" s="27"/>
      <c r="O1655" s="27"/>
      <c r="P1655" s="27"/>
      <c r="Q1655" s="27"/>
    </row>
    <row r="1656" ht="12.75" hidden="1" customHeight="1">
      <c r="A1656" s="27">
        <v>796.0</v>
      </c>
      <c r="B1656" s="27" t="s">
        <v>2510</v>
      </c>
      <c r="C1656" s="27"/>
      <c r="D1656" s="27"/>
      <c r="E1656" s="27"/>
      <c r="F1656" s="27"/>
      <c r="G1656" s="27"/>
      <c r="H1656" s="27"/>
      <c r="I1656" s="27"/>
      <c r="J1656" s="27"/>
      <c r="K1656" s="27"/>
      <c r="L1656" s="27"/>
      <c r="M1656" s="27"/>
      <c r="N1656" s="27"/>
      <c r="O1656" s="27"/>
      <c r="P1656" s="27"/>
      <c r="Q1656" s="27"/>
    </row>
    <row r="1657" ht="12.75" hidden="1" customHeight="1">
      <c r="A1657" s="27">
        <v>798.0</v>
      </c>
      <c r="B1657" s="27" t="s">
        <v>2511</v>
      </c>
      <c r="C1657" s="27"/>
      <c r="D1657" s="27"/>
      <c r="E1657" s="27"/>
      <c r="F1657" s="27"/>
      <c r="G1657" s="27"/>
      <c r="H1657" s="27"/>
      <c r="I1657" s="27"/>
      <c r="J1657" s="27"/>
      <c r="K1657" s="27"/>
      <c r="L1657" s="27"/>
      <c r="M1657" s="27"/>
      <c r="N1657" s="27"/>
      <c r="O1657" s="27"/>
      <c r="P1657" s="27"/>
      <c r="Q1657" s="27"/>
    </row>
    <row r="1658" ht="12.75" hidden="1" customHeight="1">
      <c r="A1658" s="27">
        <v>800.0</v>
      </c>
      <c r="B1658" s="27" t="s">
        <v>2512</v>
      </c>
      <c r="C1658" s="27"/>
      <c r="D1658" s="27"/>
      <c r="E1658" s="27"/>
      <c r="F1658" s="27"/>
      <c r="G1658" s="27"/>
      <c r="H1658" s="27"/>
      <c r="I1658" s="27"/>
      <c r="J1658" s="27"/>
      <c r="K1658" s="27"/>
      <c r="L1658" s="27"/>
      <c r="M1658" s="27"/>
      <c r="N1658" s="27"/>
      <c r="O1658" s="27"/>
      <c r="P1658" s="27"/>
      <c r="Q1658" s="27"/>
    </row>
    <row r="1659" ht="12.75" hidden="1" customHeight="1">
      <c r="A1659" s="27">
        <v>804.0</v>
      </c>
      <c r="B1659" s="27" t="s">
        <v>2513</v>
      </c>
      <c r="C1659" s="27"/>
      <c r="D1659" s="27"/>
      <c r="E1659" s="27"/>
      <c r="F1659" s="27"/>
      <c r="G1659" s="27"/>
      <c r="H1659" s="27"/>
      <c r="I1659" s="27"/>
      <c r="J1659" s="27"/>
      <c r="K1659" s="27"/>
      <c r="L1659" s="27"/>
      <c r="M1659" s="27"/>
      <c r="N1659" s="27"/>
      <c r="O1659" s="27"/>
      <c r="P1659" s="27"/>
      <c r="Q1659" s="27"/>
    </row>
    <row r="1660" ht="12.75" hidden="1" customHeight="1">
      <c r="A1660" s="27">
        <v>807.0</v>
      </c>
      <c r="B1660" s="27" t="s">
        <v>2514</v>
      </c>
      <c r="C1660" s="27"/>
      <c r="D1660" s="27"/>
      <c r="E1660" s="27"/>
      <c r="F1660" s="27"/>
      <c r="G1660" s="27"/>
      <c r="H1660" s="27"/>
      <c r="I1660" s="27"/>
      <c r="J1660" s="27"/>
      <c r="K1660" s="27"/>
      <c r="L1660" s="27"/>
      <c r="M1660" s="27"/>
      <c r="N1660" s="27"/>
      <c r="O1660" s="27"/>
      <c r="P1660" s="27"/>
      <c r="Q1660" s="27"/>
    </row>
    <row r="1661" ht="12.75" hidden="1" customHeight="1">
      <c r="A1661" s="27">
        <v>818.0</v>
      </c>
      <c r="B1661" s="27" t="s">
        <v>2515</v>
      </c>
      <c r="C1661" s="27"/>
      <c r="D1661" s="27"/>
      <c r="E1661" s="27"/>
      <c r="F1661" s="27"/>
      <c r="G1661" s="27"/>
      <c r="H1661" s="27"/>
      <c r="I1661" s="27"/>
      <c r="J1661" s="27"/>
      <c r="K1661" s="27"/>
      <c r="L1661" s="27"/>
      <c r="M1661" s="27"/>
      <c r="N1661" s="27"/>
      <c r="O1661" s="27"/>
      <c r="P1661" s="27"/>
      <c r="Q1661" s="27"/>
    </row>
    <row r="1662" ht="12.75" hidden="1" customHeight="1">
      <c r="A1662" s="27">
        <v>826.0</v>
      </c>
      <c r="B1662" s="27" t="s">
        <v>2516</v>
      </c>
      <c r="C1662" s="27"/>
      <c r="D1662" s="27"/>
      <c r="E1662" s="27"/>
      <c r="F1662" s="27"/>
      <c r="G1662" s="27"/>
      <c r="H1662" s="27"/>
      <c r="I1662" s="27"/>
      <c r="J1662" s="27"/>
      <c r="K1662" s="27"/>
      <c r="L1662" s="27"/>
      <c r="M1662" s="27"/>
      <c r="N1662" s="27"/>
      <c r="O1662" s="27"/>
      <c r="P1662" s="27"/>
      <c r="Q1662" s="27"/>
    </row>
    <row r="1663" ht="12.75" hidden="1" customHeight="1">
      <c r="A1663" s="27">
        <v>831.0</v>
      </c>
      <c r="B1663" s="27" t="s">
        <v>2517</v>
      </c>
      <c r="C1663" s="27"/>
      <c r="D1663" s="27"/>
      <c r="E1663" s="27"/>
      <c r="F1663" s="27"/>
      <c r="G1663" s="27"/>
      <c r="H1663" s="27"/>
      <c r="I1663" s="27"/>
      <c r="J1663" s="27"/>
      <c r="K1663" s="27"/>
      <c r="L1663" s="27"/>
      <c r="M1663" s="27"/>
      <c r="N1663" s="27"/>
      <c r="O1663" s="27"/>
      <c r="P1663" s="27"/>
      <c r="Q1663" s="27"/>
    </row>
    <row r="1664" ht="12.75" hidden="1" customHeight="1">
      <c r="A1664" s="27">
        <v>832.0</v>
      </c>
      <c r="B1664" s="27" t="s">
        <v>2518</v>
      </c>
      <c r="C1664" s="27"/>
      <c r="D1664" s="27"/>
      <c r="E1664" s="27"/>
      <c r="F1664" s="27"/>
      <c r="G1664" s="27"/>
      <c r="H1664" s="27"/>
      <c r="I1664" s="27"/>
      <c r="J1664" s="27"/>
      <c r="K1664" s="27"/>
      <c r="L1664" s="27"/>
      <c r="M1664" s="27"/>
      <c r="N1664" s="27"/>
      <c r="O1664" s="27"/>
      <c r="P1664" s="27"/>
      <c r="Q1664" s="27"/>
    </row>
    <row r="1665" ht="12.75" hidden="1" customHeight="1">
      <c r="A1665" s="27">
        <v>833.0</v>
      </c>
      <c r="B1665" s="27" t="s">
        <v>2519</v>
      </c>
      <c r="C1665" s="27"/>
      <c r="D1665" s="27"/>
      <c r="E1665" s="27"/>
      <c r="F1665" s="27"/>
      <c r="G1665" s="27"/>
      <c r="H1665" s="27"/>
      <c r="I1665" s="27"/>
      <c r="J1665" s="27"/>
      <c r="K1665" s="27"/>
      <c r="L1665" s="27"/>
      <c r="M1665" s="27"/>
      <c r="N1665" s="27"/>
      <c r="O1665" s="27"/>
      <c r="P1665" s="27"/>
      <c r="Q1665" s="27"/>
    </row>
    <row r="1666" ht="12.75" hidden="1" customHeight="1">
      <c r="A1666" s="27">
        <v>834.0</v>
      </c>
      <c r="B1666" s="27" t="s">
        <v>2520</v>
      </c>
      <c r="C1666" s="27"/>
      <c r="D1666" s="27"/>
      <c r="E1666" s="27"/>
      <c r="F1666" s="27"/>
      <c r="G1666" s="27"/>
      <c r="H1666" s="27"/>
      <c r="I1666" s="27"/>
      <c r="J1666" s="27"/>
      <c r="K1666" s="27"/>
      <c r="L1666" s="27"/>
      <c r="M1666" s="27"/>
      <c r="N1666" s="27"/>
      <c r="O1666" s="27"/>
      <c r="P1666" s="27"/>
      <c r="Q1666" s="27"/>
    </row>
    <row r="1667" ht="12.75" hidden="1" customHeight="1">
      <c r="A1667" s="27">
        <v>840.0</v>
      </c>
      <c r="B1667" s="27" t="s">
        <v>2521</v>
      </c>
      <c r="C1667" s="27"/>
      <c r="D1667" s="27"/>
      <c r="E1667" s="27"/>
      <c r="F1667" s="27"/>
      <c r="G1667" s="27"/>
      <c r="H1667" s="27"/>
      <c r="I1667" s="27"/>
      <c r="J1667" s="27"/>
      <c r="K1667" s="27"/>
      <c r="L1667" s="27"/>
      <c r="M1667" s="27"/>
      <c r="N1667" s="27"/>
      <c r="O1667" s="27"/>
      <c r="P1667" s="27"/>
      <c r="Q1667" s="27"/>
    </row>
    <row r="1668" ht="12.75" hidden="1" customHeight="1">
      <c r="A1668" s="27">
        <v>850.0</v>
      </c>
      <c r="B1668" s="27" t="s">
        <v>2522</v>
      </c>
      <c r="C1668" s="27"/>
      <c r="D1668" s="27"/>
      <c r="E1668" s="27"/>
      <c r="F1668" s="27"/>
      <c r="G1668" s="27"/>
      <c r="H1668" s="27"/>
      <c r="I1668" s="27"/>
      <c r="J1668" s="27"/>
      <c r="K1668" s="27"/>
      <c r="L1668" s="27"/>
      <c r="M1668" s="27"/>
      <c r="N1668" s="27"/>
      <c r="O1668" s="27"/>
      <c r="P1668" s="27"/>
      <c r="Q1668" s="27"/>
    </row>
    <row r="1669" ht="12.75" hidden="1" customHeight="1">
      <c r="A1669" s="27">
        <v>854.0</v>
      </c>
      <c r="B1669" s="27" t="s">
        <v>2523</v>
      </c>
      <c r="C1669" s="27"/>
      <c r="D1669" s="27"/>
      <c r="E1669" s="27"/>
      <c r="F1669" s="27"/>
      <c r="G1669" s="27"/>
      <c r="H1669" s="27"/>
      <c r="I1669" s="27"/>
      <c r="J1669" s="27"/>
      <c r="K1669" s="27"/>
      <c r="L1669" s="27"/>
      <c r="M1669" s="27"/>
      <c r="N1669" s="27"/>
      <c r="O1669" s="27"/>
      <c r="P1669" s="27"/>
      <c r="Q1669" s="27"/>
    </row>
    <row r="1670" ht="12.75" hidden="1" customHeight="1">
      <c r="A1670" s="27">
        <v>858.0</v>
      </c>
      <c r="B1670" s="27" t="s">
        <v>2524</v>
      </c>
      <c r="C1670" s="27"/>
      <c r="D1670" s="27"/>
      <c r="E1670" s="27"/>
      <c r="F1670" s="27"/>
      <c r="G1670" s="27"/>
      <c r="H1670" s="27"/>
      <c r="I1670" s="27"/>
      <c r="J1670" s="27"/>
      <c r="K1670" s="27"/>
      <c r="L1670" s="27"/>
      <c r="M1670" s="27"/>
      <c r="N1670" s="27"/>
      <c r="O1670" s="27"/>
      <c r="P1670" s="27"/>
      <c r="Q1670" s="27"/>
    </row>
    <row r="1671" ht="12.75" hidden="1" customHeight="1">
      <c r="A1671" s="27">
        <v>860.0</v>
      </c>
      <c r="B1671" s="27" t="s">
        <v>2525</v>
      </c>
      <c r="C1671" s="27"/>
      <c r="D1671" s="27"/>
      <c r="E1671" s="27"/>
      <c r="F1671" s="27"/>
      <c r="G1671" s="27"/>
      <c r="H1671" s="27"/>
      <c r="I1671" s="27"/>
      <c r="J1671" s="27"/>
      <c r="K1671" s="27"/>
      <c r="L1671" s="27"/>
      <c r="M1671" s="27"/>
      <c r="N1671" s="27"/>
      <c r="O1671" s="27"/>
      <c r="P1671" s="27"/>
      <c r="Q1671" s="27"/>
    </row>
    <row r="1672" ht="12.75" hidden="1" customHeight="1">
      <c r="A1672" s="27">
        <v>862.0</v>
      </c>
      <c r="B1672" s="27" t="s">
        <v>2526</v>
      </c>
      <c r="C1672" s="27"/>
      <c r="D1672" s="27"/>
      <c r="E1672" s="27"/>
      <c r="F1672" s="27"/>
      <c r="G1672" s="27"/>
      <c r="H1672" s="27"/>
      <c r="I1672" s="27"/>
      <c r="J1672" s="27"/>
      <c r="K1672" s="27"/>
      <c r="L1672" s="27"/>
      <c r="M1672" s="27"/>
      <c r="N1672" s="27"/>
      <c r="O1672" s="27"/>
      <c r="P1672" s="27"/>
      <c r="Q1672" s="27"/>
    </row>
    <row r="1673" ht="12.75" hidden="1" customHeight="1">
      <c r="A1673" s="27">
        <v>876.0</v>
      </c>
      <c r="B1673" s="27" t="s">
        <v>2527</v>
      </c>
      <c r="C1673" s="27"/>
      <c r="D1673" s="27"/>
      <c r="E1673" s="27"/>
      <c r="F1673" s="27"/>
      <c r="G1673" s="27"/>
      <c r="H1673" s="27"/>
      <c r="I1673" s="27"/>
      <c r="J1673" s="27"/>
      <c r="K1673" s="27"/>
      <c r="L1673" s="27"/>
      <c r="M1673" s="27"/>
      <c r="N1673" s="27"/>
      <c r="O1673" s="27"/>
      <c r="P1673" s="27"/>
      <c r="Q1673" s="27"/>
    </row>
    <row r="1674" ht="12.75" hidden="1" customHeight="1">
      <c r="A1674" s="27">
        <v>882.0</v>
      </c>
      <c r="B1674" s="27" t="s">
        <v>2528</v>
      </c>
      <c r="C1674" s="27"/>
      <c r="D1674" s="27"/>
      <c r="E1674" s="27"/>
      <c r="F1674" s="27"/>
      <c r="G1674" s="27"/>
      <c r="H1674" s="27"/>
      <c r="I1674" s="27"/>
      <c r="J1674" s="27"/>
      <c r="K1674" s="27"/>
      <c r="L1674" s="27"/>
      <c r="M1674" s="27"/>
      <c r="N1674" s="27"/>
      <c r="O1674" s="27"/>
      <c r="P1674" s="27"/>
      <c r="Q1674" s="27"/>
    </row>
    <row r="1675" ht="12.75" hidden="1" customHeight="1">
      <c r="A1675" s="27">
        <v>887.0</v>
      </c>
      <c r="B1675" s="27" t="s">
        <v>2529</v>
      </c>
      <c r="C1675" s="27"/>
      <c r="D1675" s="27"/>
      <c r="E1675" s="27"/>
      <c r="F1675" s="27"/>
      <c r="G1675" s="27"/>
      <c r="H1675" s="27"/>
      <c r="I1675" s="27"/>
      <c r="J1675" s="27"/>
      <c r="K1675" s="27"/>
      <c r="L1675" s="27"/>
      <c r="M1675" s="27"/>
      <c r="N1675" s="27"/>
      <c r="O1675" s="27"/>
      <c r="P1675" s="27"/>
      <c r="Q1675" s="27"/>
    </row>
    <row r="1676" ht="12.75" hidden="1" customHeight="1">
      <c r="A1676" s="27">
        <v>894.0</v>
      </c>
      <c r="B1676" s="27" t="s">
        <v>2530</v>
      </c>
      <c r="C1676" s="27"/>
      <c r="D1676" s="27"/>
      <c r="E1676" s="27"/>
      <c r="F1676" s="27"/>
      <c r="G1676" s="27"/>
      <c r="H1676" s="27"/>
      <c r="I1676" s="27"/>
      <c r="J1676" s="27"/>
      <c r="K1676" s="27"/>
      <c r="L1676" s="27"/>
      <c r="M1676" s="27"/>
      <c r="N1676" s="27"/>
      <c r="O1676" s="27"/>
      <c r="P1676" s="27"/>
      <c r="Q1676" s="27"/>
    </row>
  </sheetData>
  <mergeCells count="101">
    <mergeCell ref="C35:I35"/>
    <mergeCell ref="J35:K35"/>
    <mergeCell ref="L35:N35"/>
    <mergeCell ref="A29:B29"/>
    <mergeCell ref="A31:B31"/>
    <mergeCell ref="D31:E31"/>
    <mergeCell ref="F31:L31"/>
    <mergeCell ref="A33:B33"/>
    <mergeCell ref="C33:L33"/>
    <mergeCell ref="A35:B35"/>
    <mergeCell ref="D44:N44"/>
    <mergeCell ref="D46:I46"/>
    <mergeCell ref="M46:N46"/>
    <mergeCell ref="A37:B37"/>
    <mergeCell ref="C37:I37"/>
    <mergeCell ref="A39:B39"/>
    <mergeCell ref="D39:G39"/>
    <mergeCell ref="H39:I39"/>
    <mergeCell ref="K39:N39"/>
    <mergeCell ref="D42:N42"/>
    <mergeCell ref="G56:H56"/>
    <mergeCell ref="J56:N56"/>
    <mergeCell ref="D56:E56"/>
    <mergeCell ref="D58:E58"/>
    <mergeCell ref="G58:H58"/>
    <mergeCell ref="J58:N58"/>
    <mergeCell ref="A52:B52"/>
    <mergeCell ref="D52:H52"/>
    <mergeCell ref="J52:N52"/>
    <mergeCell ref="A54:B54"/>
    <mergeCell ref="J54:N54"/>
    <mergeCell ref="A55:B57"/>
    <mergeCell ref="A58:B59"/>
    <mergeCell ref="A60:B60"/>
    <mergeCell ref="D60:E60"/>
    <mergeCell ref="G60:H60"/>
    <mergeCell ref="J60:N60"/>
    <mergeCell ref="A62:C62"/>
    <mergeCell ref="J62:N62"/>
    <mergeCell ref="J64:N64"/>
    <mergeCell ref="C64:F64"/>
    <mergeCell ref="B66:G66"/>
    <mergeCell ref="J66:N67"/>
    <mergeCell ref="C67:H67"/>
    <mergeCell ref="C68:G68"/>
    <mergeCell ref="J68:N69"/>
    <mergeCell ref="C69:H69"/>
    <mergeCell ref="A75:E75"/>
    <mergeCell ref="A76:E76"/>
    <mergeCell ref="J76:N76"/>
    <mergeCell ref="A68:B68"/>
    <mergeCell ref="A70:B70"/>
    <mergeCell ref="C70:E70"/>
    <mergeCell ref="C71:H71"/>
    <mergeCell ref="A72:B72"/>
    <mergeCell ref="C72:H72"/>
    <mergeCell ref="C73:H73"/>
    <mergeCell ref="A2:N2"/>
    <mergeCell ref="A3:N3"/>
    <mergeCell ref="A4:B4"/>
    <mergeCell ref="C4:D4"/>
    <mergeCell ref="F4:G4"/>
    <mergeCell ref="H4:N4"/>
    <mergeCell ref="A6:F6"/>
    <mergeCell ref="A7:B7"/>
    <mergeCell ref="A10:B10"/>
    <mergeCell ref="K10:N10"/>
    <mergeCell ref="A11:N11"/>
    <mergeCell ref="F12:G12"/>
    <mergeCell ref="H12:J12"/>
    <mergeCell ref="A14:C14"/>
    <mergeCell ref="E21:H21"/>
    <mergeCell ref="D23:N24"/>
    <mergeCell ref="F14:H14"/>
    <mergeCell ref="J14:N14"/>
    <mergeCell ref="D17:N18"/>
    <mergeCell ref="D19:H20"/>
    <mergeCell ref="I19:M19"/>
    <mergeCell ref="J21:K21"/>
    <mergeCell ref="L21:N21"/>
    <mergeCell ref="F27:G27"/>
    <mergeCell ref="H27:I27"/>
    <mergeCell ref="J27:L27"/>
    <mergeCell ref="M27:N27"/>
    <mergeCell ref="F28:I28"/>
    <mergeCell ref="J28:N28"/>
    <mergeCell ref="C29:L29"/>
    <mergeCell ref="A15:C15"/>
    <mergeCell ref="A17:B17"/>
    <mergeCell ref="A19:B19"/>
    <mergeCell ref="A21:B21"/>
    <mergeCell ref="A23:B23"/>
    <mergeCell ref="A27:B27"/>
    <mergeCell ref="C27:E27"/>
    <mergeCell ref="A42:B42"/>
    <mergeCell ref="A44:B44"/>
    <mergeCell ref="A46:B47"/>
    <mergeCell ref="J46:L47"/>
    <mergeCell ref="A50:B50"/>
    <mergeCell ref="D50:H50"/>
    <mergeCell ref="I50:K50"/>
  </mergeCells>
  <conditionalFormatting sqref="H40:H41 H45 H47:H49 I52 I54 I56 I58 I60 I62 I64 I66 I68">
    <cfRule type="cellIs" dxfId="1" priority="1" operator="equal">
      <formula>"DA"</formula>
    </cfRule>
  </conditionalFormatting>
  <conditionalFormatting sqref="F4:G4">
    <cfRule type="cellIs" dxfId="2" priority="2" operator="lessThan">
      <formula>$C$4</formula>
    </cfRule>
  </conditionalFormatting>
  <conditionalFormatting sqref="D44:N44">
    <cfRule type="cellIs" dxfId="0" priority="3" operator="equal">
      <formula>"Upisana je nepostojeća ili neprepoznatljiva šifra statusa autonomnosti"</formula>
    </cfRule>
  </conditionalFormatting>
  <conditionalFormatting sqref="D17:N18 D26:N26 N25">
    <cfRule type="cellIs" dxfId="0" priority="4" operator="equal">
      <formula>"Upisana je nepostojeća ili neprepoznatljiva vrsta izvještaja"</formula>
    </cfRule>
  </conditionalFormatting>
  <conditionalFormatting sqref="C20 D19 I20">
    <cfRule type="cellIs" dxfId="0" priority="5" operator="equal">
      <formula>"Nepostojeća ili neprepoznatljiva svrha predaje"</formula>
    </cfRule>
  </conditionalFormatting>
  <conditionalFormatting sqref="D42:N42">
    <cfRule type="cellIs" dxfId="0" priority="6" operator="equal">
      <formula>"Šifra NKD-a ne postoji"</formula>
    </cfRule>
  </conditionalFormatting>
  <conditionalFormatting sqref="D50:D51 E51:G51">
    <cfRule type="cellIs" dxfId="0" priority="7" operator="equal">
      <formula>"Nepostojeća oznaka veličine"</formula>
    </cfRule>
  </conditionalFormatting>
  <conditionalFormatting sqref="D52:H52">
    <cfRule type="cellIs" dxfId="0" priority="8" operator="equal">
      <formula>"Nepostojeća oznaka vlasništva"</formula>
    </cfRule>
  </conditionalFormatting>
  <conditionalFormatting sqref="E7:L7">
    <cfRule type="cellIs" dxfId="0" priority="9" operator="equal">
      <formula>"Upisana je nepostojeća ili neprepoznatljiva vrsta poslovnog subjekta"</formula>
    </cfRule>
  </conditionalFormatting>
  <conditionalFormatting sqref="D39:G39">
    <cfRule type="cellIs" dxfId="0" priority="10" operator="equal">
      <formula>"Šifra grada/općine ne postoji"</formula>
    </cfRule>
  </conditionalFormatting>
  <conditionalFormatting sqref="A3:N3">
    <cfRule type="cellIs" dxfId="3" priority="11" operator="equal">
      <formula>"Sve kontrole su zadovoljene, obrazac je ispravan"</formula>
    </cfRule>
  </conditionalFormatting>
  <conditionalFormatting sqref="N7">
    <cfRule type="cellIs" dxfId="4" priority="12" operator="equal">
      <formula>"NE"</formula>
    </cfRule>
  </conditionalFormatting>
  <conditionalFormatting sqref="G6">
    <cfRule type="cellIs" dxfId="4" priority="13" operator="equal">
      <formula>"DA"</formula>
    </cfRule>
  </conditionalFormatting>
  <conditionalFormatting sqref="D7">
    <cfRule type="cellIs" dxfId="0" priority="14" operator="equal">
      <formula>"Upisana je nepostojeća ili neprepoznatljiva vrsta poslovnog subjekta"</formula>
    </cfRule>
  </conditionalFormatting>
  <conditionalFormatting sqref="D7">
    <cfRule type="cellIs" dxfId="0" priority="15" operator="equal">
      <formula>"Vrsta poslovnog subjekta nije upisana"</formula>
    </cfRule>
  </conditionalFormatting>
  <conditionalFormatting sqref="F12:G12">
    <cfRule type="cellIs" dxfId="0" priority="16" operator="lessThan">
      <formula>2025</formula>
    </cfRule>
  </conditionalFormatting>
  <dataValidations>
    <dataValidation type="date" operator="greaterThanOrEqual" allowBlank="1" showInputMessage="1" showErrorMessage="1" prompt=" - " sqref="C4">
      <formula1>36526.0</formula1>
    </dataValidation>
    <dataValidation type="list" allowBlank="1" showInputMessage="1" showErrorMessage="1" prompt=" - " sqref="C42">
      <formula1>$A$738:$A$1425</formula1>
    </dataValidation>
    <dataValidation type="list" allowBlank="1" showInputMessage="1" showErrorMessage="1" prompt=" - " sqref="G6 N6:N7 C21 I21 I56 I58 I60 I62 I64 I66 I68">
      <formula1>"DA,NE"</formula1>
    </dataValidation>
    <dataValidation type="decimal" allowBlank="1" showInputMessage="1" showErrorMessage="1" prompt=" - " sqref="C31">
      <formula1>10000.0</formula1>
      <formula2>54000.0</formula2>
    </dataValidation>
    <dataValidation type="list" allowBlank="1" showInputMessage="1" showErrorMessage="1" prompt=" - " sqref="C46">
      <formula1>$A$1428:$A$1676</formula1>
    </dataValidation>
    <dataValidation type="list" allowBlank="1" showInputMessage="1" showErrorMessage="1" prompt=" - " sqref="N19">
      <formula1>"HSFI,MSFI"</formula1>
    </dataValidation>
    <dataValidation type="custom" allowBlank="1" showInputMessage="1" showErrorMessage="1" prompt=" - " sqref="M27">
      <formula1>AND(GTE(LEN(M27),MIN((9),(9))),LTE(LEN(M27),MAX((9),(9))))</formula1>
    </dataValidation>
    <dataValidation type="list" allowBlank="1" showInputMessage="1" showErrorMessage="1" prompt=" - " sqref="C19">
      <formula1>$A$120:$A$122</formula1>
    </dataValidation>
    <dataValidation type="custom" allowBlank="1" showInputMessage="1" showErrorMessage="1" prompt=" - " sqref="L21">
      <formula1>AND(GTE(LEN(L21),MIN((11),(11))),LTE(LEN(L21),MAX((11),(11))))</formula1>
    </dataValidation>
    <dataValidation type="custom" allowBlank="1" showInputMessage="1" showErrorMessage="1" prompt=" - " sqref="H27 B64">
      <formula1>AND(GTE(LEN(B27),MIN((8),(8))),LTE(LEN(B27),MAX((8),(8))))</formula1>
    </dataValidation>
    <dataValidation type="list" allowBlank="1" showInputMessage="1" showErrorMessage="1" prompt=" - " sqref="C52">
      <formula1>$A$80:$A$88</formula1>
    </dataValidation>
    <dataValidation type="decimal" operator="greaterThanOrEqual" allowBlank="1" showInputMessage="1" showErrorMessage="1" prompt="Neispravan podatak - Broj zaposlenih se mora upisati kao cjelobrojna vrijednost veća ili jednaka nuli." sqref="C56 F56 C58 F58">
      <formula1>0.0</formula1>
    </dataValidation>
    <dataValidation type="list" allowBlank="1" showInputMessage="1" showErrorMessage="1" prompt=" - " sqref="C44">
      <formula1>$A$133:$A$140</formula1>
    </dataValidation>
    <dataValidation type="list" allowBlank="1" showDropDown="1" showInputMessage="1" showErrorMessage="1" prompt=" - " sqref="I52 I54">
      <formula1>"DA,NE"</formula1>
    </dataValidation>
    <dataValidation type="list" allowBlank="1" showInputMessage="1" showErrorMessage="1" prompt=" - " sqref="C17">
      <formula1>$A$144:$A$151</formula1>
    </dataValidation>
    <dataValidation type="list" allowBlank="1" showInputMessage="1" showErrorMessage="1" prompt=" - " sqref="F12">
      <formula1>$Q$1:$Q$2</formula1>
    </dataValidation>
    <dataValidation type="list" allowBlank="1" showInputMessage="1" showErrorMessage="1" prompt=" - " sqref="C50">
      <formula1>$A$126:$A$129</formula1>
    </dataValidation>
    <dataValidation type="list" allowBlank="1" showInputMessage="1" showErrorMessage="1" prompt=" - " sqref="C7">
      <formula1>$A$92:$A$108</formula1>
    </dataValidation>
    <dataValidation type="list" allowBlank="1" showInputMessage="1" showErrorMessage="1" prompt=" - " sqref="C23">
      <formula1>$A$112:$A$116</formula1>
    </dataValidation>
    <dataValidation type="list" allowBlank="1" showInputMessage="1" showErrorMessage="1" prompt=" - " sqref="C39">
      <formula1>$A$179:$A$734</formula1>
    </dataValidation>
    <dataValidation type="custom" allowBlank="1" showInputMessage="1" showErrorMessage="1" prompt="Broj telefona: - Broj telefona unesite u formatu: 01/2345-678 s obavezno uključenim pozivnim brojem (županije)." sqref="L35">
      <formula1>AND(GTE(LEN(L35),MIN((9),(14))),LTE(LEN(L35),MAX((9),(14))))</formula1>
    </dataValidation>
    <dataValidation type="date" operator="greaterThanOrEqual" allowBlank="1" showInputMessage="1" showErrorMessage="1" prompt=" - " sqref="F4">
      <formula1>45658.0</formula1>
    </dataValidation>
    <dataValidation type="decimal" allowBlank="1" showInputMessage="1" showErrorMessage="1" prompt=" - " sqref="C60">
      <formula1>0.0</formula1>
      <formula2>12.0</formula2>
    </dataValidation>
    <dataValidation type="custom" allowBlank="1" showInputMessage="1" showErrorMessage="1" prompt=" - " sqref="C27">
      <formula1>EQ(LEN(C27),(11))</formula1>
    </dataValidation>
    <dataValidation type="decimal" allowBlank="1" showInputMessage="1" showErrorMessage="1" prompt=" - " sqref="C54 F54">
      <formula1>0.0</formula1>
      <formula2>100.0</formula2>
    </dataValidation>
    <dataValidation type="decimal" allowBlank="1" showInputMessage="1" showErrorMessage="1" prompt=" - " sqref="F60">
      <formula1>0.0</formula1>
      <formula2>240.0</formula2>
    </dataValidation>
  </dataValidations>
  <printOptions/>
  <pageMargins bottom="0.75" footer="0.0" header="0.0" left="0.7" right="0.7" top="0.75"/>
  <pageSetup fitToHeight="0" orientation="portrait"/>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1.0" topLeftCell="A2" activePane="bottomLeft" state="frozen"/>
      <selection activeCell="B3" sqref="B3" pane="bottomLeft"/>
    </sheetView>
  </sheetViews>
  <sheetFormatPr customHeight="1" defaultColWidth="12.63" defaultRowHeight="15.0"/>
  <cols>
    <col customWidth="1" min="1" max="6" width="9.13"/>
    <col customWidth="1" min="7" max="8" width="5.75"/>
    <col customWidth="1" min="9" max="10" width="15.75"/>
    <col customWidth="1" min="11" max="11" width="0.88"/>
    <col customWidth="1" hidden="1" min="12" max="12" width="8.75"/>
    <col customWidth="1" hidden="1" min="13" max="14" width="9.63"/>
    <col customWidth="1" hidden="1" min="15" max="18" width="9.25"/>
    <col customWidth="1" min="19" max="26" width="8.0"/>
  </cols>
  <sheetData>
    <row r="1" ht="24.75" customHeight="1">
      <c r="A1" s="12" t="s">
        <v>115</v>
      </c>
      <c r="B1" s="13" t="s">
        <v>116</v>
      </c>
      <c r="C1" s="13" t="s">
        <v>117</v>
      </c>
      <c r="D1" s="13" t="s">
        <v>118</v>
      </c>
      <c r="E1" s="13" t="s">
        <v>110</v>
      </c>
      <c r="F1" s="13" t="s">
        <v>119</v>
      </c>
      <c r="G1" s="13" t="s">
        <v>120</v>
      </c>
      <c r="H1" s="13" t="s">
        <v>121</v>
      </c>
      <c r="I1" s="13" t="s">
        <v>114</v>
      </c>
      <c r="J1" s="14" t="s">
        <v>122</v>
      </c>
      <c r="K1" s="150"/>
      <c r="L1" s="150"/>
      <c r="M1" s="150"/>
      <c r="N1" s="150"/>
      <c r="O1" s="150"/>
      <c r="P1" s="150"/>
      <c r="Q1" s="151">
        <f>MAX(Q2:Q3)</f>
        <v>1</v>
      </c>
      <c r="R1" s="150" t="s">
        <v>2531</v>
      </c>
      <c r="S1" s="150"/>
      <c r="T1" s="150"/>
      <c r="U1" s="150"/>
      <c r="V1" s="150"/>
      <c r="W1" s="150"/>
      <c r="X1" s="150"/>
      <c r="Y1" s="150"/>
      <c r="Z1" s="150"/>
    </row>
    <row r="2" ht="19.5" customHeight="1">
      <c r="A2" s="152" t="s">
        <v>2532</v>
      </c>
      <c r="I2" s="153"/>
      <c r="J2" s="154" t="s">
        <v>2533</v>
      </c>
      <c r="K2" s="150"/>
      <c r="L2" s="150"/>
      <c r="M2" s="150"/>
      <c r="N2" s="150"/>
      <c r="O2" s="150"/>
      <c r="P2" s="150"/>
      <c r="Q2" s="151">
        <f>IF(OR(MIN(I9:I136)&lt;0,MAX(I9:I136)&gt;0),1,0)</f>
        <v>1</v>
      </c>
      <c r="R2" s="150" t="s">
        <v>2534</v>
      </c>
      <c r="S2" s="150"/>
      <c r="T2" s="150"/>
      <c r="U2" s="150"/>
      <c r="V2" s="150"/>
      <c r="W2" s="150"/>
      <c r="X2" s="150"/>
      <c r="Y2" s="150"/>
      <c r="Z2" s="150"/>
    </row>
    <row r="3" ht="19.5" customHeight="1">
      <c r="A3" s="155" t="str">
        <f>"stanje na dan "&amp;IF(RefStr!F4&lt;&gt;"",TEXT(RefStr!F4,"DD.MM.YYYY."),"__.__.____.")</f>
        <v>stanje na dan 31.12.2025.</v>
      </c>
      <c r="I3" s="153"/>
      <c r="J3" s="156"/>
      <c r="K3" s="150"/>
      <c r="L3" s="150"/>
      <c r="M3" s="150"/>
      <c r="N3" s="150"/>
      <c r="O3" s="150"/>
      <c r="P3" s="150"/>
      <c r="Q3" s="151">
        <f>IF(OR(MIN(J9:J136)&lt;0,MAX(J9:J136)&gt;0),1,0)</f>
        <v>1</v>
      </c>
      <c r="R3" s="150" t="s">
        <v>2535</v>
      </c>
      <c r="S3" s="150"/>
      <c r="T3" s="150"/>
      <c r="U3" s="150"/>
      <c r="V3" s="150"/>
      <c r="W3" s="150"/>
      <c r="X3" s="150"/>
      <c r="Y3" s="150"/>
      <c r="Z3" s="150"/>
    </row>
    <row r="4" ht="4.5" customHeight="1">
      <c r="A4" s="157"/>
      <c r="B4" s="158"/>
      <c r="C4" s="158"/>
      <c r="D4" s="158"/>
      <c r="E4" s="158"/>
      <c r="F4" s="158"/>
      <c r="G4" s="158"/>
      <c r="H4" s="158"/>
      <c r="I4" s="158"/>
      <c r="J4" s="150"/>
      <c r="K4" s="150"/>
      <c r="L4" s="150"/>
      <c r="M4" s="150"/>
      <c r="N4" s="150"/>
      <c r="O4" s="150"/>
      <c r="P4" s="150"/>
      <c r="Q4" s="150"/>
      <c r="R4" s="150"/>
      <c r="S4" s="150"/>
      <c r="T4" s="150"/>
      <c r="U4" s="150"/>
      <c r="V4" s="150"/>
      <c r="W4" s="150"/>
      <c r="X4" s="150"/>
      <c r="Y4" s="150"/>
      <c r="Z4" s="150"/>
    </row>
    <row r="5" ht="15.0" customHeight="1">
      <c r="A5" s="159" t="str">
        <f>"Obveznik: "&amp;IF(RefStr!C27&lt;&gt;"",RefStr!C27,"________")&amp;"; "&amp;IF(RefStr!C29&lt;&gt;"",RefStr!C29,"_________________"&amp;"; "&amp;IF(RefStr!F31&lt;&gt;"",RefStr!F31,"_______________"))</f>
        <v>Obveznik: 79654853311; BUŽA D.O.O.</v>
      </c>
      <c r="B5" s="160"/>
      <c r="C5" s="160"/>
      <c r="D5" s="160"/>
      <c r="E5" s="160"/>
      <c r="F5" s="160"/>
      <c r="G5" s="160"/>
      <c r="H5" s="160"/>
      <c r="I5" s="161" t="s">
        <v>2536</v>
      </c>
      <c r="J5" s="160"/>
      <c r="K5" s="150"/>
      <c r="L5" s="150"/>
      <c r="M5" s="150"/>
      <c r="N5" s="150"/>
      <c r="O5" s="150"/>
      <c r="P5" s="150"/>
      <c r="Q5" s="150">
        <f>IF(I99&lt;&gt;0,1,0)</f>
        <v>0</v>
      </c>
      <c r="R5" s="150" t="s">
        <v>2537</v>
      </c>
      <c r="S5" s="150"/>
      <c r="T5" s="150"/>
      <c r="U5" s="150"/>
      <c r="V5" s="150"/>
      <c r="W5" s="150"/>
      <c r="X5" s="150"/>
      <c r="Y5" s="150"/>
      <c r="Z5" s="150"/>
    </row>
    <row r="6" ht="24.75" customHeight="1">
      <c r="A6" s="162" t="s">
        <v>2538</v>
      </c>
      <c r="B6" s="163"/>
      <c r="C6" s="163"/>
      <c r="D6" s="163"/>
      <c r="E6" s="163"/>
      <c r="F6" s="164"/>
      <c r="G6" s="165" t="s">
        <v>2539</v>
      </c>
      <c r="H6" s="165" t="s">
        <v>2540</v>
      </c>
      <c r="I6" s="165" t="s">
        <v>2541</v>
      </c>
      <c r="J6" s="166" t="s">
        <v>2542</v>
      </c>
      <c r="K6" s="150"/>
      <c r="L6" s="150"/>
      <c r="M6" s="150"/>
      <c r="N6" s="150"/>
      <c r="O6" s="150"/>
      <c r="P6" s="150"/>
      <c r="Q6" s="150">
        <f>IF(J99&lt;&gt;0,1,0)</f>
        <v>0</v>
      </c>
      <c r="R6" s="150" t="s">
        <v>2543</v>
      </c>
      <c r="S6" s="150"/>
      <c r="T6" s="150"/>
      <c r="U6" s="150"/>
      <c r="V6" s="150"/>
      <c r="W6" s="150"/>
      <c r="X6" s="150"/>
      <c r="Y6" s="150"/>
      <c r="Z6" s="150"/>
    </row>
    <row r="7" ht="13.5" customHeight="1">
      <c r="A7" s="167">
        <v>1.0</v>
      </c>
      <c r="B7" s="168"/>
      <c r="C7" s="168"/>
      <c r="D7" s="168"/>
      <c r="E7" s="168"/>
      <c r="F7" s="169"/>
      <c r="G7" s="170">
        <v>2.0</v>
      </c>
      <c r="H7" s="170">
        <v>3.0</v>
      </c>
      <c r="I7" s="171">
        <v>4.0</v>
      </c>
      <c r="J7" s="172">
        <v>5.0</v>
      </c>
      <c r="K7" s="150"/>
      <c r="L7" s="150"/>
      <c r="M7" s="150"/>
      <c r="N7" s="150"/>
      <c r="O7" s="150"/>
      <c r="P7" s="150"/>
      <c r="Q7" s="150"/>
      <c r="R7" s="150"/>
      <c r="S7" s="150"/>
      <c r="T7" s="150"/>
      <c r="U7" s="150"/>
      <c r="V7" s="150"/>
      <c r="W7" s="150"/>
      <c r="X7" s="150"/>
      <c r="Y7" s="150"/>
      <c r="Z7" s="150"/>
    </row>
    <row r="8" ht="13.5" customHeight="1">
      <c r="A8" s="173" t="s">
        <v>2544</v>
      </c>
      <c r="B8" s="174"/>
      <c r="C8" s="174"/>
      <c r="D8" s="174"/>
      <c r="E8" s="174"/>
      <c r="F8" s="174"/>
      <c r="G8" s="174"/>
      <c r="H8" s="174"/>
      <c r="I8" s="174"/>
      <c r="J8" s="175"/>
      <c r="K8" s="150"/>
      <c r="L8" s="150"/>
      <c r="M8" s="150"/>
      <c r="N8" s="150"/>
      <c r="O8" s="150"/>
      <c r="P8" s="150"/>
      <c r="Q8" s="150"/>
      <c r="R8" s="150"/>
      <c r="S8" s="150"/>
      <c r="T8" s="150"/>
      <c r="U8" s="150"/>
      <c r="V8" s="150"/>
      <c r="W8" s="150"/>
      <c r="X8" s="150"/>
      <c r="Y8" s="150"/>
      <c r="Z8" s="150"/>
    </row>
    <row r="9" ht="13.5" customHeight="1">
      <c r="A9" s="176" t="s">
        <v>2545</v>
      </c>
      <c r="B9" s="177"/>
      <c r="C9" s="177"/>
      <c r="D9" s="177"/>
      <c r="E9" s="177"/>
      <c r="F9" s="178"/>
      <c r="G9" s="179">
        <v>1.0</v>
      </c>
      <c r="H9" s="180"/>
      <c r="I9" s="181">
        <v>0.0</v>
      </c>
      <c r="J9" s="181">
        <v>0.0</v>
      </c>
      <c r="K9" s="150"/>
      <c r="L9" s="150" t="s">
        <v>2546</v>
      </c>
      <c r="M9" s="150"/>
      <c r="N9" s="150"/>
      <c r="O9" s="151"/>
      <c r="P9" s="150"/>
      <c r="Q9" s="150"/>
      <c r="R9" s="150"/>
      <c r="S9" s="150"/>
      <c r="T9" s="150"/>
      <c r="U9" s="150"/>
      <c r="V9" s="150"/>
      <c r="W9" s="150"/>
      <c r="X9" s="150"/>
      <c r="Y9" s="150"/>
      <c r="Z9" s="150"/>
    </row>
    <row r="10" ht="13.5" customHeight="1">
      <c r="A10" s="176" t="s">
        <v>2547</v>
      </c>
      <c r="B10" s="177"/>
      <c r="C10" s="177"/>
      <c r="D10" s="177"/>
      <c r="E10" s="177"/>
      <c r="F10" s="178"/>
      <c r="G10" s="179">
        <v>2.0</v>
      </c>
      <c r="H10" s="180"/>
      <c r="I10" s="182">
        <f t="shared" ref="I10:J10" si="1">ROUND(I11+I18+I28+I39+I44,2)</f>
        <v>401967.42</v>
      </c>
      <c r="J10" s="182">
        <f t="shared" si="1"/>
        <v>317845.53</v>
      </c>
      <c r="K10" s="150"/>
      <c r="L10" s="150" t="s">
        <v>2546</v>
      </c>
      <c r="M10" s="150"/>
      <c r="N10" s="150"/>
      <c r="O10" s="150"/>
      <c r="P10" s="150"/>
      <c r="Q10" s="150"/>
      <c r="R10" s="150"/>
      <c r="S10" s="150"/>
      <c r="T10" s="150"/>
      <c r="U10" s="150"/>
      <c r="V10" s="150"/>
      <c r="W10" s="150"/>
      <c r="X10" s="150"/>
      <c r="Y10" s="150"/>
      <c r="Z10" s="150"/>
    </row>
    <row r="11" ht="13.5" customHeight="1">
      <c r="A11" s="183" t="s">
        <v>2548</v>
      </c>
      <c r="B11" s="177"/>
      <c r="C11" s="177"/>
      <c r="D11" s="177"/>
      <c r="E11" s="177"/>
      <c r="F11" s="178"/>
      <c r="G11" s="179">
        <v>3.0</v>
      </c>
      <c r="H11" s="180"/>
      <c r="I11" s="182">
        <f t="shared" ref="I11:J11" si="2">ROUND(SUM(I12:I17),2)</f>
        <v>118418.25</v>
      </c>
      <c r="J11" s="182">
        <f t="shared" si="2"/>
        <v>116554.54</v>
      </c>
      <c r="K11" s="150"/>
      <c r="L11" s="150" t="s">
        <v>2546</v>
      </c>
      <c r="M11" s="150"/>
      <c r="N11" s="150"/>
      <c r="O11" s="150"/>
      <c r="P11" s="150"/>
      <c r="Q11" s="150"/>
      <c r="R11" s="150"/>
      <c r="S11" s="150"/>
      <c r="T11" s="150"/>
      <c r="U11" s="150"/>
      <c r="V11" s="150"/>
      <c r="W11" s="150"/>
      <c r="X11" s="150"/>
      <c r="Y11" s="150"/>
      <c r="Z11" s="150"/>
    </row>
    <row r="12" ht="13.5" customHeight="1">
      <c r="A12" s="184" t="s">
        <v>2549</v>
      </c>
      <c r="B12" s="177"/>
      <c r="C12" s="177"/>
      <c r="D12" s="177"/>
      <c r="E12" s="177"/>
      <c r="F12" s="178"/>
      <c r="G12" s="179">
        <v>4.0</v>
      </c>
      <c r="H12" s="180"/>
      <c r="I12" s="181">
        <v>0.0</v>
      </c>
      <c r="J12" s="181">
        <v>0.0</v>
      </c>
      <c r="K12" s="150"/>
      <c r="L12" s="150" t="s">
        <v>2546</v>
      </c>
      <c r="M12" s="150"/>
      <c r="N12" s="150"/>
      <c r="O12" s="150"/>
      <c r="P12" s="150"/>
      <c r="Q12" s="150"/>
      <c r="R12" s="150"/>
      <c r="S12" s="150"/>
      <c r="T12" s="150"/>
      <c r="U12" s="150"/>
      <c r="V12" s="150"/>
      <c r="W12" s="150"/>
      <c r="X12" s="150"/>
      <c r="Y12" s="150"/>
      <c r="Z12" s="150"/>
    </row>
    <row r="13" ht="24.75" customHeight="1">
      <c r="A13" s="184" t="s">
        <v>2550</v>
      </c>
      <c r="B13" s="177"/>
      <c r="C13" s="177"/>
      <c r="D13" s="177"/>
      <c r="E13" s="177"/>
      <c r="F13" s="178"/>
      <c r="G13" s="179">
        <v>5.0</v>
      </c>
      <c r="H13" s="180"/>
      <c r="I13" s="181">
        <v>118418.25</v>
      </c>
      <c r="J13" s="181">
        <v>116554.54</v>
      </c>
      <c r="K13" s="150"/>
      <c r="L13" s="150" t="s">
        <v>2546</v>
      </c>
      <c r="M13" s="150"/>
      <c r="N13" s="150"/>
      <c r="O13" s="150"/>
      <c r="P13" s="150"/>
      <c r="Q13" s="150"/>
      <c r="R13" s="150"/>
      <c r="S13" s="150"/>
      <c r="T13" s="150"/>
      <c r="U13" s="150"/>
      <c r="V13" s="150"/>
      <c r="W13" s="150"/>
      <c r="X13" s="150"/>
      <c r="Y13" s="150"/>
      <c r="Z13" s="150"/>
    </row>
    <row r="14" ht="13.5" customHeight="1">
      <c r="A14" s="184" t="s">
        <v>2551</v>
      </c>
      <c r="B14" s="177"/>
      <c r="C14" s="177"/>
      <c r="D14" s="177"/>
      <c r="E14" s="177"/>
      <c r="F14" s="178"/>
      <c r="G14" s="179">
        <v>6.0</v>
      </c>
      <c r="H14" s="180"/>
      <c r="I14" s="181">
        <v>0.0</v>
      </c>
      <c r="J14" s="181">
        <v>0.0</v>
      </c>
      <c r="K14" s="150"/>
      <c r="L14" s="150" t="s">
        <v>2546</v>
      </c>
      <c r="M14" s="150"/>
      <c r="N14" s="150"/>
      <c r="O14" s="150"/>
      <c r="P14" s="150"/>
      <c r="Q14" s="150"/>
      <c r="R14" s="150"/>
      <c r="S14" s="150"/>
      <c r="T14" s="150"/>
      <c r="U14" s="150"/>
      <c r="V14" s="150"/>
      <c r="W14" s="150"/>
      <c r="X14" s="150"/>
      <c r="Y14" s="150"/>
      <c r="Z14" s="150"/>
    </row>
    <row r="15" ht="13.5" customHeight="1">
      <c r="A15" s="184" t="s">
        <v>2552</v>
      </c>
      <c r="B15" s="177"/>
      <c r="C15" s="177"/>
      <c r="D15" s="177"/>
      <c r="E15" s="177"/>
      <c r="F15" s="178"/>
      <c r="G15" s="179">
        <v>7.0</v>
      </c>
      <c r="H15" s="180"/>
      <c r="I15" s="181">
        <v>0.0</v>
      </c>
      <c r="J15" s="181">
        <v>0.0</v>
      </c>
      <c r="K15" s="150"/>
      <c r="L15" s="150" t="s">
        <v>2546</v>
      </c>
      <c r="M15" s="150"/>
      <c r="N15" s="150"/>
      <c r="O15" s="150"/>
      <c r="P15" s="150"/>
      <c r="Q15" s="150"/>
      <c r="R15" s="150"/>
      <c r="S15" s="150"/>
      <c r="T15" s="150"/>
      <c r="U15" s="150"/>
      <c r="V15" s="150"/>
      <c r="W15" s="150"/>
      <c r="X15" s="150"/>
      <c r="Y15" s="150"/>
      <c r="Z15" s="150"/>
    </row>
    <row r="16" ht="13.5" customHeight="1">
      <c r="A16" s="184" t="s">
        <v>2553</v>
      </c>
      <c r="B16" s="177"/>
      <c r="C16" s="177"/>
      <c r="D16" s="177"/>
      <c r="E16" s="177"/>
      <c r="F16" s="178"/>
      <c r="G16" s="179">
        <v>8.0</v>
      </c>
      <c r="H16" s="180"/>
      <c r="I16" s="181">
        <v>0.0</v>
      </c>
      <c r="J16" s="181">
        <v>0.0</v>
      </c>
      <c r="K16" s="150"/>
      <c r="L16" s="150" t="s">
        <v>2546</v>
      </c>
      <c r="M16" s="150"/>
      <c r="N16" s="150"/>
      <c r="O16" s="150"/>
      <c r="P16" s="150"/>
      <c r="Q16" s="150"/>
      <c r="R16" s="150"/>
      <c r="S16" s="150"/>
      <c r="T16" s="150"/>
      <c r="U16" s="150"/>
      <c r="V16" s="150"/>
      <c r="W16" s="150"/>
      <c r="X16" s="150"/>
      <c r="Y16" s="150"/>
      <c r="Z16" s="150"/>
    </row>
    <row r="17" ht="13.5" customHeight="1">
      <c r="A17" s="184" t="s">
        <v>2554</v>
      </c>
      <c r="B17" s="177"/>
      <c r="C17" s="177"/>
      <c r="D17" s="177"/>
      <c r="E17" s="177"/>
      <c r="F17" s="178"/>
      <c r="G17" s="179">
        <v>9.0</v>
      </c>
      <c r="H17" s="180"/>
      <c r="I17" s="181">
        <v>0.0</v>
      </c>
      <c r="J17" s="181">
        <v>0.0</v>
      </c>
      <c r="K17" s="150"/>
      <c r="L17" s="150" t="s">
        <v>2546</v>
      </c>
      <c r="M17" s="150"/>
      <c r="N17" s="150"/>
      <c r="O17" s="150"/>
      <c r="P17" s="150"/>
      <c r="Q17" s="150"/>
      <c r="R17" s="150"/>
      <c r="S17" s="150"/>
      <c r="T17" s="150"/>
      <c r="U17" s="150"/>
      <c r="V17" s="150"/>
      <c r="W17" s="150"/>
      <c r="X17" s="150"/>
      <c r="Y17" s="150"/>
      <c r="Z17" s="150"/>
    </row>
    <row r="18" ht="13.5" customHeight="1">
      <c r="A18" s="183" t="s">
        <v>2555</v>
      </c>
      <c r="B18" s="177"/>
      <c r="C18" s="177"/>
      <c r="D18" s="177"/>
      <c r="E18" s="177"/>
      <c r="F18" s="178"/>
      <c r="G18" s="179">
        <v>10.0</v>
      </c>
      <c r="H18" s="180"/>
      <c r="I18" s="182">
        <f t="shared" ref="I18:J18" si="3">ROUND(SUM(I19:I27),2)</f>
        <v>283549.17</v>
      </c>
      <c r="J18" s="182">
        <f t="shared" si="3"/>
        <v>201290.99</v>
      </c>
      <c r="K18" s="150"/>
      <c r="L18" s="150" t="s">
        <v>2546</v>
      </c>
      <c r="M18" s="150"/>
      <c r="N18" s="150"/>
      <c r="O18" s="150"/>
      <c r="P18" s="150"/>
      <c r="Q18" s="150"/>
      <c r="R18" s="150"/>
      <c r="S18" s="150"/>
      <c r="T18" s="150"/>
      <c r="U18" s="150"/>
      <c r="V18" s="150"/>
      <c r="W18" s="150"/>
      <c r="X18" s="150"/>
      <c r="Y18" s="150"/>
      <c r="Z18" s="150"/>
    </row>
    <row r="19" ht="13.5" customHeight="1">
      <c r="A19" s="184" t="s">
        <v>2556</v>
      </c>
      <c r="B19" s="177"/>
      <c r="C19" s="177"/>
      <c r="D19" s="177"/>
      <c r="E19" s="177"/>
      <c r="F19" s="178"/>
      <c r="G19" s="179">
        <v>11.0</v>
      </c>
      <c r="H19" s="180"/>
      <c r="I19" s="181">
        <v>0.0</v>
      </c>
      <c r="J19" s="181">
        <v>0.0</v>
      </c>
      <c r="K19" s="150"/>
      <c r="L19" s="150" t="s">
        <v>2546</v>
      </c>
      <c r="M19" s="150"/>
      <c r="N19" s="150"/>
      <c r="O19" s="150"/>
      <c r="P19" s="150"/>
      <c r="Q19" s="150"/>
      <c r="R19" s="150"/>
      <c r="S19" s="150"/>
      <c r="T19" s="150"/>
      <c r="U19" s="150"/>
      <c r="V19" s="150"/>
      <c r="W19" s="150"/>
      <c r="X19" s="150"/>
      <c r="Y19" s="150"/>
      <c r="Z19" s="150"/>
    </row>
    <row r="20" ht="13.5" customHeight="1">
      <c r="A20" s="184" t="s">
        <v>2557</v>
      </c>
      <c r="B20" s="177"/>
      <c r="C20" s="177"/>
      <c r="D20" s="177"/>
      <c r="E20" s="177"/>
      <c r="F20" s="178"/>
      <c r="G20" s="179">
        <v>12.0</v>
      </c>
      <c r="H20" s="180"/>
      <c r="I20" s="181">
        <v>78942.43</v>
      </c>
      <c r="J20" s="181">
        <v>104171.61</v>
      </c>
      <c r="K20" s="150"/>
      <c r="L20" s="150" t="s">
        <v>2546</v>
      </c>
      <c r="M20" s="150"/>
      <c r="N20" s="150"/>
      <c r="O20" s="150"/>
      <c r="P20" s="150"/>
      <c r="Q20" s="150"/>
      <c r="R20" s="150"/>
      <c r="S20" s="150"/>
      <c r="T20" s="150"/>
      <c r="U20" s="150"/>
      <c r="V20" s="150"/>
      <c r="W20" s="150"/>
      <c r="X20" s="150"/>
      <c r="Y20" s="150"/>
      <c r="Z20" s="150"/>
    </row>
    <row r="21" ht="13.5" customHeight="1">
      <c r="A21" s="184" t="s">
        <v>2558</v>
      </c>
      <c r="B21" s="177"/>
      <c r="C21" s="177"/>
      <c r="D21" s="177"/>
      <c r="E21" s="177"/>
      <c r="F21" s="178"/>
      <c r="G21" s="179">
        <v>13.0</v>
      </c>
      <c r="H21" s="180"/>
      <c r="I21" s="181">
        <v>183976.3</v>
      </c>
      <c r="J21" s="181">
        <v>70434.23</v>
      </c>
      <c r="K21" s="150"/>
      <c r="L21" s="150" t="s">
        <v>2546</v>
      </c>
      <c r="M21" s="150"/>
      <c r="N21" s="150"/>
      <c r="O21" s="150"/>
      <c r="P21" s="150"/>
      <c r="Q21" s="150"/>
      <c r="R21" s="150"/>
      <c r="S21" s="150"/>
      <c r="T21" s="150"/>
      <c r="U21" s="150"/>
      <c r="V21" s="150"/>
      <c r="W21" s="150"/>
      <c r="X21" s="150"/>
      <c r="Y21" s="150"/>
      <c r="Z21" s="150"/>
    </row>
    <row r="22" ht="13.5" customHeight="1">
      <c r="A22" s="184" t="s">
        <v>2559</v>
      </c>
      <c r="B22" s="177"/>
      <c r="C22" s="177"/>
      <c r="D22" s="177"/>
      <c r="E22" s="177"/>
      <c r="F22" s="178"/>
      <c r="G22" s="179">
        <v>14.0</v>
      </c>
      <c r="H22" s="180"/>
      <c r="I22" s="181">
        <v>20630.44</v>
      </c>
      <c r="J22" s="181">
        <v>3421.15</v>
      </c>
      <c r="K22" s="150"/>
      <c r="L22" s="150" t="s">
        <v>2546</v>
      </c>
      <c r="M22" s="150"/>
      <c r="N22" s="150"/>
      <c r="O22" s="150"/>
      <c r="P22" s="150"/>
      <c r="Q22" s="150"/>
      <c r="R22" s="150"/>
      <c r="S22" s="150"/>
      <c r="T22" s="150"/>
      <c r="U22" s="150"/>
      <c r="V22" s="150"/>
      <c r="W22" s="150"/>
      <c r="X22" s="150"/>
      <c r="Y22" s="150"/>
      <c r="Z22" s="150"/>
    </row>
    <row r="23" ht="13.5" customHeight="1">
      <c r="A23" s="184" t="s">
        <v>2560</v>
      </c>
      <c r="B23" s="177"/>
      <c r="C23" s="177"/>
      <c r="D23" s="177"/>
      <c r="E23" s="177"/>
      <c r="F23" s="178"/>
      <c r="G23" s="179">
        <v>15.0</v>
      </c>
      <c r="H23" s="180"/>
      <c r="I23" s="181">
        <v>0.0</v>
      </c>
      <c r="J23" s="181">
        <v>0.0</v>
      </c>
      <c r="K23" s="150"/>
      <c r="L23" s="150" t="s">
        <v>2546</v>
      </c>
      <c r="M23" s="150"/>
      <c r="N23" s="150"/>
      <c r="O23" s="150"/>
      <c r="P23" s="150"/>
      <c r="Q23" s="150"/>
      <c r="R23" s="150"/>
      <c r="S23" s="150"/>
      <c r="T23" s="150"/>
      <c r="U23" s="150"/>
      <c r="V23" s="150"/>
      <c r="W23" s="150"/>
      <c r="X23" s="150"/>
      <c r="Y23" s="150"/>
      <c r="Z23" s="150"/>
    </row>
    <row r="24" ht="13.5" customHeight="1">
      <c r="A24" s="184" t="s">
        <v>2561</v>
      </c>
      <c r="B24" s="177"/>
      <c r="C24" s="177"/>
      <c r="D24" s="177"/>
      <c r="E24" s="177"/>
      <c r="F24" s="178"/>
      <c r="G24" s="179">
        <v>16.0</v>
      </c>
      <c r="H24" s="180"/>
      <c r="I24" s="181">
        <v>0.0</v>
      </c>
      <c r="J24" s="181">
        <v>0.0</v>
      </c>
      <c r="K24" s="150"/>
      <c r="L24" s="150" t="s">
        <v>2546</v>
      </c>
      <c r="M24" s="150"/>
      <c r="N24" s="150"/>
      <c r="O24" s="150"/>
      <c r="P24" s="150"/>
      <c r="Q24" s="150"/>
      <c r="R24" s="150"/>
      <c r="S24" s="150"/>
      <c r="T24" s="150"/>
      <c r="U24" s="150"/>
      <c r="V24" s="150"/>
      <c r="W24" s="150"/>
      <c r="X24" s="150"/>
      <c r="Y24" s="150"/>
      <c r="Z24" s="150"/>
    </row>
    <row r="25" ht="13.5" customHeight="1">
      <c r="A25" s="184" t="s">
        <v>2562</v>
      </c>
      <c r="B25" s="177"/>
      <c r="C25" s="177"/>
      <c r="D25" s="177"/>
      <c r="E25" s="177"/>
      <c r="F25" s="178"/>
      <c r="G25" s="179">
        <v>17.0</v>
      </c>
      <c r="H25" s="180"/>
      <c r="I25" s="181">
        <v>0.0</v>
      </c>
      <c r="J25" s="181">
        <v>23264.0</v>
      </c>
      <c r="K25" s="150"/>
      <c r="L25" s="150" t="s">
        <v>2546</v>
      </c>
      <c r="M25" s="150"/>
      <c r="N25" s="150"/>
      <c r="O25" s="150"/>
      <c r="P25" s="150"/>
      <c r="Q25" s="150"/>
      <c r="R25" s="150"/>
      <c r="S25" s="150"/>
      <c r="T25" s="150"/>
      <c r="U25" s="150"/>
      <c r="V25" s="150"/>
      <c r="W25" s="150"/>
      <c r="X25" s="150"/>
      <c r="Y25" s="150"/>
      <c r="Z25" s="150"/>
    </row>
    <row r="26" ht="13.5" customHeight="1">
      <c r="A26" s="184" t="s">
        <v>2563</v>
      </c>
      <c r="B26" s="177"/>
      <c r="C26" s="177"/>
      <c r="D26" s="177"/>
      <c r="E26" s="177"/>
      <c r="F26" s="178"/>
      <c r="G26" s="179">
        <v>18.0</v>
      </c>
      <c r="H26" s="180"/>
      <c r="I26" s="181">
        <v>0.0</v>
      </c>
      <c r="J26" s="181">
        <v>0.0</v>
      </c>
      <c r="K26" s="150"/>
      <c r="L26" s="150" t="s">
        <v>2546</v>
      </c>
      <c r="M26" s="150"/>
      <c r="N26" s="150"/>
      <c r="O26" s="150"/>
      <c r="P26" s="150"/>
      <c r="Q26" s="150"/>
      <c r="R26" s="150"/>
      <c r="S26" s="150"/>
      <c r="T26" s="150"/>
      <c r="U26" s="150"/>
      <c r="V26" s="150"/>
      <c r="W26" s="150"/>
      <c r="X26" s="150"/>
      <c r="Y26" s="150"/>
      <c r="Z26" s="150"/>
    </row>
    <row r="27" ht="13.5" customHeight="1">
      <c r="A27" s="184" t="s">
        <v>2564</v>
      </c>
      <c r="B27" s="177"/>
      <c r="C27" s="177"/>
      <c r="D27" s="177"/>
      <c r="E27" s="177"/>
      <c r="F27" s="178"/>
      <c r="G27" s="179">
        <v>19.0</v>
      </c>
      <c r="H27" s="180"/>
      <c r="I27" s="181">
        <v>0.0</v>
      </c>
      <c r="J27" s="181">
        <v>0.0</v>
      </c>
      <c r="K27" s="150"/>
      <c r="L27" s="150" t="s">
        <v>2546</v>
      </c>
      <c r="M27" s="150"/>
      <c r="N27" s="150"/>
      <c r="O27" s="150"/>
      <c r="P27" s="150"/>
      <c r="Q27" s="150"/>
      <c r="R27" s="150"/>
      <c r="S27" s="150"/>
      <c r="T27" s="150"/>
      <c r="U27" s="150"/>
      <c r="V27" s="150"/>
      <c r="W27" s="150"/>
      <c r="X27" s="150"/>
      <c r="Y27" s="150"/>
      <c r="Z27" s="150"/>
    </row>
    <row r="28" ht="13.5" customHeight="1">
      <c r="A28" s="183" t="s">
        <v>2565</v>
      </c>
      <c r="B28" s="177"/>
      <c r="C28" s="177"/>
      <c r="D28" s="177"/>
      <c r="E28" s="177"/>
      <c r="F28" s="178"/>
      <c r="G28" s="179">
        <v>20.0</v>
      </c>
      <c r="H28" s="180"/>
      <c r="I28" s="182">
        <f t="shared" ref="I28:J28" si="4">ROUND(SUM(I29:I38),2)</f>
        <v>0</v>
      </c>
      <c r="J28" s="182">
        <f t="shared" si="4"/>
        <v>0</v>
      </c>
      <c r="K28" s="150"/>
      <c r="L28" s="150" t="s">
        <v>2546</v>
      </c>
      <c r="M28" s="150"/>
      <c r="N28" s="150"/>
      <c r="O28" s="150"/>
      <c r="P28" s="150"/>
      <c r="Q28" s="150"/>
      <c r="R28" s="150"/>
      <c r="S28" s="150"/>
      <c r="T28" s="150"/>
      <c r="U28" s="150"/>
      <c r="V28" s="150"/>
      <c r="W28" s="150"/>
      <c r="X28" s="150"/>
      <c r="Y28" s="150"/>
      <c r="Z28" s="150"/>
    </row>
    <row r="29" ht="13.5" customHeight="1">
      <c r="A29" s="184" t="s">
        <v>2566</v>
      </c>
      <c r="B29" s="177"/>
      <c r="C29" s="177"/>
      <c r="D29" s="177"/>
      <c r="E29" s="177"/>
      <c r="F29" s="178"/>
      <c r="G29" s="179">
        <v>21.0</v>
      </c>
      <c r="H29" s="180"/>
      <c r="I29" s="181">
        <v>0.0</v>
      </c>
      <c r="J29" s="181">
        <v>0.0</v>
      </c>
      <c r="K29" s="150"/>
      <c r="L29" s="150" t="s">
        <v>2546</v>
      </c>
      <c r="M29" s="150"/>
      <c r="N29" s="150"/>
      <c r="O29" s="150"/>
      <c r="P29" s="150"/>
      <c r="Q29" s="150"/>
      <c r="R29" s="150"/>
      <c r="S29" s="150"/>
      <c r="T29" s="150"/>
      <c r="U29" s="150"/>
      <c r="V29" s="150"/>
      <c r="W29" s="150"/>
      <c r="X29" s="150"/>
      <c r="Y29" s="150"/>
      <c r="Z29" s="150"/>
    </row>
    <row r="30" ht="13.5" customHeight="1">
      <c r="A30" s="184" t="s">
        <v>2567</v>
      </c>
      <c r="B30" s="177"/>
      <c r="C30" s="177"/>
      <c r="D30" s="177"/>
      <c r="E30" s="177"/>
      <c r="F30" s="178"/>
      <c r="G30" s="179">
        <v>22.0</v>
      </c>
      <c r="H30" s="180"/>
      <c r="I30" s="181">
        <v>0.0</v>
      </c>
      <c r="J30" s="181">
        <v>0.0</v>
      </c>
      <c r="K30" s="150"/>
      <c r="L30" s="150" t="s">
        <v>2546</v>
      </c>
      <c r="M30" s="150"/>
      <c r="N30" s="150"/>
      <c r="O30" s="150"/>
      <c r="P30" s="150"/>
      <c r="Q30" s="150"/>
      <c r="R30" s="150"/>
      <c r="S30" s="150"/>
      <c r="T30" s="150"/>
      <c r="U30" s="150"/>
      <c r="V30" s="150"/>
      <c r="W30" s="150"/>
      <c r="X30" s="150"/>
      <c r="Y30" s="150"/>
      <c r="Z30" s="150"/>
    </row>
    <row r="31" ht="13.5" customHeight="1">
      <c r="A31" s="184" t="s">
        <v>2568</v>
      </c>
      <c r="B31" s="177"/>
      <c r="C31" s="177"/>
      <c r="D31" s="177"/>
      <c r="E31" s="177"/>
      <c r="F31" s="178"/>
      <c r="G31" s="179">
        <v>23.0</v>
      </c>
      <c r="H31" s="180"/>
      <c r="I31" s="181">
        <v>0.0</v>
      </c>
      <c r="J31" s="181">
        <v>0.0</v>
      </c>
      <c r="K31" s="150"/>
      <c r="L31" s="150" t="s">
        <v>2546</v>
      </c>
      <c r="M31" s="150"/>
      <c r="N31" s="150"/>
      <c r="O31" s="150"/>
      <c r="P31" s="150"/>
      <c r="Q31" s="150"/>
      <c r="R31" s="150"/>
      <c r="S31" s="150"/>
      <c r="T31" s="150"/>
      <c r="U31" s="150"/>
      <c r="V31" s="150"/>
      <c r="W31" s="150"/>
      <c r="X31" s="150"/>
      <c r="Y31" s="150"/>
      <c r="Z31" s="150"/>
    </row>
    <row r="32" ht="24.75" customHeight="1">
      <c r="A32" s="184" t="s">
        <v>2569</v>
      </c>
      <c r="B32" s="177"/>
      <c r="C32" s="177"/>
      <c r="D32" s="177"/>
      <c r="E32" s="177"/>
      <c r="F32" s="178"/>
      <c r="G32" s="179">
        <v>24.0</v>
      </c>
      <c r="H32" s="180"/>
      <c r="I32" s="181">
        <v>0.0</v>
      </c>
      <c r="J32" s="181">
        <v>0.0</v>
      </c>
      <c r="K32" s="150"/>
      <c r="L32" s="150" t="s">
        <v>2546</v>
      </c>
      <c r="M32" s="150"/>
      <c r="N32" s="150"/>
      <c r="O32" s="150"/>
      <c r="P32" s="150"/>
      <c r="Q32" s="150"/>
      <c r="R32" s="150"/>
      <c r="S32" s="150"/>
      <c r="T32" s="150"/>
      <c r="U32" s="150"/>
      <c r="V32" s="150"/>
      <c r="W32" s="150"/>
      <c r="X32" s="150"/>
      <c r="Y32" s="150"/>
      <c r="Z32" s="150"/>
    </row>
    <row r="33" ht="24.75" customHeight="1">
      <c r="A33" s="184" t="s">
        <v>2570</v>
      </c>
      <c r="B33" s="177"/>
      <c r="C33" s="177"/>
      <c r="D33" s="177"/>
      <c r="E33" s="177"/>
      <c r="F33" s="178"/>
      <c r="G33" s="179">
        <v>25.0</v>
      </c>
      <c r="H33" s="180"/>
      <c r="I33" s="181">
        <v>0.0</v>
      </c>
      <c r="J33" s="181">
        <v>0.0</v>
      </c>
      <c r="K33" s="150"/>
      <c r="L33" s="150" t="s">
        <v>2546</v>
      </c>
      <c r="M33" s="150"/>
      <c r="N33" s="150"/>
      <c r="O33" s="150"/>
      <c r="P33" s="150"/>
      <c r="Q33" s="150"/>
      <c r="R33" s="150"/>
      <c r="S33" s="150"/>
      <c r="T33" s="150"/>
      <c r="U33" s="150"/>
      <c r="V33" s="150"/>
      <c r="W33" s="150"/>
      <c r="X33" s="150"/>
      <c r="Y33" s="150"/>
      <c r="Z33" s="150"/>
    </row>
    <row r="34" ht="24.75" customHeight="1">
      <c r="A34" s="184" t="s">
        <v>2571</v>
      </c>
      <c r="B34" s="177"/>
      <c r="C34" s="177"/>
      <c r="D34" s="177"/>
      <c r="E34" s="177"/>
      <c r="F34" s="178"/>
      <c r="G34" s="179">
        <v>26.0</v>
      </c>
      <c r="H34" s="180"/>
      <c r="I34" s="181">
        <v>0.0</v>
      </c>
      <c r="J34" s="181">
        <v>0.0</v>
      </c>
      <c r="K34" s="150"/>
      <c r="L34" s="150" t="s">
        <v>2546</v>
      </c>
      <c r="M34" s="150"/>
      <c r="N34" s="150"/>
      <c r="O34" s="150"/>
      <c r="P34" s="150"/>
      <c r="Q34" s="150"/>
      <c r="R34" s="150"/>
      <c r="S34" s="150"/>
      <c r="T34" s="150"/>
      <c r="U34" s="150"/>
      <c r="V34" s="150"/>
      <c r="W34" s="150"/>
      <c r="X34" s="150"/>
      <c r="Y34" s="150"/>
      <c r="Z34" s="150"/>
    </row>
    <row r="35" ht="13.5" customHeight="1">
      <c r="A35" s="184" t="s">
        <v>2572</v>
      </c>
      <c r="B35" s="177"/>
      <c r="C35" s="177"/>
      <c r="D35" s="177"/>
      <c r="E35" s="177"/>
      <c r="F35" s="178"/>
      <c r="G35" s="179">
        <v>27.0</v>
      </c>
      <c r="H35" s="180"/>
      <c r="I35" s="181">
        <v>0.0</v>
      </c>
      <c r="J35" s="181">
        <v>0.0</v>
      </c>
      <c r="K35" s="150"/>
      <c r="L35" s="150" t="s">
        <v>2546</v>
      </c>
      <c r="M35" s="150"/>
      <c r="N35" s="150"/>
      <c r="O35" s="150"/>
      <c r="P35" s="150"/>
      <c r="Q35" s="150"/>
      <c r="R35" s="150"/>
      <c r="S35" s="150"/>
      <c r="T35" s="150"/>
      <c r="U35" s="150"/>
      <c r="V35" s="150"/>
      <c r="W35" s="150"/>
      <c r="X35" s="150"/>
      <c r="Y35" s="150"/>
      <c r="Z35" s="150"/>
    </row>
    <row r="36" ht="13.5" customHeight="1">
      <c r="A36" s="184" t="s">
        <v>2573</v>
      </c>
      <c r="B36" s="177"/>
      <c r="C36" s="177"/>
      <c r="D36" s="177"/>
      <c r="E36" s="177"/>
      <c r="F36" s="178"/>
      <c r="G36" s="179">
        <v>28.0</v>
      </c>
      <c r="H36" s="180"/>
      <c r="I36" s="181">
        <v>0.0</v>
      </c>
      <c r="J36" s="181">
        <v>0.0</v>
      </c>
      <c r="K36" s="150"/>
      <c r="L36" s="150" t="s">
        <v>2546</v>
      </c>
      <c r="M36" s="150"/>
      <c r="N36" s="150"/>
      <c r="O36" s="150"/>
      <c r="P36" s="150"/>
      <c r="Q36" s="150"/>
      <c r="R36" s="150"/>
      <c r="S36" s="150"/>
      <c r="T36" s="150"/>
      <c r="U36" s="150"/>
      <c r="V36" s="150"/>
      <c r="W36" s="150"/>
      <c r="X36" s="150"/>
      <c r="Y36" s="150"/>
      <c r="Z36" s="150"/>
    </row>
    <row r="37" ht="13.5" customHeight="1">
      <c r="A37" s="184" t="s">
        <v>2574</v>
      </c>
      <c r="B37" s="177"/>
      <c r="C37" s="177"/>
      <c r="D37" s="177"/>
      <c r="E37" s="177"/>
      <c r="F37" s="178"/>
      <c r="G37" s="179">
        <v>29.0</v>
      </c>
      <c r="H37" s="180"/>
      <c r="I37" s="181">
        <v>0.0</v>
      </c>
      <c r="J37" s="181">
        <v>0.0</v>
      </c>
      <c r="K37" s="150"/>
      <c r="L37" s="150" t="s">
        <v>2546</v>
      </c>
      <c r="M37" s="150"/>
      <c r="N37" s="150"/>
      <c r="O37" s="150"/>
      <c r="P37" s="150"/>
      <c r="Q37" s="150"/>
      <c r="R37" s="150"/>
      <c r="S37" s="150"/>
      <c r="T37" s="150"/>
      <c r="U37" s="150"/>
      <c r="V37" s="150"/>
      <c r="W37" s="150"/>
      <c r="X37" s="150"/>
      <c r="Y37" s="150"/>
      <c r="Z37" s="150"/>
    </row>
    <row r="38" ht="13.5" customHeight="1">
      <c r="A38" s="184" t="s">
        <v>2575</v>
      </c>
      <c r="B38" s="177"/>
      <c r="C38" s="177"/>
      <c r="D38" s="177"/>
      <c r="E38" s="177"/>
      <c r="F38" s="178"/>
      <c r="G38" s="179">
        <v>30.0</v>
      </c>
      <c r="H38" s="180"/>
      <c r="I38" s="181">
        <v>0.0</v>
      </c>
      <c r="J38" s="181">
        <v>0.0</v>
      </c>
      <c r="K38" s="150"/>
      <c r="L38" s="150" t="s">
        <v>2546</v>
      </c>
      <c r="M38" s="150"/>
      <c r="N38" s="150"/>
      <c r="O38" s="150"/>
      <c r="P38" s="150"/>
      <c r="Q38" s="150"/>
      <c r="R38" s="150"/>
      <c r="S38" s="150"/>
      <c r="T38" s="150"/>
      <c r="U38" s="150"/>
      <c r="V38" s="150"/>
      <c r="W38" s="150"/>
      <c r="X38" s="150"/>
      <c r="Y38" s="150"/>
      <c r="Z38" s="150"/>
    </row>
    <row r="39" ht="13.5" customHeight="1">
      <c r="A39" s="183" t="s">
        <v>2576</v>
      </c>
      <c r="B39" s="177"/>
      <c r="C39" s="177"/>
      <c r="D39" s="177"/>
      <c r="E39" s="177"/>
      <c r="F39" s="178"/>
      <c r="G39" s="179">
        <v>31.0</v>
      </c>
      <c r="H39" s="180"/>
      <c r="I39" s="182">
        <f t="shared" ref="I39:J39" si="5">ROUND(SUM(I40:I43),2)</f>
        <v>0</v>
      </c>
      <c r="J39" s="182">
        <f t="shared" si="5"/>
        <v>0</v>
      </c>
      <c r="K39" s="150"/>
      <c r="L39" s="150" t="s">
        <v>2546</v>
      </c>
      <c r="M39" s="150"/>
      <c r="N39" s="150"/>
      <c r="O39" s="150"/>
      <c r="P39" s="150"/>
      <c r="Q39" s="150"/>
      <c r="R39" s="150"/>
      <c r="S39" s="150"/>
      <c r="T39" s="150"/>
      <c r="U39" s="150"/>
      <c r="V39" s="150"/>
      <c r="W39" s="150"/>
      <c r="X39" s="150"/>
      <c r="Y39" s="150"/>
      <c r="Z39" s="150"/>
    </row>
    <row r="40" ht="13.5" customHeight="1">
      <c r="A40" s="184" t="s">
        <v>2577</v>
      </c>
      <c r="B40" s="177"/>
      <c r="C40" s="177"/>
      <c r="D40" s="177"/>
      <c r="E40" s="177"/>
      <c r="F40" s="178"/>
      <c r="G40" s="179">
        <v>32.0</v>
      </c>
      <c r="H40" s="180"/>
      <c r="I40" s="181">
        <v>0.0</v>
      </c>
      <c r="J40" s="181">
        <v>0.0</v>
      </c>
      <c r="K40" s="150"/>
      <c r="L40" s="150" t="s">
        <v>2546</v>
      </c>
      <c r="M40" s="150"/>
      <c r="N40" s="150"/>
      <c r="O40" s="150"/>
      <c r="P40" s="150"/>
      <c r="Q40" s="150"/>
      <c r="R40" s="150"/>
      <c r="S40" s="150"/>
      <c r="T40" s="150"/>
      <c r="U40" s="150"/>
      <c r="V40" s="150"/>
      <c r="W40" s="150"/>
      <c r="X40" s="150"/>
      <c r="Y40" s="150"/>
      <c r="Z40" s="150"/>
    </row>
    <row r="41" ht="13.5" customHeight="1">
      <c r="A41" s="184" t="s">
        <v>2578</v>
      </c>
      <c r="B41" s="177"/>
      <c r="C41" s="177"/>
      <c r="D41" s="177"/>
      <c r="E41" s="177"/>
      <c r="F41" s="178"/>
      <c r="G41" s="179">
        <v>33.0</v>
      </c>
      <c r="H41" s="180"/>
      <c r="I41" s="181">
        <v>0.0</v>
      </c>
      <c r="J41" s="181">
        <v>0.0</v>
      </c>
      <c r="K41" s="150"/>
      <c r="L41" s="150" t="s">
        <v>2546</v>
      </c>
      <c r="M41" s="150"/>
      <c r="N41" s="150"/>
      <c r="O41" s="150"/>
      <c r="P41" s="150"/>
      <c r="Q41" s="150"/>
      <c r="R41" s="150"/>
      <c r="S41" s="150"/>
      <c r="T41" s="150"/>
      <c r="U41" s="150"/>
      <c r="V41" s="150"/>
      <c r="W41" s="150"/>
      <c r="X41" s="150"/>
      <c r="Y41" s="150"/>
      <c r="Z41" s="150"/>
    </row>
    <row r="42" ht="13.5" customHeight="1">
      <c r="A42" s="184" t="s">
        <v>2579</v>
      </c>
      <c r="B42" s="177"/>
      <c r="C42" s="177"/>
      <c r="D42" s="177"/>
      <c r="E42" s="177"/>
      <c r="F42" s="178"/>
      <c r="G42" s="179">
        <v>34.0</v>
      </c>
      <c r="H42" s="180"/>
      <c r="I42" s="181">
        <v>0.0</v>
      </c>
      <c r="J42" s="181">
        <v>0.0</v>
      </c>
      <c r="K42" s="150"/>
      <c r="L42" s="150" t="s">
        <v>2546</v>
      </c>
      <c r="M42" s="150"/>
      <c r="N42" s="150"/>
      <c r="O42" s="150"/>
      <c r="P42" s="150"/>
      <c r="Q42" s="150"/>
      <c r="R42" s="150"/>
      <c r="S42" s="150"/>
      <c r="T42" s="150"/>
      <c r="U42" s="150"/>
      <c r="V42" s="150"/>
      <c r="W42" s="150"/>
      <c r="X42" s="150"/>
      <c r="Y42" s="150"/>
      <c r="Z42" s="150"/>
    </row>
    <row r="43" ht="13.5" customHeight="1">
      <c r="A43" s="184" t="s">
        <v>2580</v>
      </c>
      <c r="B43" s="177"/>
      <c r="C43" s="177"/>
      <c r="D43" s="177"/>
      <c r="E43" s="177"/>
      <c r="F43" s="178"/>
      <c r="G43" s="179">
        <v>35.0</v>
      </c>
      <c r="H43" s="180"/>
      <c r="I43" s="181">
        <v>0.0</v>
      </c>
      <c r="J43" s="181">
        <v>0.0</v>
      </c>
      <c r="K43" s="150"/>
      <c r="L43" s="150" t="s">
        <v>2546</v>
      </c>
      <c r="M43" s="150"/>
      <c r="N43" s="150"/>
      <c r="O43" s="150"/>
      <c r="P43" s="150"/>
      <c r="Q43" s="150"/>
      <c r="R43" s="150"/>
      <c r="S43" s="150"/>
      <c r="T43" s="150"/>
      <c r="U43" s="150"/>
      <c r="V43" s="150"/>
      <c r="W43" s="150"/>
      <c r="X43" s="150"/>
      <c r="Y43" s="150"/>
      <c r="Z43" s="150"/>
    </row>
    <row r="44" ht="13.5" customHeight="1">
      <c r="A44" s="183" t="s">
        <v>2581</v>
      </c>
      <c r="B44" s="177"/>
      <c r="C44" s="177"/>
      <c r="D44" s="177"/>
      <c r="E44" s="177"/>
      <c r="F44" s="178"/>
      <c r="G44" s="179">
        <v>36.0</v>
      </c>
      <c r="H44" s="180"/>
      <c r="I44" s="181">
        <v>0.0</v>
      </c>
      <c r="J44" s="181">
        <v>0.0</v>
      </c>
      <c r="K44" s="150"/>
      <c r="L44" s="150" t="s">
        <v>2546</v>
      </c>
      <c r="M44" s="150"/>
      <c r="N44" s="150"/>
      <c r="O44" s="150"/>
      <c r="P44" s="150"/>
      <c r="Q44" s="150"/>
      <c r="R44" s="150"/>
      <c r="S44" s="150"/>
      <c r="T44" s="150"/>
      <c r="U44" s="150"/>
      <c r="V44" s="150"/>
      <c r="W44" s="150"/>
      <c r="X44" s="150"/>
      <c r="Y44" s="150"/>
      <c r="Z44" s="150"/>
    </row>
    <row r="45" ht="13.5" customHeight="1">
      <c r="A45" s="176" t="s">
        <v>2582</v>
      </c>
      <c r="B45" s="177"/>
      <c r="C45" s="177"/>
      <c r="D45" s="177"/>
      <c r="E45" s="177"/>
      <c r="F45" s="178"/>
      <c r="G45" s="179">
        <v>37.0</v>
      </c>
      <c r="H45" s="180"/>
      <c r="I45" s="182">
        <f t="shared" ref="I45:J45" si="6">ROUND(I46+I54+I61+I71,2)</f>
        <v>312209.41</v>
      </c>
      <c r="J45" s="182">
        <f t="shared" si="6"/>
        <v>817867.06</v>
      </c>
      <c r="K45" s="150"/>
      <c r="L45" s="150" t="s">
        <v>2546</v>
      </c>
      <c r="M45" s="150"/>
      <c r="N45" s="150"/>
      <c r="O45" s="150"/>
      <c r="P45" s="150"/>
      <c r="Q45" s="150"/>
      <c r="R45" s="150"/>
      <c r="S45" s="150"/>
      <c r="T45" s="150"/>
      <c r="U45" s="150"/>
      <c r="V45" s="150"/>
      <c r="W45" s="150"/>
      <c r="X45" s="150"/>
      <c r="Y45" s="150"/>
      <c r="Z45" s="150"/>
    </row>
    <row r="46" ht="13.5" customHeight="1">
      <c r="A46" s="183" t="s">
        <v>2583</v>
      </c>
      <c r="B46" s="177"/>
      <c r="C46" s="177"/>
      <c r="D46" s="177"/>
      <c r="E46" s="177"/>
      <c r="F46" s="178"/>
      <c r="G46" s="179">
        <v>38.0</v>
      </c>
      <c r="H46" s="180"/>
      <c r="I46" s="182">
        <f t="shared" ref="I46:J46" si="7">ROUND(SUM(I47:I53),2)</f>
        <v>19754.23</v>
      </c>
      <c r="J46" s="182">
        <f t="shared" si="7"/>
        <v>21660.58</v>
      </c>
      <c r="K46" s="150"/>
      <c r="L46" s="150" t="s">
        <v>2546</v>
      </c>
      <c r="M46" s="150"/>
      <c r="N46" s="150"/>
      <c r="O46" s="150"/>
      <c r="P46" s="150"/>
      <c r="Q46" s="150"/>
      <c r="R46" s="150"/>
      <c r="S46" s="150"/>
      <c r="T46" s="150"/>
      <c r="U46" s="150"/>
      <c r="V46" s="150"/>
      <c r="W46" s="150"/>
      <c r="X46" s="150"/>
      <c r="Y46" s="150"/>
      <c r="Z46" s="150"/>
    </row>
    <row r="47" ht="13.5" customHeight="1">
      <c r="A47" s="184" t="s">
        <v>2584</v>
      </c>
      <c r="B47" s="177"/>
      <c r="C47" s="177"/>
      <c r="D47" s="177"/>
      <c r="E47" s="177"/>
      <c r="F47" s="178"/>
      <c r="G47" s="179">
        <v>39.0</v>
      </c>
      <c r="H47" s="180"/>
      <c r="I47" s="181">
        <v>18188.33</v>
      </c>
      <c r="J47" s="181">
        <v>19857.56</v>
      </c>
      <c r="K47" s="150"/>
      <c r="L47" s="150" t="s">
        <v>2546</v>
      </c>
      <c r="M47" s="150"/>
      <c r="N47" s="150"/>
      <c r="O47" s="150"/>
      <c r="P47" s="150"/>
      <c r="Q47" s="150"/>
      <c r="R47" s="150"/>
      <c r="S47" s="150"/>
      <c r="T47" s="150"/>
      <c r="U47" s="150"/>
      <c r="V47" s="150"/>
      <c r="W47" s="150"/>
      <c r="X47" s="150"/>
      <c r="Y47" s="150"/>
      <c r="Z47" s="150"/>
    </row>
    <row r="48" ht="13.5" customHeight="1">
      <c r="A48" s="184" t="s">
        <v>2585</v>
      </c>
      <c r="B48" s="177"/>
      <c r="C48" s="177"/>
      <c r="D48" s="177"/>
      <c r="E48" s="177"/>
      <c r="F48" s="178"/>
      <c r="G48" s="179">
        <v>40.0</v>
      </c>
      <c r="H48" s="180"/>
      <c r="I48" s="181">
        <v>0.0</v>
      </c>
      <c r="J48" s="181">
        <v>0.0</v>
      </c>
      <c r="K48" s="150"/>
      <c r="L48" s="150" t="s">
        <v>2546</v>
      </c>
      <c r="M48" s="150"/>
      <c r="N48" s="150"/>
      <c r="O48" s="150"/>
      <c r="P48" s="150"/>
      <c r="Q48" s="150"/>
      <c r="R48" s="150"/>
      <c r="S48" s="150"/>
      <c r="T48" s="150"/>
      <c r="U48" s="150"/>
      <c r="V48" s="150"/>
      <c r="W48" s="150"/>
      <c r="X48" s="150"/>
      <c r="Y48" s="150"/>
      <c r="Z48" s="150"/>
    </row>
    <row r="49" ht="13.5" customHeight="1">
      <c r="A49" s="184" t="s">
        <v>2586</v>
      </c>
      <c r="B49" s="177"/>
      <c r="C49" s="177"/>
      <c r="D49" s="177"/>
      <c r="E49" s="177"/>
      <c r="F49" s="178"/>
      <c r="G49" s="179">
        <v>41.0</v>
      </c>
      <c r="H49" s="180"/>
      <c r="I49" s="181">
        <v>0.0</v>
      </c>
      <c r="J49" s="181">
        <v>0.0</v>
      </c>
      <c r="K49" s="150"/>
      <c r="L49" s="150" t="s">
        <v>2546</v>
      </c>
      <c r="M49" s="150"/>
      <c r="N49" s="150"/>
      <c r="O49" s="150"/>
      <c r="P49" s="150"/>
      <c r="Q49" s="150"/>
      <c r="R49" s="150"/>
      <c r="S49" s="150"/>
      <c r="T49" s="150"/>
      <c r="U49" s="150"/>
      <c r="V49" s="150"/>
      <c r="W49" s="150"/>
      <c r="X49" s="150"/>
      <c r="Y49" s="150"/>
      <c r="Z49" s="150"/>
    </row>
    <row r="50" ht="13.5" customHeight="1">
      <c r="A50" s="184" t="s">
        <v>2587</v>
      </c>
      <c r="B50" s="177"/>
      <c r="C50" s="177"/>
      <c r="D50" s="177"/>
      <c r="E50" s="177"/>
      <c r="F50" s="178"/>
      <c r="G50" s="179">
        <v>42.0</v>
      </c>
      <c r="H50" s="180"/>
      <c r="I50" s="181">
        <v>1565.9</v>
      </c>
      <c r="J50" s="181">
        <v>1803.02</v>
      </c>
      <c r="K50" s="150"/>
      <c r="L50" s="150" t="s">
        <v>2546</v>
      </c>
      <c r="M50" s="150"/>
      <c r="N50" s="150"/>
      <c r="O50" s="150"/>
      <c r="P50" s="150"/>
      <c r="Q50" s="150"/>
      <c r="R50" s="150"/>
      <c r="S50" s="150"/>
      <c r="T50" s="150"/>
      <c r="U50" s="150"/>
      <c r="V50" s="150"/>
      <c r="W50" s="150"/>
      <c r="X50" s="150"/>
      <c r="Y50" s="150"/>
      <c r="Z50" s="150"/>
    </row>
    <row r="51" ht="13.5" customHeight="1">
      <c r="A51" s="184" t="s">
        <v>2588</v>
      </c>
      <c r="B51" s="177"/>
      <c r="C51" s="177"/>
      <c r="D51" s="177"/>
      <c r="E51" s="177"/>
      <c r="F51" s="178"/>
      <c r="G51" s="179">
        <v>43.0</v>
      </c>
      <c r="H51" s="180"/>
      <c r="I51" s="181"/>
      <c r="J51" s="181"/>
      <c r="K51" s="150"/>
      <c r="L51" s="150" t="s">
        <v>2546</v>
      </c>
      <c r="M51" s="150"/>
      <c r="N51" s="150"/>
      <c r="O51" s="150"/>
      <c r="P51" s="150"/>
      <c r="Q51" s="150"/>
      <c r="R51" s="150"/>
      <c r="S51" s="150"/>
      <c r="T51" s="150"/>
      <c r="U51" s="150"/>
      <c r="V51" s="150"/>
      <c r="W51" s="150"/>
      <c r="X51" s="150"/>
      <c r="Y51" s="150"/>
      <c r="Z51" s="150"/>
    </row>
    <row r="52" ht="13.5" customHeight="1">
      <c r="A52" s="184" t="s">
        <v>2589</v>
      </c>
      <c r="B52" s="177"/>
      <c r="C52" s="177"/>
      <c r="D52" s="177"/>
      <c r="E52" s="177"/>
      <c r="F52" s="178"/>
      <c r="G52" s="179">
        <v>44.0</v>
      </c>
      <c r="H52" s="180"/>
      <c r="I52" s="181">
        <v>0.0</v>
      </c>
      <c r="J52" s="181">
        <v>0.0</v>
      </c>
      <c r="K52" s="150"/>
      <c r="L52" s="150" t="s">
        <v>2546</v>
      </c>
      <c r="M52" s="150"/>
      <c r="N52" s="150"/>
      <c r="O52" s="150"/>
      <c r="P52" s="150"/>
      <c r="Q52" s="150"/>
      <c r="R52" s="150"/>
      <c r="S52" s="150"/>
      <c r="T52" s="150"/>
      <c r="U52" s="150"/>
      <c r="V52" s="150"/>
      <c r="W52" s="150"/>
      <c r="X52" s="150"/>
      <c r="Y52" s="150"/>
      <c r="Z52" s="150"/>
    </row>
    <row r="53" ht="13.5" customHeight="1">
      <c r="A53" s="184" t="s">
        <v>2590</v>
      </c>
      <c r="B53" s="177"/>
      <c r="C53" s="177"/>
      <c r="D53" s="177"/>
      <c r="E53" s="177"/>
      <c r="F53" s="178"/>
      <c r="G53" s="179">
        <v>45.0</v>
      </c>
      <c r="H53" s="180"/>
      <c r="I53" s="181">
        <v>0.0</v>
      </c>
      <c r="J53" s="181">
        <v>0.0</v>
      </c>
      <c r="K53" s="150"/>
      <c r="L53" s="150" t="s">
        <v>2546</v>
      </c>
      <c r="M53" s="150"/>
      <c r="N53" s="150"/>
      <c r="O53" s="150"/>
      <c r="P53" s="150"/>
      <c r="Q53" s="150"/>
      <c r="R53" s="150"/>
      <c r="S53" s="150"/>
      <c r="T53" s="150"/>
      <c r="U53" s="150"/>
      <c r="V53" s="150"/>
      <c r="W53" s="150"/>
      <c r="X53" s="150"/>
      <c r="Y53" s="150"/>
      <c r="Z53" s="150"/>
    </row>
    <row r="54" ht="13.5" customHeight="1">
      <c r="A54" s="183" t="s">
        <v>2591</v>
      </c>
      <c r="B54" s="177"/>
      <c r="C54" s="177"/>
      <c r="D54" s="177"/>
      <c r="E54" s="177"/>
      <c r="F54" s="178"/>
      <c r="G54" s="179">
        <v>46.0</v>
      </c>
      <c r="H54" s="180"/>
      <c r="I54" s="182">
        <f t="shared" ref="I54:J54" si="8">ROUND(SUM(I55:I60),2)</f>
        <v>138393.91</v>
      </c>
      <c r="J54" s="182">
        <f t="shared" si="8"/>
        <v>53720.52</v>
      </c>
      <c r="K54" s="150"/>
      <c r="L54" s="150" t="s">
        <v>2546</v>
      </c>
      <c r="M54" s="150"/>
      <c r="N54" s="150"/>
      <c r="O54" s="150"/>
      <c r="P54" s="150"/>
      <c r="Q54" s="150"/>
      <c r="R54" s="150"/>
      <c r="S54" s="150"/>
      <c r="T54" s="150"/>
      <c r="U54" s="150"/>
      <c r="V54" s="150"/>
      <c r="W54" s="150"/>
      <c r="X54" s="150"/>
      <c r="Y54" s="150"/>
      <c r="Z54" s="150"/>
    </row>
    <row r="55" ht="13.5" customHeight="1">
      <c r="A55" s="184" t="s">
        <v>2592</v>
      </c>
      <c r="B55" s="177"/>
      <c r="C55" s="177"/>
      <c r="D55" s="177"/>
      <c r="E55" s="177"/>
      <c r="F55" s="178"/>
      <c r="G55" s="179">
        <v>47.0</v>
      </c>
      <c r="H55" s="180"/>
      <c r="I55" s="181">
        <v>0.0</v>
      </c>
      <c r="J55" s="181">
        <v>0.0</v>
      </c>
      <c r="K55" s="150"/>
      <c r="L55" s="150" t="s">
        <v>2546</v>
      </c>
      <c r="M55" s="150"/>
      <c r="N55" s="150"/>
      <c r="O55" s="150"/>
      <c r="P55" s="150"/>
      <c r="Q55" s="150"/>
      <c r="R55" s="150"/>
      <c r="S55" s="150"/>
      <c r="T55" s="150"/>
      <c r="U55" s="150"/>
      <c r="V55" s="150"/>
      <c r="W55" s="150"/>
      <c r="X55" s="150"/>
      <c r="Y55" s="150"/>
      <c r="Z55" s="150"/>
    </row>
    <row r="56" ht="13.5" customHeight="1">
      <c r="A56" s="184" t="s">
        <v>2593</v>
      </c>
      <c r="B56" s="177"/>
      <c r="C56" s="177"/>
      <c r="D56" s="177"/>
      <c r="E56" s="177"/>
      <c r="F56" s="178"/>
      <c r="G56" s="179">
        <v>48.0</v>
      </c>
      <c r="H56" s="180"/>
      <c r="I56" s="181">
        <v>0.0</v>
      </c>
      <c r="J56" s="181">
        <v>0.0</v>
      </c>
      <c r="K56" s="150"/>
      <c r="L56" s="150" t="s">
        <v>2546</v>
      </c>
      <c r="M56" s="150"/>
      <c r="N56" s="150"/>
      <c r="O56" s="150"/>
      <c r="P56" s="150"/>
      <c r="Q56" s="150"/>
      <c r="R56" s="150"/>
      <c r="S56" s="150"/>
      <c r="T56" s="150"/>
      <c r="U56" s="150"/>
      <c r="V56" s="150"/>
      <c r="W56" s="150"/>
      <c r="X56" s="150"/>
      <c r="Y56" s="150"/>
      <c r="Z56" s="150"/>
    </row>
    <row r="57" ht="13.5" customHeight="1">
      <c r="A57" s="184" t="s">
        <v>2594</v>
      </c>
      <c r="B57" s="177"/>
      <c r="C57" s="177"/>
      <c r="D57" s="177"/>
      <c r="E57" s="177"/>
      <c r="F57" s="178"/>
      <c r="G57" s="179">
        <v>49.0</v>
      </c>
      <c r="H57" s="180"/>
      <c r="I57" s="181">
        <v>94002.86</v>
      </c>
      <c r="J57" s="181">
        <v>30774.28</v>
      </c>
      <c r="K57" s="150"/>
      <c r="L57" s="150" t="s">
        <v>2546</v>
      </c>
      <c r="M57" s="150"/>
      <c r="N57" s="150"/>
      <c r="O57" s="150"/>
      <c r="P57" s="150"/>
      <c r="Q57" s="150"/>
      <c r="R57" s="150"/>
      <c r="S57" s="150"/>
      <c r="T57" s="150"/>
      <c r="U57" s="150"/>
      <c r="V57" s="150"/>
      <c r="W57" s="150"/>
      <c r="X57" s="150"/>
      <c r="Y57" s="150"/>
      <c r="Z57" s="150"/>
    </row>
    <row r="58" ht="13.5" customHeight="1">
      <c r="A58" s="184" t="s">
        <v>2595</v>
      </c>
      <c r="B58" s="177"/>
      <c r="C58" s="177"/>
      <c r="D58" s="177"/>
      <c r="E58" s="177"/>
      <c r="F58" s="178"/>
      <c r="G58" s="179">
        <v>50.0</v>
      </c>
      <c r="H58" s="180"/>
      <c r="I58" s="181">
        <v>0.0</v>
      </c>
      <c r="J58" s="181">
        <v>0.0</v>
      </c>
      <c r="K58" s="150"/>
      <c r="L58" s="150" t="s">
        <v>2546</v>
      </c>
      <c r="M58" s="150"/>
      <c r="N58" s="150"/>
      <c r="O58" s="150"/>
      <c r="P58" s="150"/>
      <c r="Q58" s="150"/>
      <c r="R58" s="150"/>
      <c r="S58" s="150"/>
      <c r="T58" s="150"/>
      <c r="U58" s="150"/>
      <c r="V58" s="150"/>
      <c r="W58" s="150"/>
      <c r="X58" s="150"/>
      <c r="Y58" s="150"/>
      <c r="Z58" s="150"/>
    </row>
    <row r="59" ht="13.5" customHeight="1">
      <c r="A59" s="184" t="s">
        <v>2596</v>
      </c>
      <c r="B59" s="177"/>
      <c r="C59" s="177"/>
      <c r="D59" s="177"/>
      <c r="E59" s="177"/>
      <c r="F59" s="178"/>
      <c r="G59" s="179">
        <v>51.0</v>
      </c>
      <c r="H59" s="180"/>
      <c r="I59" s="181">
        <v>28481.93</v>
      </c>
      <c r="J59" s="181">
        <v>16933.94</v>
      </c>
      <c r="K59" s="150"/>
      <c r="L59" s="150" t="s">
        <v>2546</v>
      </c>
      <c r="M59" s="150"/>
      <c r="N59" s="150"/>
      <c r="O59" s="150"/>
      <c r="P59" s="150"/>
      <c r="Q59" s="150"/>
      <c r="R59" s="150"/>
      <c r="S59" s="150"/>
      <c r="T59" s="150"/>
      <c r="U59" s="150"/>
      <c r="V59" s="150"/>
      <c r="W59" s="150"/>
      <c r="X59" s="150"/>
      <c r="Y59" s="150"/>
      <c r="Z59" s="150"/>
    </row>
    <row r="60" ht="13.5" customHeight="1">
      <c r="A60" s="184" t="s">
        <v>2597</v>
      </c>
      <c r="B60" s="177"/>
      <c r="C60" s="177"/>
      <c r="D60" s="177"/>
      <c r="E60" s="177"/>
      <c r="F60" s="178"/>
      <c r="G60" s="179">
        <v>52.0</v>
      </c>
      <c r="H60" s="180"/>
      <c r="I60" s="181">
        <v>15909.12</v>
      </c>
      <c r="J60" s="181">
        <v>6012.3</v>
      </c>
      <c r="K60" s="150"/>
      <c r="L60" s="150" t="s">
        <v>2546</v>
      </c>
      <c r="M60" s="150"/>
      <c r="N60" s="150"/>
      <c r="O60" s="150"/>
      <c r="P60" s="150"/>
      <c r="Q60" s="150"/>
      <c r="R60" s="150"/>
      <c r="S60" s="150"/>
      <c r="T60" s="150"/>
      <c r="U60" s="150"/>
      <c r="V60" s="150"/>
      <c r="W60" s="150"/>
      <c r="X60" s="150"/>
      <c r="Y60" s="150"/>
      <c r="Z60" s="150"/>
    </row>
    <row r="61" ht="13.5" customHeight="1">
      <c r="A61" s="183" t="s">
        <v>2598</v>
      </c>
      <c r="B61" s="177"/>
      <c r="C61" s="177"/>
      <c r="D61" s="177"/>
      <c r="E61" s="177"/>
      <c r="F61" s="178"/>
      <c r="G61" s="179">
        <v>53.0</v>
      </c>
      <c r="H61" s="180"/>
      <c r="I61" s="182">
        <f t="shared" ref="I61:J61" si="9">ROUND(SUM(I62:I70),2)</f>
        <v>0</v>
      </c>
      <c r="J61" s="182">
        <f t="shared" si="9"/>
        <v>0</v>
      </c>
      <c r="K61" s="150"/>
      <c r="L61" s="150" t="s">
        <v>2546</v>
      </c>
      <c r="M61" s="150"/>
      <c r="N61" s="150"/>
      <c r="O61" s="150"/>
      <c r="P61" s="150"/>
      <c r="Q61" s="150"/>
      <c r="R61" s="150"/>
      <c r="S61" s="150"/>
      <c r="T61" s="150"/>
      <c r="U61" s="150"/>
      <c r="V61" s="150"/>
      <c r="W61" s="150"/>
      <c r="X61" s="150"/>
      <c r="Y61" s="150"/>
      <c r="Z61" s="150"/>
    </row>
    <row r="62" ht="13.5" customHeight="1">
      <c r="A62" s="184" t="s">
        <v>2566</v>
      </c>
      <c r="B62" s="177"/>
      <c r="C62" s="177"/>
      <c r="D62" s="177"/>
      <c r="E62" s="177"/>
      <c r="F62" s="178"/>
      <c r="G62" s="179">
        <v>54.0</v>
      </c>
      <c r="H62" s="180"/>
      <c r="I62" s="181">
        <v>0.0</v>
      </c>
      <c r="J62" s="181">
        <v>0.0</v>
      </c>
      <c r="K62" s="150"/>
      <c r="L62" s="150" t="s">
        <v>2546</v>
      </c>
      <c r="M62" s="150"/>
      <c r="N62" s="150"/>
      <c r="O62" s="150"/>
      <c r="P62" s="150"/>
      <c r="Q62" s="150"/>
      <c r="R62" s="150"/>
      <c r="S62" s="150"/>
      <c r="T62" s="150"/>
      <c r="U62" s="150"/>
      <c r="V62" s="150"/>
      <c r="W62" s="150"/>
      <c r="X62" s="150"/>
      <c r="Y62" s="150"/>
      <c r="Z62" s="150"/>
    </row>
    <row r="63" ht="13.5" customHeight="1">
      <c r="A63" s="184" t="s">
        <v>2567</v>
      </c>
      <c r="B63" s="177"/>
      <c r="C63" s="177"/>
      <c r="D63" s="177"/>
      <c r="E63" s="177"/>
      <c r="F63" s="178"/>
      <c r="G63" s="179">
        <v>55.0</v>
      </c>
      <c r="H63" s="180"/>
      <c r="I63" s="181">
        <v>0.0</v>
      </c>
      <c r="J63" s="181">
        <v>0.0</v>
      </c>
      <c r="K63" s="150"/>
      <c r="L63" s="150" t="s">
        <v>2546</v>
      </c>
      <c r="M63" s="150"/>
      <c r="N63" s="150"/>
      <c r="O63" s="150"/>
      <c r="P63" s="150"/>
      <c r="Q63" s="150"/>
      <c r="R63" s="150"/>
      <c r="S63" s="150"/>
      <c r="T63" s="150"/>
      <c r="U63" s="150"/>
      <c r="V63" s="150"/>
      <c r="W63" s="150"/>
      <c r="X63" s="150"/>
      <c r="Y63" s="150"/>
      <c r="Z63" s="150"/>
    </row>
    <row r="64" ht="13.5" customHeight="1">
      <c r="A64" s="184" t="s">
        <v>2568</v>
      </c>
      <c r="B64" s="177"/>
      <c r="C64" s="177"/>
      <c r="D64" s="177"/>
      <c r="E64" s="177"/>
      <c r="F64" s="178"/>
      <c r="G64" s="179">
        <v>56.0</v>
      </c>
      <c r="H64" s="180"/>
      <c r="I64" s="181">
        <v>0.0</v>
      </c>
      <c r="J64" s="181">
        <v>0.0</v>
      </c>
      <c r="K64" s="150"/>
      <c r="L64" s="150" t="s">
        <v>2546</v>
      </c>
      <c r="M64" s="150"/>
      <c r="N64" s="150"/>
      <c r="O64" s="150"/>
      <c r="P64" s="150"/>
      <c r="Q64" s="150"/>
      <c r="R64" s="150"/>
      <c r="S64" s="150"/>
      <c r="T64" s="150"/>
      <c r="U64" s="150"/>
      <c r="V64" s="150"/>
      <c r="W64" s="150"/>
      <c r="X64" s="150"/>
      <c r="Y64" s="150"/>
      <c r="Z64" s="150"/>
    </row>
    <row r="65" ht="24.75" customHeight="1">
      <c r="A65" s="184" t="s">
        <v>2599</v>
      </c>
      <c r="B65" s="177"/>
      <c r="C65" s="177"/>
      <c r="D65" s="177"/>
      <c r="E65" s="177"/>
      <c r="F65" s="178"/>
      <c r="G65" s="179">
        <v>57.0</v>
      </c>
      <c r="H65" s="180"/>
      <c r="I65" s="181">
        <v>0.0</v>
      </c>
      <c r="J65" s="181">
        <v>0.0</v>
      </c>
      <c r="K65" s="150"/>
      <c r="L65" s="150" t="s">
        <v>2546</v>
      </c>
      <c r="M65" s="150"/>
      <c r="N65" s="150"/>
      <c r="O65" s="150"/>
      <c r="P65" s="150"/>
      <c r="Q65" s="150"/>
      <c r="R65" s="150"/>
      <c r="S65" s="150"/>
      <c r="T65" s="150"/>
      <c r="U65" s="150"/>
      <c r="V65" s="150"/>
      <c r="W65" s="150"/>
      <c r="X65" s="150"/>
      <c r="Y65" s="150"/>
      <c r="Z65" s="150"/>
    </row>
    <row r="66" ht="24.75" customHeight="1">
      <c r="A66" s="184" t="s">
        <v>2570</v>
      </c>
      <c r="B66" s="177"/>
      <c r="C66" s="177"/>
      <c r="D66" s="177"/>
      <c r="E66" s="177"/>
      <c r="F66" s="178"/>
      <c r="G66" s="179">
        <v>58.0</v>
      </c>
      <c r="H66" s="180"/>
      <c r="I66" s="181">
        <v>0.0</v>
      </c>
      <c r="J66" s="181">
        <v>0.0</v>
      </c>
      <c r="K66" s="150"/>
      <c r="L66" s="150" t="s">
        <v>2546</v>
      </c>
      <c r="M66" s="150"/>
      <c r="N66" s="150"/>
      <c r="O66" s="150"/>
      <c r="P66" s="150"/>
      <c r="Q66" s="150"/>
      <c r="R66" s="150"/>
      <c r="S66" s="150"/>
      <c r="T66" s="150"/>
      <c r="U66" s="150"/>
      <c r="V66" s="150"/>
      <c r="W66" s="150"/>
      <c r="X66" s="150"/>
      <c r="Y66" s="150"/>
      <c r="Z66" s="150"/>
    </row>
    <row r="67" ht="24.75" customHeight="1">
      <c r="A67" s="184" t="s">
        <v>2571</v>
      </c>
      <c r="B67" s="177"/>
      <c r="C67" s="177"/>
      <c r="D67" s="177"/>
      <c r="E67" s="177"/>
      <c r="F67" s="178"/>
      <c r="G67" s="179">
        <v>59.0</v>
      </c>
      <c r="H67" s="180"/>
      <c r="I67" s="181">
        <v>0.0</v>
      </c>
      <c r="J67" s="181">
        <v>0.0</v>
      </c>
      <c r="K67" s="150"/>
      <c r="L67" s="150" t="s">
        <v>2546</v>
      </c>
      <c r="M67" s="150"/>
      <c r="N67" s="150"/>
      <c r="O67" s="150"/>
      <c r="P67" s="150"/>
      <c r="Q67" s="150"/>
      <c r="R67" s="150"/>
      <c r="S67" s="150"/>
      <c r="T67" s="150"/>
      <c r="U67" s="150"/>
      <c r="V67" s="150"/>
      <c r="W67" s="150"/>
      <c r="X67" s="150"/>
      <c r="Y67" s="150"/>
      <c r="Z67" s="150"/>
    </row>
    <row r="68" ht="13.5" customHeight="1">
      <c r="A68" s="184" t="s">
        <v>2572</v>
      </c>
      <c r="B68" s="177"/>
      <c r="C68" s="177"/>
      <c r="D68" s="177"/>
      <c r="E68" s="177"/>
      <c r="F68" s="178"/>
      <c r="G68" s="179">
        <v>60.0</v>
      </c>
      <c r="H68" s="180"/>
      <c r="I68" s="181">
        <v>0.0</v>
      </c>
      <c r="J68" s="181">
        <v>0.0</v>
      </c>
      <c r="K68" s="150"/>
      <c r="L68" s="150" t="s">
        <v>2546</v>
      </c>
      <c r="M68" s="150"/>
      <c r="N68" s="150"/>
      <c r="O68" s="150"/>
      <c r="P68" s="150"/>
      <c r="Q68" s="150"/>
      <c r="R68" s="150"/>
      <c r="S68" s="150"/>
      <c r="T68" s="150"/>
      <c r="U68" s="150"/>
      <c r="V68" s="150"/>
      <c r="W68" s="150"/>
      <c r="X68" s="150"/>
      <c r="Y68" s="150"/>
      <c r="Z68" s="150"/>
    </row>
    <row r="69" ht="13.5" customHeight="1">
      <c r="A69" s="184" t="s">
        <v>2573</v>
      </c>
      <c r="B69" s="177"/>
      <c r="C69" s="177"/>
      <c r="D69" s="177"/>
      <c r="E69" s="177"/>
      <c r="F69" s="178"/>
      <c r="G69" s="179">
        <v>61.0</v>
      </c>
      <c r="H69" s="180"/>
      <c r="I69" s="181">
        <v>0.0</v>
      </c>
      <c r="J69" s="181">
        <v>0.0</v>
      </c>
      <c r="K69" s="150"/>
      <c r="L69" s="150" t="s">
        <v>2546</v>
      </c>
      <c r="M69" s="150"/>
      <c r="N69" s="150"/>
      <c r="O69" s="150"/>
      <c r="P69" s="150"/>
      <c r="Q69" s="150"/>
      <c r="R69" s="150"/>
      <c r="S69" s="150"/>
      <c r="T69" s="150"/>
      <c r="U69" s="150"/>
      <c r="V69" s="150"/>
      <c r="W69" s="150"/>
      <c r="X69" s="150"/>
      <c r="Y69" s="150"/>
      <c r="Z69" s="150"/>
    </row>
    <row r="70" ht="13.5" customHeight="1">
      <c r="A70" s="184" t="s">
        <v>2600</v>
      </c>
      <c r="B70" s="177"/>
      <c r="C70" s="177"/>
      <c r="D70" s="177"/>
      <c r="E70" s="177"/>
      <c r="F70" s="178"/>
      <c r="G70" s="179">
        <v>62.0</v>
      </c>
      <c r="H70" s="180"/>
      <c r="I70" s="181">
        <v>0.0</v>
      </c>
      <c r="J70" s="181">
        <v>0.0</v>
      </c>
      <c r="K70" s="150"/>
      <c r="L70" s="150" t="s">
        <v>2546</v>
      </c>
      <c r="M70" s="150"/>
      <c r="N70" s="150"/>
      <c r="O70" s="150"/>
      <c r="P70" s="150"/>
      <c r="Q70" s="150"/>
      <c r="R70" s="150"/>
      <c r="S70" s="150"/>
      <c r="T70" s="150"/>
      <c r="U70" s="150"/>
      <c r="V70" s="150"/>
      <c r="W70" s="150"/>
      <c r="X70" s="150"/>
      <c r="Y70" s="150"/>
      <c r="Z70" s="150"/>
    </row>
    <row r="71" ht="13.5" customHeight="1">
      <c r="A71" s="183" t="s">
        <v>2601</v>
      </c>
      <c r="B71" s="177"/>
      <c r="C71" s="177"/>
      <c r="D71" s="177"/>
      <c r="E71" s="177"/>
      <c r="F71" s="178"/>
      <c r="G71" s="179">
        <v>63.0</v>
      </c>
      <c r="H71" s="180"/>
      <c r="I71" s="181">
        <v>154061.27</v>
      </c>
      <c r="J71" s="181">
        <v>742485.96</v>
      </c>
      <c r="K71" s="150"/>
      <c r="L71" s="150" t="s">
        <v>2546</v>
      </c>
      <c r="M71" s="150"/>
      <c r="N71" s="150"/>
      <c r="O71" s="150"/>
      <c r="P71" s="150"/>
      <c r="Q71" s="150"/>
      <c r="R71" s="150"/>
      <c r="S71" s="150"/>
      <c r="T71" s="150"/>
      <c r="U71" s="150"/>
      <c r="V71" s="150"/>
      <c r="W71" s="150"/>
      <c r="X71" s="150"/>
      <c r="Y71" s="150"/>
      <c r="Z71" s="150"/>
    </row>
    <row r="72" ht="24.75" customHeight="1">
      <c r="A72" s="176" t="s">
        <v>2602</v>
      </c>
      <c r="B72" s="177"/>
      <c r="C72" s="177"/>
      <c r="D72" s="177"/>
      <c r="E72" s="177"/>
      <c r="F72" s="178"/>
      <c r="G72" s="179">
        <v>64.0</v>
      </c>
      <c r="H72" s="180"/>
      <c r="I72" s="181">
        <v>333.36</v>
      </c>
      <c r="J72" s="181">
        <v>3624.4</v>
      </c>
      <c r="K72" s="150"/>
      <c r="L72" s="150" t="s">
        <v>2546</v>
      </c>
      <c r="M72" s="150"/>
      <c r="N72" s="150"/>
      <c r="O72" s="150"/>
      <c r="P72" s="150"/>
      <c r="Q72" s="150"/>
      <c r="R72" s="150"/>
      <c r="S72" s="150"/>
      <c r="T72" s="150"/>
      <c r="U72" s="150"/>
      <c r="V72" s="150"/>
      <c r="W72" s="150"/>
      <c r="X72" s="150"/>
      <c r="Y72" s="150"/>
      <c r="Z72" s="150"/>
    </row>
    <row r="73" ht="13.5" customHeight="1">
      <c r="A73" s="176" t="s">
        <v>2603</v>
      </c>
      <c r="B73" s="177"/>
      <c r="C73" s="177"/>
      <c r="D73" s="177"/>
      <c r="E73" s="177"/>
      <c r="F73" s="178"/>
      <c r="G73" s="179">
        <v>65.0</v>
      </c>
      <c r="H73" s="180"/>
      <c r="I73" s="182">
        <f t="shared" ref="I73:J73" si="10">ROUND(I9+I10+I45+I72,2)</f>
        <v>714510.19</v>
      </c>
      <c r="J73" s="182">
        <f t="shared" si="10"/>
        <v>1139336.99</v>
      </c>
      <c r="K73" s="150"/>
      <c r="L73" s="150" t="s">
        <v>2546</v>
      </c>
      <c r="M73" s="150"/>
      <c r="N73" s="150"/>
      <c r="O73" s="150"/>
      <c r="P73" s="150"/>
      <c r="Q73" s="150"/>
      <c r="R73" s="150"/>
      <c r="S73" s="150"/>
      <c r="T73" s="150"/>
      <c r="U73" s="150"/>
      <c r="V73" s="150"/>
      <c r="W73" s="150"/>
      <c r="X73" s="150"/>
      <c r="Y73" s="150"/>
      <c r="Z73" s="150"/>
    </row>
    <row r="74" ht="13.5" customHeight="1">
      <c r="A74" s="185" t="s">
        <v>2604</v>
      </c>
      <c r="B74" s="186"/>
      <c r="C74" s="186"/>
      <c r="D74" s="186"/>
      <c r="E74" s="186"/>
      <c r="F74" s="187"/>
      <c r="G74" s="188">
        <v>66.0</v>
      </c>
      <c r="H74" s="189"/>
      <c r="I74" s="190">
        <v>0.0</v>
      </c>
      <c r="J74" s="190">
        <v>0.0</v>
      </c>
      <c r="K74" s="150"/>
      <c r="L74" s="150" t="s">
        <v>2546</v>
      </c>
      <c r="M74" s="150"/>
      <c r="N74" s="150"/>
      <c r="O74" s="150"/>
      <c r="P74" s="150"/>
      <c r="Q74" s="150"/>
      <c r="R74" s="150"/>
      <c r="S74" s="150"/>
      <c r="T74" s="150"/>
      <c r="U74" s="150"/>
      <c r="V74" s="150"/>
      <c r="W74" s="150"/>
      <c r="X74" s="150"/>
      <c r="Y74" s="150"/>
      <c r="Z74" s="150"/>
    </row>
    <row r="75" ht="13.5" customHeight="1">
      <c r="A75" s="173" t="s">
        <v>2605</v>
      </c>
      <c r="B75" s="174"/>
      <c r="C75" s="174"/>
      <c r="D75" s="174"/>
      <c r="E75" s="174"/>
      <c r="F75" s="174"/>
      <c r="G75" s="174"/>
      <c r="H75" s="174"/>
      <c r="I75" s="174"/>
      <c r="J75" s="175"/>
      <c r="K75" s="150"/>
      <c r="L75" s="150"/>
      <c r="M75" s="150"/>
      <c r="N75" s="150"/>
      <c r="O75" s="150"/>
      <c r="P75" s="150"/>
      <c r="Q75" s="150"/>
      <c r="R75" s="150"/>
      <c r="S75" s="150"/>
      <c r="T75" s="150"/>
      <c r="U75" s="150"/>
      <c r="V75" s="150"/>
      <c r="W75" s="150"/>
      <c r="X75" s="150"/>
      <c r="Y75" s="150"/>
      <c r="Z75" s="150"/>
    </row>
    <row r="76" ht="13.5" customHeight="1">
      <c r="A76" s="176" t="s">
        <v>2606</v>
      </c>
      <c r="B76" s="177"/>
      <c r="C76" s="177"/>
      <c r="D76" s="177"/>
      <c r="E76" s="177"/>
      <c r="F76" s="178"/>
      <c r="G76" s="191">
        <v>67.0</v>
      </c>
      <c r="H76" s="180"/>
      <c r="I76" s="182">
        <f t="shared" ref="I76:J76" si="11">ROUND(I77+I78+I79+I85+I86+I93+I96+I99,2)</f>
        <v>400482.14</v>
      </c>
      <c r="J76" s="182">
        <f t="shared" si="11"/>
        <v>695460.66</v>
      </c>
      <c r="K76" s="150"/>
      <c r="L76" s="150" t="s">
        <v>2607</v>
      </c>
      <c r="M76" s="150"/>
      <c r="N76" s="150"/>
      <c r="O76" s="150"/>
      <c r="P76" s="150"/>
      <c r="Q76" s="150"/>
      <c r="R76" s="150"/>
      <c r="S76" s="150"/>
      <c r="T76" s="150"/>
      <c r="U76" s="150"/>
      <c r="V76" s="150"/>
      <c r="W76" s="150"/>
      <c r="X76" s="150"/>
      <c r="Y76" s="150"/>
      <c r="Z76" s="150"/>
    </row>
    <row r="77" ht="13.5" customHeight="1">
      <c r="A77" s="183" t="s">
        <v>2608</v>
      </c>
      <c r="B77" s="177"/>
      <c r="C77" s="177"/>
      <c r="D77" s="177"/>
      <c r="E77" s="177"/>
      <c r="F77" s="178"/>
      <c r="G77" s="179">
        <v>68.0</v>
      </c>
      <c r="H77" s="180"/>
      <c r="I77" s="181">
        <v>2650.0</v>
      </c>
      <c r="J77" s="181">
        <v>2650.0</v>
      </c>
      <c r="K77" s="150"/>
      <c r="L77" s="150" t="s">
        <v>2546</v>
      </c>
      <c r="M77" s="150"/>
      <c r="N77" s="150"/>
      <c r="O77" s="150"/>
      <c r="P77" s="150"/>
      <c r="Q77" s="150"/>
      <c r="R77" s="150"/>
      <c r="S77" s="150"/>
      <c r="T77" s="150"/>
      <c r="U77" s="150"/>
      <c r="V77" s="150"/>
      <c r="W77" s="150"/>
      <c r="X77" s="150"/>
      <c r="Y77" s="150"/>
      <c r="Z77" s="150"/>
    </row>
    <row r="78" ht="13.5" customHeight="1">
      <c r="A78" s="183" t="s">
        <v>2609</v>
      </c>
      <c r="B78" s="177"/>
      <c r="C78" s="177"/>
      <c r="D78" s="177"/>
      <c r="E78" s="177"/>
      <c r="F78" s="178"/>
      <c r="G78" s="191">
        <v>69.0</v>
      </c>
      <c r="H78" s="180"/>
      <c r="I78" s="181">
        <v>4.46</v>
      </c>
      <c r="J78" s="181">
        <v>4.46</v>
      </c>
      <c r="K78" s="150"/>
      <c r="L78" s="150" t="s">
        <v>2607</v>
      </c>
      <c r="M78" s="150"/>
      <c r="N78" s="150"/>
      <c r="O78" s="150"/>
      <c r="P78" s="150"/>
      <c r="Q78" s="150"/>
      <c r="R78" s="150"/>
      <c r="S78" s="150"/>
      <c r="T78" s="150"/>
      <c r="U78" s="150"/>
      <c r="V78" s="150"/>
      <c r="W78" s="150"/>
      <c r="X78" s="150"/>
      <c r="Y78" s="150"/>
      <c r="Z78" s="150"/>
    </row>
    <row r="79" ht="13.5" customHeight="1">
      <c r="A79" s="183" t="s">
        <v>2610</v>
      </c>
      <c r="B79" s="177"/>
      <c r="C79" s="177"/>
      <c r="D79" s="177"/>
      <c r="E79" s="177"/>
      <c r="F79" s="178"/>
      <c r="G79" s="191">
        <v>70.0</v>
      </c>
      <c r="H79" s="180"/>
      <c r="I79" s="182">
        <f t="shared" ref="I79:J79" si="12">ROUND(I80+I81-I82+I83+I84,2)</f>
        <v>0</v>
      </c>
      <c r="J79" s="182">
        <f t="shared" si="12"/>
        <v>0</v>
      </c>
      <c r="K79" s="150"/>
      <c r="L79" s="150" t="s">
        <v>2607</v>
      </c>
      <c r="M79" s="150"/>
      <c r="N79" s="150"/>
      <c r="O79" s="150"/>
      <c r="P79" s="150"/>
      <c r="Q79" s="150"/>
      <c r="R79" s="150"/>
      <c r="S79" s="150"/>
      <c r="T79" s="150"/>
      <c r="U79" s="150"/>
      <c r="V79" s="150"/>
      <c r="W79" s="150"/>
      <c r="X79" s="150"/>
      <c r="Y79" s="150"/>
      <c r="Z79" s="150"/>
    </row>
    <row r="80" ht="13.5" customHeight="1">
      <c r="A80" s="184" t="s">
        <v>2611</v>
      </c>
      <c r="B80" s="177"/>
      <c r="C80" s="177"/>
      <c r="D80" s="177"/>
      <c r="E80" s="177"/>
      <c r="F80" s="178"/>
      <c r="G80" s="191">
        <v>71.0</v>
      </c>
      <c r="H80" s="180"/>
      <c r="I80" s="181">
        <v>0.0</v>
      </c>
      <c r="J80" s="181">
        <v>0.0</v>
      </c>
      <c r="K80" s="150"/>
      <c r="L80" s="150" t="s">
        <v>2607</v>
      </c>
      <c r="M80" s="150"/>
      <c r="N80" s="150"/>
      <c r="O80" s="150"/>
      <c r="P80" s="150"/>
      <c r="Q80" s="150"/>
      <c r="R80" s="150"/>
      <c r="S80" s="150"/>
      <c r="T80" s="150"/>
      <c r="U80" s="150"/>
      <c r="V80" s="150"/>
      <c r="W80" s="150"/>
      <c r="X80" s="150"/>
      <c r="Y80" s="150"/>
      <c r="Z80" s="150"/>
    </row>
    <row r="81" ht="13.5" customHeight="1">
      <c r="A81" s="184" t="s">
        <v>2612</v>
      </c>
      <c r="B81" s="177"/>
      <c r="C81" s="177"/>
      <c r="D81" s="177"/>
      <c r="E81" s="177"/>
      <c r="F81" s="178"/>
      <c r="G81" s="191">
        <v>72.0</v>
      </c>
      <c r="H81" s="180"/>
      <c r="I81" s="181">
        <v>0.0</v>
      </c>
      <c r="J81" s="181">
        <v>0.0</v>
      </c>
      <c r="K81" s="150"/>
      <c r="L81" s="150" t="s">
        <v>2607</v>
      </c>
      <c r="M81" s="150"/>
      <c r="N81" s="150"/>
      <c r="O81" s="150"/>
      <c r="P81" s="150"/>
      <c r="Q81" s="150"/>
      <c r="R81" s="150"/>
      <c r="S81" s="150"/>
      <c r="T81" s="150"/>
      <c r="U81" s="150"/>
      <c r="V81" s="150"/>
      <c r="W81" s="150"/>
      <c r="X81" s="150"/>
      <c r="Y81" s="150"/>
      <c r="Z81" s="150"/>
    </row>
    <row r="82" ht="13.5" customHeight="1">
      <c r="A82" s="184" t="s">
        <v>2613</v>
      </c>
      <c r="B82" s="177"/>
      <c r="C82" s="177"/>
      <c r="D82" s="177"/>
      <c r="E82" s="177"/>
      <c r="F82" s="178"/>
      <c r="G82" s="191">
        <v>73.0</v>
      </c>
      <c r="H82" s="180"/>
      <c r="I82" s="181">
        <v>0.0</v>
      </c>
      <c r="J82" s="181">
        <v>0.0</v>
      </c>
      <c r="K82" s="150"/>
      <c r="L82" s="150" t="s">
        <v>2607</v>
      </c>
      <c r="M82" s="150"/>
      <c r="N82" s="150"/>
      <c r="O82" s="150"/>
      <c r="P82" s="150"/>
      <c r="Q82" s="150"/>
      <c r="R82" s="150"/>
      <c r="S82" s="150"/>
      <c r="T82" s="150"/>
      <c r="U82" s="150"/>
      <c r="V82" s="150"/>
      <c r="W82" s="150"/>
      <c r="X82" s="150"/>
      <c r="Y82" s="150"/>
      <c r="Z82" s="150"/>
    </row>
    <row r="83" ht="13.5" customHeight="1">
      <c r="A83" s="184" t="s">
        <v>2614</v>
      </c>
      <c r="B83" s="177"/>
      <c r="C83" s="177"/>
      <c r="D83" s="177"/>
      <c r="E83" s="177"/>
      <c r="F83" s="178"/>
      <c r="G83" s="191">
        <v>74.0</v>
      </c>
      <c r="H83" s="180"/>
      <c r="I83" s="181">
        <v>0.0</v>
      </c>
      <c r="J83" s="181">
        <v>0.0</v>
      </c>
      <c r="K83" s="150"/>
      <c r="L83" s="150" t="s">
        <v>2607</v>
      </c>
      <c r="M83" s="150"/>
      <c r="N83" s="150"/>
      <c r="O83" s="150"/>
      <c r="P83" s="150"/>
      <c r="Q83" s="150"/>
      <c r="R83" s="150"/>
      <c r="S83" s="150"/>
      <c r="T83" s="150"/>
      <c r="U83" s="150"/>
      <c r="V83" s="150"/>
      <c r="W83" s="150"/>
      <c r="X83" s="150"/>
      <c r="Y83" s="150"/>
      <c r="Z83" s="150"/>
    </row>
    <row r="84" ht="13.5" customHeight="1">
      <c r="A84" s="184" t="s">
        <v>2615</v>
      </c>
      <c r="B84" s="177"/>
      <c r="C84" s="177"/>
      <c r="D84" s="177"/>
      <c r="E84" s="177"/>
      <c r="F84" s="178"/>
      <c r="G84" s="191">
        <v>75.0</v>
      </c>
      <c r="H84" s="180"/>
      <c r="I84" s="181">
        <v>0.0</v>
      </c>
      <c r="J84" s="181">
        <v>0.0</v>
      </c>
      <c r="K84" s="150"/>
      <c r="L84" s="150" t="s">
        <v>2607</v>
      </c>
      <c r="M84" s="150"/>
      <c r="N84" s="150"/>
      <c r="O84" s="150"/>
      <c r="P84" s="150"/>
      <c r="Q84" s="150"/>
      <c r="R84" s="150"/>
      <c r="S84" s="150"/>
      <c r="T84" s="150"/>
      <c r="U84" s="150"/>
      <c r="V84" s="150"/>
      <c r="W84" s="150"/>
      <c r="X84" s="150"/>
      <c r="Y84" s="150"/>
      <c r="Z84" s="150"/>
    </row>
    <row r="85" ht="13.5" customHeight="1">
      <c r="A85" s="183" t="s">
        <v>2616</v>
      </c>
      <c r="B85" s="177"/>
      <c r="C85" s="177"/>
      <c r="D85" s="177"/>
      <c r="E85" s="177"/>
      <c r="F85" s="178"/>
      <c r="G85" s="191">
        <v>76.0</v>
      </c>
      <c r="H85" s="180"/>
      <c r="I85" s="181">
        <v>0.0</v>
      </c>
      <c r="J85" s="181">
        <v>0.0</v>
      </c>
      <c r="K85" s="150"/>
      <c r="L85" s="150" t="s">
        <v>2607</v>
      </c>
      <c r="M85" s="150"/>
      <c r="N85" s="150"/>
      <c r="O85" s="150"/>
      <c r="P85" s="150"/>
      <c r="Q85" s="150"/>
      <c r="R85" s="150"/>
      <c r="S85" s="150"/>
      <c r="T85" s="150"/>
      <c r="U85" s="150"/>
      <c r="V85" s="150"/>
      <c r="W85" s="150"/>
      <c r="X85" s="150"/>
      <c r="Y85" s="150"/>
      <c r="Z85" s="150"/>
    </row>
    <row r="86" ht="13.5" customHeight="1">
      <c r="A86" s="183" t="s">
        <v>2617</v>
      </c>
      <c r="B86" s="177"/>
      <c r="C86" s="177"/>
      <c r="D86" s="177"/>
      <c r="E86" s="177"/>
      <c r="F86" s="178"/>
      <c r="G86" s="191">
        <v>77.0</v>
      </c>
      <c r="H86" s="180"/>
      <c r="I86" s="182">
        <f t="shared" ref="I86:J86" si="13">ROUND(SUM(I87:I92),2)</f>
        <v>0</v>
      </c>
      <c r="J86" s="182">
        <f t="shared" si="13"/>
        <v>0</v>
      </c>
      <c r="K86" s="150"/>
      <c r="L86" s="150" t="s">
        <v>2607</v>
      </c>
      <c r="M86" s="150"/>
      <c r="N86" s="150"/>
      <c r="O86" s="150"/>
      <c r="P86" s="150"/>
      <c r="Q86" s="150"/>
      <c r="R86" s="150"/>
      <c r="S86" s="150"/>
      <c r="T86" s="150"/>
      <c r="U86" s="150"/>
      <c r="V86" s="150"/>
      <c r="W86" s="150"/>
      <c r="X86" s="150"/>
      <c r="Y86" s="150"/>
      <c r="Z86" s="150"/>
    </row>
    <row r="87" ht="24.75" customHeight="1">
      <c r="A87" s="184" t="s">
        <v>2618</v>
      </c>
      <c r="B87" s="177"/>
      <c r="C87" s="177"/>
      <c r="D87" s="177"/>
      <c r="E87" s="177"/>
      <c r="F87" s="178"/>
      <c r="G87" s="191">
        <v>78.0</v>
      </c>
      <c r="H87" s="180"/>
      <c r="I87" s="181">
        <v>0.0</v>
      </c>
      <c r="J87" s="181">
        <v>0.0</v>
      </c>
      <c r="K87" s="150"/>
      <c r="L87" s="150" t="s">
        <v>2607</v>
      </c>
      <c r="M87" s="150"/>
      <c r="N87" s="150"/>
      <c r="O87" s="150"/>
      <c r="P87" s="150"/>
      <c r="Q87" s="150"/>
      <c r="R87" s="150"/>
      <c r="S87" s="150"/>
      <c r="T87" s="150"/>
      <c r="U87" s="150"/>
      <c r="V87" s="150"/>
      <c r="W87" s="150"/>
      <c r="X87" s="150"/>
      <c r="Y87" s="150"/>
      <c r="Z87" s="150"/>
    </row>
    <row r="88" ht="13.5" customHeight="1">
      <c r="A88" s="184" t="s">
        <v>2619</v>
      </c>
      <c r="B88" s="177"/>
      <c r="C88" s="177"/>
      <c r="D88" s="177"/>
      <c r="E88" s="177"/>
      <c r="F88" s="178"/>
      <c r="G88" s="191">
        <v>79.0</v>
      </c>
      <c r="H88" s="180"/>
      <c r="I88" s="181">
        <v>0.0</v>
      </c>
      <c r="J88" s="181">
        <v>0.0</v>
      </c>
      <c r="K88" s="150"/>
      <c r="L88" s="150" t="s">
        <v>2607</v>
      </c>
      <c r="M88" s="150"/>
      <c r="N88" s="150"/>
      <c r="O88" s="150"/>
      <c r="P88" s="150"/>
      <c r="Q88" s="150"/>
      <c r="R88" s="150"/>
      <c r="S88" s="150"/>
      <c r="T88" s="150"/>
      <c r="U88" s="150"/>
      <c r="V88" s="150"/>
      <c r="W88" s="150"/>
      <c r="X88" s="150"/>
      <c r="Y88" s="150"/>
      <c r="Z88" s="150"/>
    </row>
    <row r="89" ht="13.5" customHeight="1">
      <c r="A89" s="184" t="s">
        <v>2620</v>
      </c>
      <c r="B89" s="177"/>
      <c r="C89" s="177"/>
      <c r="D89" s="177"/>
      <c r="E89" s="177"/>
      <c r="F89" s="178"/>
      <c r="G89" s="191">
        <v>80.0</v>
      </c>
      <c r="H89" s="180"/>
      <c r="I89" s="181">
        <v>0.0</v>
      </c>
      <c r="J89" s="181">
        <v>0.0</v>
      </c>
      <c r="K89" s="150"/>
      <c r="L89" s="150" t="s">
        <v>2607</v>
      </c>
      <c r="M89" s="150"/>
      <c r="N89" s="150"/>
      <c r="O89" s="150"/>
      <c r="P89" s="150"/>
      <c r="Q89" s="150"/>
      <c r="R89" s="150"/>
      <c r="S89" s="150"/>
      <c r="T89" s="150"/>
      <c r="U89" s="150"/>
      <c r="V89" s="150"/>
      <c r="W89" s="150"/>
      <c r="X89" s="150"/>
      <c r="Y89" s="150"/>
      <c r="Z89" s="150"/>
    </row>
    <row r="90" ht="13.5" customHeight="1">
      <c r="A90" s="184" t="s">
        <v>2621</v>
      </c>
      <c r="B90" s="177"/>
      <c r="C90" s="177"/>
      <c r="D90" s="177"/>
      <c r="E90" s="177"/>
      <c r="F90" s="178"/>
      <c r="G90" s="191">
        <v>81.0</v>
      </c>
      <c r="H90" s="180"/>
      <c r="I90" s="181">
        <v>0.0</v>
      </c>
      <c r="J90" s="181">
        <v>0.0</v>
      </c>
      <c r="K90" s="150"/>
      <c r="L90" s="150" t="s">
        <v>2607</v>
      </c>
      <c r="M90" s="150"/>
      <c r="N90" s="150"/>
      <c r="O90" s="150"/>
      <c r="P90" s="150"/>
      <c r="Q90" s="150"/>
      <c r="R90" s="150"/>
      <c r="S90" s="150"/>
      <c r="T90" s="150"/>
      <c r="U90" s="150"/>
      <c r="V90" s="150"/>
      <c r="W90" s="150"/>
      <c r="X90" s="150"/>
      <c r="Y90" s="150"/>
      <c r="Z90" s="150"/>
    </row>
    <row r="91" ht="25.5" customHeight="1">
      <c r="A91" s="184" t="s">
        <v>2622</v>
      </c>
      <c r="B91" s="177"/>
      <c r="C91" s="177"/>
      <c r="D91" s="177"/>
      <c r="E91" s="177"/>
      <c r="F91" s="178"/>
      <c r="G91" s="191">
        <v>82.0</v>
      </c>
      <c r="H91" s="180"/>
      <c r="I91" s="181">
        <v>0.0</v>
      </c>
      <c r="J91" s="181">
        <v>0.0</v>
      </c>
      <c r="K91" s="150"/>
      <c r="L91" s="150" t="s">
        <v>2607</v>
      </c>
      <c r="M91" s="150"/>
      <c r="N91" s="150"/>
      <c r="O91" s="150"/>
      <c r="P91" s="150"/>
      <c r="Q91" s="150"/>
      <c r="R91" s="150"/>
      <c r="S91" s="150"/>
      <c r="T91" s="150"/>
      <c r="U91" s="150"/>
      <c r="V91" s="150"/>
      <c r="W91" s="150"/>
      <c r="X91" s="150"/>
      <c r="Y91" s="150"/>
      <c r="Z91" s="150"/>
    </row>
    <row r="92" ht="13.5" customHeight="1">
      <c r="A92" s="184" t="s">
        <v>2623</v>
      </c>
      <c r="B92" s="177"/>
      <c r="C92" s="177"/>
      <c r="D92" s="177"/>
      <c r="E92" s="177"/>
      <c r="F92" s="178"/>
      <c r="G92" s="191">
        <v>83.0</v>
      </c>
      <c r="H92" s="180"/>
      <c r="I92" s="181">
        <v>0.0</v>
      </c>
      <c r="J92" s="181">
        <v>0.0</v>
      </c>
      <c r="K92" s="150"/>
      <c r="L92" s="150" t="s">
        <v>2607</v>
      </c>
      <c r="M92" s="150"/>
      <c r="N92" s="150"/>
      <c r="O92" s="150"/>
      <c r="P92" s="150"/>
      <c r="Q92" s="150"/>
      <c r="R92" s="150"/>
      <c r="S92" s="150"/>
      <c r="T92" s="150"/>
      <c r="U92" s="150"/>
      <c r="V92" s="150"/>
      <c r="W92" s="150"/>
      <c r="X92" s="150"/>
      <c r="Y92" s="150"/>
      <c r="Z92" s="150"/>
    </row>
    <row r="93" ht="13.5" customHeight="1">
      <c r="A93" s="183" t="s">
        <v>2624</v>
      </c>
      <c r="B93" s="177"/>
      <c r="C93" s="177"/>
      <c r="D93" s="177"/>
      <c r="E93" s="177"/>
      <c r="F93" s="178"/>
      <c r="G93" s="191">
        <v>84.0</v>
      </c>
      <c r="H93" s="180"/>
      <c r="I93" s="182">
        <f t="shared" ref="I93:J93" si="14">ROUND(I94-I95,2)</f>
        <v>336431.54</v>
      </c>
      <c r="J93" s="182">
        <f t="shared" si="14"/>
        <v>175491.73</v>
      </c>
      <c r="K93" s="150"/>
      <c r="L93" s="150" t="s">
        <v>2607</v>
      </c>
      <c r="M93" s="150"/>
      <c r="N93" s="150"/>
      <c r="O93" s="150"/>
      <c r="P93" s="150"/>
      <c r="Q93" s="150"/>
      <c r="R93" s="150"/>
      <c r="S93" s="150"/>
      <c r="T93" s="150"/>
      <c r="U93" s="150"/>
      <c r="V93" s="150"/>
      <c r="W93" s="150"/>
      <c r="X93" s="150"/>
      <c r="Y93" s="150"/>
      <c r="Z93" s="150"/>
    </row>
    <row r="94" ht="13.5" customHeight="1">
      <c r="A94" s="184" t="s">
        <v>2625</v>
      </c>
      <c r="B94" s="177"/>
      <c r="C94" s="177"/>
      <c r="D94" s="177"/>
      <c r="E94" s="177"/>
      <c r="F94" s="178"/>
      <c r="G94" s="179">
        <v>85.0</v>
      </c>
      <c r="H94" s="180"/>
      <c r="I94" s="181">
        <v>336431.54</v>
      </c>
      <c r="J94" s="181">
        <v>175491.73</v>
      </c>
      <c r="K94" s="150"/>
      <c r="L94" s="150" t="s">
        <v>2546</v>
      </c>
      <c r="M94" s="150"/>
      <c r="N94" s="150"/>
      <c r="O94" s="150"/>
      <c r="P94" s="150"/>
      <c r="Q94" s="150"/>
      <c r="R94" s="150"/>
      <c r="S94" s="150"/>
      <c r="T94" s="150"/>
      <c r="U94" s="150"/>
      <c r="V94" s="150"/>
      <c r="W94" s="150"/>
      <c r="X94" s="150"/>
      <c r="Y94" s="150"/>
      <c r="Z94" s="150"/>
    </row>
    <row r="95" ht="13.5" customHeight="1">
      <c r="A95" s="184" t="s">
        <v>2626</v>
      </c>
      <c r="B95" s="177"/>
      <c r="C95" s="177"/>
      <c r="D95" s="177"/>
      <c r="E95" s="177"/>
      <c r="F95" s="178"/>
      <c r="G95" s="179">
        <v>86.0</v>
      </c>
      <c r="H95" s="180"/>
      <c r="I95" s="181">
        <v>0.0</v>
      </c>
      <c r="J95" s="181">
        <v>0.0</v>
      </c>
      <c r="K95" s="150"/>
      <c r="L95" s="150" t="s">
        <v>2546</v>
      </c>
      <c r="M95" s="150"/>
      <c r="N95" s="150"/>
      <c r="O95" s="150"/>
      <c r="P95" s="150"/>
      <c r="Q95" s="150"/>
      <c r="R95" s="150"/>
      <c r="S95" s="150"/>
      <c r="T95" s="150"/>
      <c r="U95" s="150"/>
      <c r="V95" s="150"/>
      <c r="W95" s="150"/>
      <c r="X95" s="150"/>
      <c r="Y95" s="150"/>
      <c r="Z95" s="150"/>
    </row>
    <row r="96" ht="13.5" customHeight="1">
      <c r="A96" s="183" t="s">
        <v>2627</v>
      </c>
      <c r="B96" s="177"/>
      <c r="C96" s="177"/>
      <c r="D96" s="177"/>
      <c r="E96" s="177"/>
      <c r="F96" s="178"/>
      <c r="G96" s="191">
        <v>87.0</v>
      </c>
      <c r="H96" s="180"/>
      <c r="I96" s="182">
        <f t="shared" ref="I96:J96" si="15">ROUND(I97-I98,2)</f>
        <v>61396.14</v>
      </c>
      <c r="J96" s="182">
        <f t="shared" si="15"/>
        <v>517314.47</v>
      </c>
      <c r="K96" s="150"/>
      <c r="L96" s="150" t="s">
        <v>2607</v>
      </c>
      <c r="M96" s="150"/>
      <c r="N96" s="150"/>
      <c r="O96" s="150"/>
      <c r="P96" s="150"/>
      <c r="Q96" s="150"/>
      <c r="R96" s="150"/>
      <c r="S96" s="150"/>
      <c r="T96" s="150"/>
      <c r="U96" s="150"/>
      <c r="V96" s="150"/>
      <c r="W96" s="150"/>
      <c r="X96" s="150"/>
      <c r="Y96" s="150"/>
      <c r="Z96" s="150"/>
    </row>
    <row r="97" ht="13.5" customHeight="1">
      <c r="A97" s="184" t="s">
        <v>2628</v>
      </c>
      <c r="B97" s="177"/>
      <c r="C97" s="177"/>
      <c r="D97" s="177"/>
      <c r="E97" s="177"/>
      <c r="F97" s="178"/>
      <c r="G97" s="179">
        <v>88.0</v>
      </c>
      <c r="H97" s="180"/>
      <c r="I97" s="181">
        <v>61396.14</v>
      </c>
      <c r="J97" s="181">
        <v>517314.47</v>
      </c>
      <c r="K97" s="150"/>
      <c r="L97" s="150" t="s">
        <v>2546</v>
      </c>
      <c r="M97" s="150"/>
      <c r="N97" s="150"/>
      <c r="O97" s="150"/>
      <c r="P97" s="150"/>
      <c r="Q97" s="150"/>
      <c r="R97" s="150"/>
      <c r="S97" s="150"/>
      <c r="T97" s="150"/>
      <c r="U97" s="150"/>
      <c r="V97" s="150"/>
      <c r="W97" s="150"/>
      <c r="X97" s="150"/>
      <c r="Y97" s="150"/>
      <c r="Z97" s="150"/>
    </row>
    <row r="98" ht="13.5" customHeight="1">
      <c r="A98" s="184" t="s">
        <v>2629</v>
      </c>
      <c r="B98" s="177"/>
      <c r="C98" s="177"/>
      <c r="D98" s="177"/>
      <c r="E98" s="177"/>
      <c r="F98" s="178"/>
      <c r="G98" s="179">
        <v>89.0</v>
      </c>
      <c r="H98" s="180"/>
      <c r="I98" s="181">
        <v>0.0</v>
      </c>
      <c r="J98" s="181">
        <v>0.0</v>
      </c>
      <c r="K98" s="150"/>
      <c r="L98" s="150" t="s">
        <v>2546</v>
      </c>
      <c r="M98" s="150"/>
      <c r="N98" s="150"/>
      <c r="O98" s="150"/>
      <c r="P98" s="150"/>
      <c r="Q98" s="150"/>
      <c r="R98" s="150"/>
      <c r="S98" s="150"/>
      <c r="T98" s="150"/>
      <c r="U98" s="150"/>
      <c r="V98" s="150"/>
      <c r="W98" s="150"/>
      <c r="X98" s="150"/>
      <c r="Y98" s="150"/>
      <c r="Z98" s="150"/>
    </row>
    <row r="99" ht="13.5" customHeight="1">
      <c r="A99" s="183" t="s">
        <v>2630</v>
      </c>
      <c r="B99" s="177"/>
      <c r="C99" s="177"/>
      <c r="D99" s="177"/>
      <c r="E99" s="177"/>
      <c r="F99" s="178"/>
      <c r="G99" s="191">
        <v>90.0</v>
      </c>
      <c r="H99" s="180"/>
      <c r="I99" s="181">
        <v>0.0</v>
      </c>
      <c r="J99" s="181">
        <v>0.0</v>
      </c>
      <c r="K99" s="150"/>
      <c r="L99" s="150" t="s">
        <v>2607</v>
      </c>
      <c r="M99" s="150"/>
      <c r="N99" s="150"/>
      <c r="O99" s="150"/>
      <c r="P99" s="150"/>
      <c r="Q99" s="150"/>
      <c r="R99" s="150"/>
      <c r="S99" s="150"/>
      <c r="T99" s="150"/>
      <c r="U99" s="150"/>
      <c r="V99" s="150"/>
      <c r="W99" s="150"/>
      <c r="X99" s="150"/>
      <c r="Y99" s="150"/>
      <c r="Z99" s="150"/>
    </row>
    <row r="100" ht="13.5" customHeight="1">
      <c r="A100" s="176" t="s">
        <v>2631</v>
      </c>
      <c r="B100" s="177"/>
      <c r="C100" s="177"/>
      <c r="D100" s="177"/>
      <c r="E100" s="177"/>
      <c r="F100" s="178"/>
      <c r="G100" s="179">
        <v>91.0</v>
      </c>
      <c r="H100" s="180"/>
      <c r="I100" s="182">
        <f t="shared" ref="I100:J100" si="16">ROUND(SUM(I101:I106),2)</f>
        <v>0</v>
      </c>
      <c r="J100" s="182">
        <f t="shared" si="16"/>
        <v>0</v>
      </c>
      <c r="K100" s="150"/>
      <c r="L100" s="150" t="s">
        <v>2546</v>
      </c>
      <c r="M100" s="150"/>
      <c r="N100" s="150"/>
      <c r="O100" s="150"/>
      <c r="P100" s="150"/>
      <c r="Q100" s="150"/>
      <c r="R100" s="150"/>
      <c r="S100" s="150"/>
      <c r="T100" s="150"/>
      <c r="U100" s="150"/>
      <c r="V100" s="150"/>
      <c r="W100" s="150"/>
      <c r="X100" s="150"/>
      <c r="Y100" s="150"/>
      <c r="Z100" s="150"/>
    </row>
    <row r="101" ht="13.5" customHeight="1">
      <c r="A101" s="184" t="s">
        <v>2632</v>
      </c>
      <c r="B101" s="177"/>
      <c r="C101" s="177"/>
      <c r="D101" s="177"/>
      <c r="E101" s="177"/>
      <c r="F101" s="178"/>
      <c r="G101" s="179">
        <v>92.0</v>
      </c>
      <c r="H101" s="180"/>
      <c r="I101" s="181">
        <v>0.0</v>
      </c>
      <c r="J101" s="181">
        <v>0.0</v>
      </c>
      <c r="K101" s="150"/>
      <c r="L101" s="150" t="s">
        <v>2546</v>
      </c>
      <c r="M101" s="150"/>
      <c r="N101" s="150"/>
      <c r="O101" s="150"/>
      <c r="P101" s="150"/>
      <c r="Q101" s="150"/>
      <c r="R101" s="150"/>
      <c r="S101" s="150"/>
      <c r="T101" s="150"/>
      <c r="U101" s="150"/>
      <c r="V101" s="150"/>
      <c r="W101" s="150"/>
      <c r="X101" s="150"/>
      <c r="Y101" s="150"/>
      <c r="Z101" s="150"/>
    </row>
    <row r="102" ht="13.5" customHeight="1">
      <c r="A102" s="184" t="s">
        <v>2633</v>
      </c>
      <c r="B102" s="177"/>
      <c r="C102" s="177"/>
      <c r="D102" s="177"/>
      <c r="E102" s="177"/>
      <c r="F102" s="178"/>
      <c r="G102" s="179">
        <v>93.0</v>
      </c>
      <c r="H102" s="180"/>
      <c r="I102" s="181">
        <v>0.0</v>
      </c>
      <c r="J102" s="181">
        <v>0.0</v>
      </c>
      <c r="K102" s="150"/>
      <c r="L102" s="150" t="s">
        <v>2546</v>
      </c>
      <c r="M102" s="150"/>
      <c r="N102" s="150"/>
      <c r="O102" s="150"/>
      <c r="P102" s="150"/>
      <c r="Q102" s="150"/>
      <c r="R102" s="150"/>
      <c r="S102" s="150"/>
      <c r="T102" s="150"/>
      <c r="U102" s="150"/>
      <c r="V102" s="150"/>
      <c r="W102" s="150"/>
      <c r="X102" s="150"/>
      <c r="Y102" s="150"/>
      <c r="Z102" s="150"/>
    </row>
    <row r="103" ht="13.5" customHeight="1">
      <c r="A103" s="184" t="s">
        <v>2634</v>
      </c>
      <c r="B103" s="177"/>
      <c r="C103" s="177"/>
      <c r="D103" s="177"/>
      <c r="E103" s="177"/>
      <c r="F103" s="178"/>
      <c r="G103" s="179">
        <v>94.0</v>
      </c>
      <c r="H103" s="180"/>
      <c r="I103" s="181">
        <v>0.0</v>
      </c>
      <c r="J103" s="181">
        <v>0.0</v>
      </c>
      <c r="K103" s="150"/>
      <c r="L103" s="150" t="s">
        <v>2546</v>
      </c>
      <c r="M103" s="150"/>
      <c r="N103" s="150"/>
      <c r="O103" s="150"/>
      <c r="P103" s="150"/>
      <c r="Q103" s="150"/>
      <c r="R103" s="150"/>
      <c r="S103" s="150"/>
      <c r="T103" s="150"/>
      <c r="U103" s="150"/>
      <c r="V103" s="150"/>
      <c r="W103" s="150"/>
      <c r="X103" s="150"/>
      <c r="Y103" s="150"/>
      <c r="Z103" s="150"/>
    </row>
    <row r="104" ht="13.5" customHeight="1">
      <c r="A104" s="184" t="s">
        <v>2635</v>
      </c>
      <c r="B104" s="177"/>
      <c r="C104" s="177"/>
      <c r="D104" s="177"/>
      <c r="E104" s="177"/>
      <c r="F104" s="178"/>
      <c r="G104" s="179">
        <v>95.0</v>
      </c>
      <c r="H104" s="180"/>
      <c r="I104" s="181">
        <v>0.0</v>
      </c>
      <c r="J104" s="181">
        <v>0.0</v>
      </c>
      <c r="K104" s="150"/>
      <c r="L104" s="150" t="s">
        <v>2546</v>
      </c>
      <c r="M104" s="150"/>
      <c r="N104" s="150"/>
      <c r="O104" s="150"/>
      <c r="P104" s="150"/>
      <c r="Q104" s="150"/>
      <c r="R104" s="150"/>
      <c r="S104" s="150"/>
      <c r="T104" s="150"/>
      <c r="U104" s="150"/>
      <c r="V104" s="150"/>
      <c r="W104" s="150"/>
      <c r="X104" s="150"/>
      <c r="Y104" s="150"/>
      <c r="Z104" s="150"/>
    </row>
    <row r="105" ht="13.5" customHeight="1">
      <c r="A105" s="184" t="s">
        <v>2636</v>
      </c>
      <c r="B105" s="177"/>
      <c r="C105" s="177"/>
      <c r="D105" s="177"/>
      <c r="E105" s="177"/>
      <c r="F105" s="178"/>
      <c r="G105" s="179">
        <v>96.0</v>
      </c>
      <c r="H105" s="180"/>
      <c r="I105" s="181">
        <v>0.0</v>
      </c>
      <c r="J105" s="181">
        <v>0.0</v>
      </c>
      <c r="K105" s="150"/>
      <c r="L105" s="150" t="s">
        <v>2546</v>
      </c>
      <c r="M105" s="150"/>
      <c r="N105" s="150"/>
      <c r="O105" s="150"/>
      <c r="P105" s="150"/>
      <c r="Q105" s="150"/>
      <c r="R105" s="150"/>
      <c r="S105" s="150"/>
      <c r="T105" s="150"/>
      <c r="U105" s="150"/>
      <c r="V105" s="150"/>
      <c r="W105" s="150"/>
      <c r="X105" s="150"/>
      <c r="Y105" s="150"/>
      <c r="Z105" s="150"/>
    </row>
    <row r="106" ht="13.5" customHeight="1">
      <c r="A106" s="184" t="s">
        <v>2637</v>
      </c>
      <c r="B106" s="177"/>
      <c r="C106" s="177"/>
      <c r="D106" s="177"/>
      <c r="E106" s="177"/>
      <c r="F106" s="178"/>
      <c r="G106" s="179">
        <v>97.0</v>
      </c>
      <c r="H106" s="180"/>
      <c r="I106" s="181">
        <v>0.0</v>
      </c>
      <c r="J106" s="181">
        <v>0.0</v>
      </c>
      <c r="K106" s="150"/>
      <c r="L106" s="150" t="s">
        <v>2546</v>
      </c>
      <c r="M106" s="150"/>
      <c r="N106" s="150"/>
      <c r="O106" s="150"/>
      <c r="P106" s="150"/>
      <c r="Q106" s="150"/>
      <c r="R106" s="150"/>
      <c r="S106" s="150"/>
      <c r="T106" s="150"/>
      <c r="U106" s="150"/>
      <c r="V106" s="150"/>
      <c r="W106" s="150"/>
      <c r="X106" s="150"/>
      <c r="Y106" s="150"/>
      <c r="Z106" s="150"/>
    </row>
    <row r="107" ht="13.5" customHeight="1">
      <c r="A107" s="176" t="s">
        <v>2638</v>
      </c>
      <c r="B107" s="177"/>
      <c r="C107" s="177"/>
      <c r="D107" s="177"/>
      <c r="E107" s="177"/>
      <c r="F107" s="178"/>
      <c r="G107" s="179">
        <v>98.0</v>
      </c>
      <c r="H107" s="180"/>
      <c r="I107" s="182">
        <f t="shared" ref="I107:J107" si="17">ROUND(SUM(I108:I118),2)</f>
        <v>99542.02</v>
      </c>
      <c r="J107" s="182">
        <f t="shared" si="17"/>
        <v>0</v>
      </c>
      <c r="K107" s="150"/>
      <c r="L107" s="150" t="s">
        <v>2546</v>
      </c>
      <c r="M107" s="150"/>
      <c r="N107" s="150"/>
      <c r="O107" s="150"/>
      <c r="P107" s="150"/>
      <c r="Q107" s="150"/>
      <c r="R107" s="150"/>
      <c r="S107" s="150"/>
      <c r="T107" s="150"/>
      <c r="U107" s="150"/>
      <c r="V107" s="150"/>
      <c r="W107" s="150"/>
      <c r="X107" s="150"/>
      <c r="Y107" s="150"/>
      <c r="Z107" s="150"/>
    </row>
    <row r="108" ht="13.5" customHeight="1">
      <c r="A108" s="184" t="s">
        <v>2639</v>
      </c>
      <c r="B108" s="177"/>
      <c r="C108" s="177"/>
      <c r="D108" s="177"/>
      <c r="E108" s="177"/>
      <c r="F108" s="178"/>
      <c r="G108" s="179">
        <v>99.0</v>
      </c>
      <c r="H108" s="180"/>
      <c r="I108" s="181">
        <v>0.0</v>
      </c>
      <c r="J108" s="181">
        <v>0.0</v>
      </c>
      <c r="K108" s="150"/>
      <c r="L108" s="150" t="s">
        <v>2546</v>
      </c>
      <c r="M108" s="150"/>
      <c r="N108" s="150"/>
      <c r="O108" s="150"/>
      <c r="P108" s="150"/>
      <c r="Q108" s="150"/>
      <c r="R108" s="150"/>
      <c r="S108" s="150"/>
      <c r="T108" s="150"/>
      <c r="U108" s="150"/>
      <c r="V108" s="150"/>
      <c r="W108" s="150"/>
      <c r="X108" s="150"/>
      <c r="Y108" s="150"/>
      <c r="Z108" s="150"/>
    </row>
    <row r="109" ht="13.5" customHeight="1">
      <c r="A109" s="184" t="s">
        <v>2640</v>
      </c>
      <c r="B109" s="177"/>
      <c r="C109" s="177"/>
      <c r="D109" s="177"/>
      <c r="E109" s="177"/>
      <c r="F109" s="178"/>
      <c r="G109" s="179">
        <v>100.0</v>
      </c>
      <c r="H109" s="180"/>
      <c r="I109" s="181">
        <v>0.0</v>
      </c>
      <c r="J109" s="181">
        <v>0.0</v>
      </c>
      <c r="K109" s="150"/>
      <c r="L109" s="150" t="s">
        <v>2546</v>
      </c>
      <c r="M109" s="150"/>
      <c r="N109" s="150"/>
      <c r="O109" s="150"/>
      <c r="P109" s="150"/>
      <c r="Q109" s="150"/>
      <c r="R109" s="150"/>
      <c r="S109" s="150"/>
      <c r="T109" s="150"/>
      <c r="U109" s="150"/>
      <c r="V109" s="150"/>
      <c r="W109" s="150"/>
      <c r="X109" s="150"/>
      <c r="Y109" s="150"/>
      <c r="Z109" s="150"/>
    </row>
    <row r="110" ht="13.5" customHeight="1">
      <c r="A110" s="184" t="s">
        <v>2641</v>
      </c>
      <c r="B110" s="177"/>
      <c r="C110" s="177"/>
      <c r="D110" s="177"/>
      <c r="E110" s="177"/>
      <c r="F110" s="178"/>
      <c r="G110" s="179">
        <v>101.0</v>
      </c>
      <c r="H110" s="180"/>
      <c r="I110" s="181">
        <v>0.0</v>
      </c>
      <c r="J110" s="181">
        <v>0.0</v>
      </c>
      <c r="K110" s="150"/>
      <c r="L110" s="150" t="s">
        <v>2546</v>
      </c>
      <c r="M110" s="150"/>
      <c r="N110" s="150"/>
      <c r="O110" s="150"/>
      <c r="P110" s="150"/>
      <c r="Q110" s="150"/>
      <c r="R110" s="150"/>
      <c r="S110" s="150"/>
      <c r="T110" s="150"/>
      <c r="U110" s="150"/>
      <c r="V110" s="150"/>
      <c r="W110" s="150"/>
      <c r="X110" s="150"/>
      <c r="Y110" s="150"/>
      <c r="Z110" s="150"/>
    </row>
    <row r="111" ht="24.75" customHeight="1">
      <c r="A111" s="184" t="s">
        <v>2642</v>
      </c>
      <c r="B111" s="177"/>
      <c r="C111" s="177"/>
      <c r="D111" s="177"/>
      <c r="E111" s="177"/>
      <c r="F111" s="178"/>
      <c r="G111" s="179">
        <v>102.0</v>
      </c>
      <c r="H111" s="180"/>
      <c r="I111" s="181">
        <v>0.0</v>
      </c>
      <c r="J111" s="181">
        <v>0.0</v>
      </c>
      <c r="K111" s="150"/>
      <c r="L111" s="150" t="s">
        <v>2546</v>
      </c>
      <c r="M111" s="150"/>
      <c r="N111" s="150"/>
      <c r="O111" s="150"/>
      <c r="P111" s="150"/>
      <c r="Q111" s="150"/>
      <c r="R111" s="150"/>
      <c r="S111" s="150"/>
      <c r="T111" s="150"/>
      <c r="U111" s="150"/>
      <c r="V111" s="150"/>
      <c r="W111" s="150"/>
      <c r="X111" s="150"/>
      <c r="Y111" s="150"/>
      <c r="Z111" s="150"/>
    </row>
    <row r="112" ht="13.5" customHeight="1">
      <c r="A112" s="184" t="s">
        <v>2643</v>
      </c>
      <c r="B112" s="177"/>
      <c r="C112" s="177"/>
      <c r="D112" s="177"/>
      <c r="E112" s="177"/>
      <c r="F112" s="178"/>
      <c r="G112" s="179">
        <v>103.0</v>
      </c>
      <c r="H112" s="180"/>
      <c r="I112" s="181">
        <v>0.0</v>
      </c>
      <c r="J112" s="181">
        <v>0.0</v>
      </c>
      <c r="K112" s="150"/>
      <c r="L112" s="150" t="s">
        <v>2546</v>
      </c>
      <c r="M112" s="150"/>
      <c r="N112" s="150"/>
      <c r="O112" s="150"/>
      <c r="P112" s="150"/>
      <c r="Q112" s="150"/>
      <c r="R112" s="150"/>
      <c r="S112" s="150"/>
      <c r="T112" s="150"/>
      <c r="U112" s="150"/>
      <c r="V112" s="150"/>
      <c r="W112" s="150"/>
      <c r="X112" s="150"/>
      <c r="Y112" s="150"/>
      <c r="Z112" s="150"/>
    </row>
    <row r="113" ht="13.5" customHeight="1">
      <c r="A113" s="184" t="s">
        <v>2644</v>
      </c>
      <c r="B113" s="177"/>
      <c r="C113" s="177"/>
      <c r="D113" s="177"/>
      <c r="E113" s="177"/>
      <c r="F113" s="178"/>
      <c r="G113" s="179">
        <v>104.0</v>
      </c>
      <c r="H113" s="180"/>
      <c r="I113" s="181">
        <v>99542.02</v>
      </c>
      <c r="J113" s="181">
        <v>0.0</v>
      </c>
      <c r="K113" s="150"/>
      <c r="L113" s="150" t="s">
        <v>2546</v>
      </c>
      <c r="M113" s="150"/>
      <c r="N113" s="150"/>
      <c r="O113" s="150"/>
      <c r="P113" s="150"/>
      <c r="Q113" s="150"/>
      <c r="R113" s="150"/>
      <c r="S113" s="150"/>
      <c r="T113" s="150"/>
      <c r="U113" s="150"/>
      <c r="V113" s="150"/>
      <c r="W113" s="150"/>
      <c r="X113" s="150"/>
      <c r="Y113" s="150"/>
      <c r="Z113" s="150"/>
    </row>
    <row r="114" ht="13.5" customHeight="1">
      <c r="A114" s="184" t="s">
        <v>2645</v>
      </c>
      <c r="B114" s="177"/>
      <c r="C114" s="177"/>
      <c r="D114" s="177"/>
      <c r="E114" s="177"/>
      <c r="F114" s="178"/>
      <c r="G114" s="179">
        <v>105.0</v>
      </c>
      <c r="H114" s="180"/>
      <c r="I114" s="181">
        <v>0.0</v>
      </c>
      <c r="J114" s="181">
        <v>0.0</v>
      </c>
      <c r="K114" s="150"/>
      <c r="L114" s="150" t="s">
        <v>2546</v>
      </c>
      <c r="M114" s="150"/>
      <c r="N114" s="150"/>
      <c r="O114" s="150"/>
      <c r="P114" s="150"/>
      <c r="Q114" s="150"/>
      <c r="R114" s="150"/>
      <c r="S114" s="150"/>
      <c r="T114" s="150"/>
      <c r="U114" s="150"/>
      <c r="V114" s="150"/>
      <c r="W114" s="150"/>
      <c r="X114" s="150"/>
      <c r="Y114" s="150"/>
      <c r="Z114" s="150"/>
    </row>
    <row r="115" ht="13.5" customHeight="1">
      <c r="A115" s="184" t="s">
        <v>2646</v>
      </c>
      <c r="B115" s="177"/>
      <c r="C115" s="177"/>
      <c r="D115" s="177"/>
      <c r="E115" s="177"/>
      <c r="F115" s="178"/>
      <c r="G115" s="179">
        <v>106.0</v>
      </c>
      <c r="H115" s="180"/>
      <c r="I115" s="181">
        <v>0.0</v>
      </c>
      <c r="J115" s="181">
        <v>0.0</v>
      </c>
      <c r="K115" s="150"/>
      <c r="L115" s="150" t="s">
        <v>2546</v>
      </c>
      <c r="M115" s="150"/>
      <c r="N115" s="150"/>
      <c r="O115" s="150"/>
      <c r="P115" s="150"/>
      <c r="Q115" s="150"/>
      <c r="R115" s="150"/>
      <c r="S115" s="150"/>
      <c r="T115" s="150"/>
      <c r="U115" s="150"/>
      <c r="V115" s="150"/>
      <c r="W115" s="150"/>
      <c r="X115" s="150"/>
      <c r="Y115" s="150"/>
      <c r="Z115" s="150"/>
    </row>
    <row r="116" ht="13.5" customHeight="1">
      <c r="A116" s="184" t="s">
        <v>2647</v>
      </c>
      <c r="B116" s="177"/>
      <c r="C116" s="177"/>
      <c r="D116" s="177"/>
      <c r="E116" s="177"/>
      <c r="F116" s="178"/>
      <c r="G116" s="179">
        <v>107.0</v>
      </c>
      <c r="H116" s="180"/>
      <c r="I116" s="181">
        <v>0.0</v>
      </c>
      <c r="J116" s="181">
        <v>0.0</v>
      </c>
      <c r="K116" s="150"/>
      <c r="L116" s="150" t="s">
        <v>2546</v>
      </c>
      <c r="M116" s="150"/>
      <c r="N116" s="150"/>
      <c r="O116" s="150"/>
      <c r="P116" s="150"/>
      <c r="Q116" s="150"/>
      <c r="R116" s="150"/>
      <c r="S116" s="150"/>
      <c r="T116" s="150"/>
      <c r="U116" s="150"/>
      <c r="V116" s="150"/>
      <c r="W116" s="150"/>
      <c r="X116" s="150"/>
      <c r="Y116" s="150"/>
      <c r="Z116" s="150"/>
    </row>
    <row r="117" ht="13.5" customHeight="1">
      <c r="A117" s="184" t="s">
        <v>2648</v>
      </c>
      <c r="B117" s="177"/>
      <c r="C117" s="177"/>
      <c r="D117" s="177"/>
      <c r="E117" s="177"/>
      <c r="F117" s="178"/>
      <c r="G117" s="179">
        <v>108.0</v>
      </c>
      <c r="H117" s="180"/>
      <c r="I117" s="181">
        <v>0.0</v>
      </c>
      <c r="J117" s="181">
        <v>0.0</v>
      </c>
      <c r="K117" s="150"/>
      <c r="L117" s="150" t="s">
        <v>2546</v>
      </c>
      <c r="M117" s="150"/>
      <c r="N117" s="150"/>
      <c r="O117" s="150"/>
      <c r="P117" s="150"/>
      <c r="Q117" s="150"/>
      <c r="R117" s="150"/>
      <c r="S117" s="150"/>
      <c r="T117" s="150"/>
      <c r="U117" s="150"/>
      <c r="V117" s="150"/>
      <c r="W117" s="150"/>
      <c r="X117" s="150"/>
      <c r="Y117" s="150"/>
      <c r="Z117" s="150"/>
    </row>
    <row r="118" ht="13.5" customHeight="1">
      <c r="A118" s="184" t="s">
        <v>2649</v>
      </c>
      <c r="B118" s="177"/>
      <c r="C118" s="177"/>
      <c r="D118" s="177"/>
      <c r="E118" s="177"/>
      <c r="F118" s="178"/>
      <c r="G118" s="179">
        <v>109.0</v>
      </c>
      <c r="H118" s="180"/>
      <c r="I118" s="181">
        <v>0.0</v>
      </c>
      <c r="J118" s="181">
        <v>0.0</v>
      </c>
      <c r="K118" s="150"/>
      <c r="L118" s="150" t="s">
        <v>2546</v>
      </c>
      <c r="M118" s="150"/>
      <c r="N118" s="150"/>
      <c r="O118" s="150"/>
      <c r="P118" s="150"/>
      <c r="Q118" s="150"/>
      <c r="R118" s="150"/>
      <c r="S118" s="150"/>
      <c r="T118" s="150"/>
      <c r="U118" s="150"/>
      <c r="V118" s="150"/>
      <c r="W118" s="150"/>
      <c r="X118" s="150"/>
      <c r="Y118" s="150"/>
      <c r="Z118" s="150"/>
    </row>
    <row r="119" ht="13.5" customHeight="1">
      <c r="A119" s="176" t="s">
        <v>2650</v>
      </c>
      <c r="B119" s="177"/>
      <c r="C119" s="177"/>
      <c r="D119" s="177"/>
      <c r="E119" s="177"/>
      <c r="F119" s="178"/>
      <c r="G119" s="179">
        <v>110.0</v>
      </c>
      <c r="H119" s="180"/>
      <c r="I119" s="182">
        <f t="shared" ref="I119:J119" si="18">ROUND(SUM(I120:I133),2)</f>
        <v>71657.76</v>
      </c>
      <c r="J119" s="182">
        <f t="shared" si="18"/>
        <v>384776.33</v>
      </c>
      <c r="K119" s="150"/>
      <c r="L119" s="150" t="s">
        <v>2546</v>
      </c>
      <c r="M119" s="150"/>
      <c r="N119" s="150"/>
      <c r="O119" s="150"/>
      <c r="P119" s="150"/>
      <c r="Q119" s="150"/>
      <c r="R119" s="150"/>
      <c r="S119" s="150"/>
      <c r="T119" s="150"/>
      <c r="U119" s="150"/>
      <c r="V119" s="150"/>
      <c r="W119" s="150"/>
      <c r="X119" s="150"/>
      <c r="Y119" s="150"/>
      <c r="Z119" s="150"/>
    </row>
    <row r="120" ht="13.5" customHeight="1">
      <c r="A120" s="184" t="s">
        <v>2639</v>
      </c>
      <c r="B120" s="177"/>
      <c r="C120" s="177"/>
      <c r="D120" s="177"/>
      <c r="E120" s="177"/>
      <c r="F120" s="178"/>
      <c r="G120" s="179">
        <v>111.0</v>
      </c>
      <c r="H120" s="180"/>
      <c r="I120" s="181">
        <v>0.0</v>
      </c>
      <c r="J120" s="181">
        <v>286364.22</v>
      </c>
      <c r="K120" s="150"/>
      <c r="L120" s="150" t="s">
        <v>2546</v>
      </c>
      <c r="M120" s="150"/>
      <c r="N120" s="150"/>
      <c r="O120" s="150"/>
      <c r="P120" s="150"/>
      <c r="Q120" s="150"/>
      <c r="R120" s="150"/>
      <c r="S120" s="150"/>
      <c r="T120" s="150"/>
      <c r="U120" s="150"/>
      <c r="V120" s="150"/>
      <c r="W120" s="150"/>
      <c r="X120" s="150"/>
      <c r="Y120" s="150"/>
      <c r="Z120" s="150"/>
    </row>
    <row r="121" ht="13.5" customHeight="1">
      <c r="A121" s="184" t="s">
        <v>2640</v>
      </c>
      <c r="B121" s="177"/>
      <c r="C121" s="177"/>
      <c r="D121" s="177"/>
      <c r="E121" s="177"/>
      <c r="F121" s="178"/>
      <c r="G121" s="179">
        <v>112.0</v>
      </c>
      <c r="H121" s="180"/>
      <c r="I121" s="181">
        <v>0.0</v>
      </c>
      <c r="J121" s="181">
        <v>0.0</v>
      </c>
      <c r="K121" s="150"/>
      <c r="L121" s="150" t="s">
        <v>2546</v>
      </c>
      <c r="M121" s="150"/>
      <c r="N121" s="150"/>
      <c r="O121" s="150"/>
      <c r="P121" s="150"/>
      <c r="Q121" s="150"/>
      <c r="R121" s="150"/>
      <c r="S121" s="150"/>
      <c r="T121" s="150"/>
      <c r="U121" s="150"/>
      <c r="V121" s="150"/>
      <c r="W121" s="150"/>
      <c r="X121" s="150"/>
      <c r="Y121" s="150"/>
      <c r="Z121" s="150"/>
    </row>
    <row r="122" ht="13.5" customHeight="1">
      <c r="A122" s="184" t="s">
        <v>2641</v>
      </c>
      <c r="B122" s="177"/>
      <c r="C122" s="177"/>
      <c r="D122" s="177"/>
      <c r="E122" s="177"/>
      <c r="F122" s="178"/>
      <c r="G122" s="179">
        <v>113.0</v>
      </c>
      <c r="H122" s="180"/>
      <c r="I122" s="181">
        <v>0.0</v>
      </c>
      <c r="J122" s="181">
        <v>0.0</v>
      </c>
      <c r="K122" s="150"/>
      <c r="L122" s="150" t="s">
        <v>2546</v>
      </c>
      <c r="M122" s="150"/>
      <c r="N122" s="150"/>
      <c r="O122" s="150"/>
      <c r="P122" s="150"/>
      <c r="Q122" s="150"/>
      <c r="R122" s="150"/>
      <c r="S122" s="150"/>
      <c r="T122" s="150"/>
      <c r="U122" s="150"/>
      <c r="V122" s="150"/>
      <c r="W122" s="150"/>
      <c r="X122" s="150"/>
      <c r="Y122" s="150"/>
      <c r="Z122" s="150"/>
    </row>
    <row r="123" ht="24.75" customHeight="1">
      <c r="A123" s="184" t="s">
        <v>2642</v>
      </c>
      <c r="B123" s="177"/>
      <c r="C123" s="177"/>
      <c r="D123" s="177"/>
      <c r="E123" s="177"/>
      <c r="F123" s="178"/>
      <c r="G123" s="179">
        <v>114.0</v>
      </c>
      <c r="H123" s="180"/>
      <c r="I123" s="181">
        <v>0.0</v>
      </c>
      <c r="J123" s="181">
        <v>0.0</v>
      </c>
      <c r="K123" s="150"/>
      <c r="L123" s="150" t="s">
        <v>2546</v>
      </c>
      <c r="M123" s="150"/>
      <c r="N123" s="150"/>
      <c r="O123" s="150"/>
      <c r="P123" s="150"/>
      <c r="Q123" s="150"/>
      <c r="R123" s="150"/>
      <c r="S123" s="150"/>
      <c r="T123" s="150"/>
      <c r="U123" s="150"/>
      <c r="V123" s="150"/>
      <c r="W123" s="150"/>
      <c r="X123" s="150"/>
      <c r="Y123" s="150"/>
      <c r="Z123" s="150"/>
    </row>
    <row r="124" ht="13.5" customHeight="1">
      <c r="A124" s="184" t="s">
        <v>2643</v>
      </c>
      <c r="B124" s="177"/>
      <c r="C124" s="177"/>
      <c r="D124" s="177"/>
      <c r="E124" s="177"/>
      <c r="F124" s="178"/>
      <c r="G124" s="179">
        <v>115.0</v>
      </c>
      <c r="H124" s="180"/>
      <c r="I124" s="181">
        <v>0.0</v>
      </c>
      <c r="J124" s="181">
        <v>0.0</v>
      </c>
      <c r="K124" s="150"/>
      <c r="L124" s="150" t="s">
        <v>2546</v>
      </c>
      <c r="M124" s="150"/>
      <c r="N124" s="150"/>
      <c r="O124" s="150"/>
      <c r="P124" s="150"/>
      <c r="Q124" s="150"/>
      <c r="R124" s="150"/>
      <c r="S124" s="150"/>
      <c r="T124" s="150"/>
      <c r="U124" s="150"/>
      <c r="V124" s="150"/>
      <c r="W124" s="150"/>
      <c r="X124" s="150"/>
      <c r="Y124" s="150"/>
      <c r="Z124" s="150"/>
    </row>
    <row r="125" ht="13.5" customHeight="1">
      <c r="A125" s="184" t="s">
        <v>2644</v>
      </c>
      <c r="B125" s="177"/>
      <c r="C125" s="177"/>
      <c r="D125" s="177"/>
      <c r="E125" s="177"/>
      <c r="F125" s="178"/>
      <c r="G125" s="179">
        <v>116.0</v>
      </c>
      <c r="H125" s="180"/>
      <c r="I125" s="181">
        <v>0.0</v>
      </c>
      <c r="J125" s="181">
        <v>0.0</v>
      </c>
      <c r="K125" s="150"/>
      <c r="L125" s="150" t="s">
        <v>2546</v>
      </c>
      <c r="M125" s="150"/>
      <c r="N125" s="150"/>
      <c r="O125" s="150"/>
      <c r="P125" s="150"/>
      <c r="Q125" s="150"/>
      <c r="R125" s="150"/>
      <c r="S125" s="150"/>
      <c r="T125" s="150"/>
      <c r="U125" s="150"/>
      <c r="V125" s="150"/>
      <c r="W125" s="150"/>
      <c r="X125" s="150"/>
      <c r="Y125" s="150"/>
      <c r="Z125" s="150"/>
    </row>
    <row r="126" ht="13.5" customHeight="1">
      <c r="A126" s="184" t="s">
        <v>2645</v>
      </c>
      <c r="B126" s="177"/>
      <c r="C126" s="177"/>
      <c r="D126" s="177"/>
      <c r="E126" s="177"/>
      <c r="F126" s="178"/>
      <c r="G126" s="179">
        <v>117.0</v>
      </c>
      <c r="H126" s="180"/>
      <c r="I126" s="181">
        <v>0.0</v>
      </c>
      <c r="J126" s="181">
        <v>0.0</v>
      </c>
      <c r="K126" s="150"/>
      <c r="L126" s="150" t="s">
        <v>2546</v>
      </c>
      <c r="M126" s="150"/>
      <c r="N126" s="150"/>
      <c r="O126" s="150"/>
      <c r="P126" s="150"/>
      <c r="Q126" s="150"/>
      <c r="R126" s="150"/>
      <c r="S126" s="150"/>
      <c r="T126" s="150"/>
      <c r="U126" s="150"/>
      <c r="V126" s="150"/>
      <c r="W126" s="150"/>
      <c r="X126" s="150"/>
      <c r="Y126" s="150"/>
      <c r="Z126" s="150"/>
    </row>
    <row r="127" ht="13.5" customHeight="1">
      <c r="A127" s="184" t="s">
        <v>2646</v>
      </c>
      <c r="B127" s="177"/>
      <c r="C127" s="177"/>
      <c r="D127" s="177"/>
      <c r="E127" s="177"/>
      <c r="F127" s="178"/>
      <c r="G127" s="179">
        <v>118.0</v>
      </c>
      <c r="H127" s="180"/>
      <c r="I127" s="181">
        <v>26565.33</v>
      </c>
      <c r="J127" s="181">
        <v>27118.14</v>
      </c>
      <c r="K127" s="150"/>
      <c r="L127" s="150" t="s">
        <v>2546</v>
      </c>
      <c r="M127" s="150"/>
      <c r="N127" s="150"/>
      <c r="O127" s="150"/>
      <c r="P127" s="150"/>
      <c r="Q127" s="150"/>
      <c r="R127" s="150"/>
      <c r="S127" s="150"/>
      <c r="T127" s="150"/>
      <c r="U127" s="150"/>
      <c r="V127" s="150"/>
      <c r="W127" s="150"/>
      <c r="X127" s="150"/>
      <c r="Y127" s="150"/>
      <c r="Z127" s="150"/>
    </row>
    <row r="128" ht="13.5" customHeight="1">
      <c r="A128" s="184" t="s">
        <v>2647</v>
      </c>
      <c r="B128" s="177"/>
      <c r="C128" s="177"/>
      <c r="D128" s="177"/>
      <c r="E128" s="177"/>
      <c r="F128" s="178"/>
      <c r="G128" s="179">
        <v>119.0</v>
      </c>
      <c r="H128" s="180"/>
      <c r="I128" s="181">
        <v>0.0</v>
      </c>
      <c r="J128" s="181">
        <v>0.0</v>
      </c>
      <c r="K128" s="150"/>
      <c r="L128" s="150" t="s">
        <v>2546</v>
      </c>
      <c r="M128" s="150"/>
      <c r="N128" s="150"/>
      <c r="O128" s="150"/>
      <c r="P128" s="150"/>
      <c r="Q128" s="150"/>
      <c r="R128" s="150"/>
      <c r="S128" s="150"/>
      <c r="T128" s="150"/>
      <c r="U128" s="150"/>
      <c r="V128" s="150"/>
      <c r="W128" s="150"/>
      <c r="X128" s="150"/>
      <c r="Y128" s="150"/>
      <c r="Z128" s="150"/>
    </row>
    <row r="129" ht="13.5" customHeight="1">
      <c r="A129" s="184" t="s">
        <v>2651</v>
      </c>
      <c r="B129" s="177"/>
      <c r="C129" s="177"/>
      <c r="D129" s="177"/>
      <c r="E129" s="177"/>
      <c r="F129" s="178"/>
      <c r="G129" s="179">
        <v>120.0</v>
      </c>
      <c r="H129" s="180"/>
      <c r="I129" s="181">
        <v>15206.46</v>
      </c>
      <c r="J129" s="181">
        <v>18135.85</v>
      </c>
      <c r="K129" s="150"/>
      <c r="L129" s="150" t="s">
        <v>2546</v>
      </c>
      <c r="M129" s="150"/>
      <c r="N129" s="150"/>
      <c r="O129" s="150"/>
      <c r="P129" s="150"/>
      <c r="Q129" s="150"/>
      <c r="R129" s="150"/>
      <c r="S129" s="150"/>
      <c r="T129" s="150"/>
      <c r="U129" s="150"/>
      <c r="V129" s="150"/>
      <c r="W129" s="150"/>
      <c r="X129" s="150"/>
      <c r="Y129" s="150"/>
      <c r="Z129" s="150"/>
    </row>
    <row r="130" ht="13.5" customHeight="1">
      <c r="A130" s="184" t="s">
        <v>2652</v>
      </c>
      <c r="B130" s="177"/>
      <c r="C130" s="177"/>
      <c r="D130" s="177"/>
      <c r="E130" s="177"/>
      <c r="F130" s="178"/>
      <c r="G130" s="179">
        <v>121.0</v>
      </c>
      <c r="H130" s="180"/>
      <c r="I130" s="181">
        <v>29333.54</v>
      </c>
      <c r="J130" s="181">
        <v>52605.69</v>
      </c>
      <c r="K130" s="150"/>
      <c r="L130" s="150" t="s">
        <v>2546</v>
      </c>
      <c r="M130" s="150"/>
      <c r="N130" s="150"/>
      <c r="O130" s="150"/>
      <c r="P130" s="150"/>
      <c r="Q130" s="150"/>
      <c r="R130" s="150"/>
      <c r="S130" s="150"/>
      <c r="T130" s="150"/>
      <c r="U130" s="150"/>
      <c r="V130" s="150"/>
      <c r="W130" s="150"/>
      <c r="X130" s="150"/>
      <c r="Y130" s="150"/>
      <c r="Z130" s="150"/>
    </row>
    <row r="131" ht="13.5" customHeight="1">
      <c r="A131" s="184" t="s">
        <v>2653</v>
      </c>
      <c r="B131" s="177"/>
      <c r="C131" s="177"/>
      <c r="D131" s="177"/>
      <c r="E131" s="177"/>
      <c r="F131" s="178"/>
      <c r="G131" s="179">
        <v>122.0</v>
      </c>
      <c r="H131" s="180"/>
      <c r="I131" s="181">
        <v>0.0</v>
      </c>
      <c r="J131" s="181">
        <v>0.0</v>
      </c>
      <c r="K131" s="150"/>
      <c r="L131" s="150" t="s">
        <v>2546</v>
      </c>
      <c r="M131" s="150"/>
      <c r="N131" s="150"/>
      <c r="O131" s="150"/>
      <c r="P131" s="150"/>
      <c r="Q131" s="150"/>
      <c r="R131" s="150"/>
      <c r="S131" s="150"/>
      <c r="T131" s="150"/>
      <c r="U131" s="150"/>
      <c r="V131" s="150"/>
      <c r="W131" s="150"/>
      <c r="X131" s="150"/>
      <c r="Y131" s="150"/>
      <c r="Z131" s="150"/>
    </row>
    <row r="132" ht="13.5" customHeight="1">
      <c r="A132" s="184" t="s">
        <v>2654</v>
      </c>
      <c r="B132" s="177"/>
      <c r="C132" s="177"/>
      <c r="D132" s="177"/>
      <c r="E132" s="177"/>
      <c r="F132" s="178"/>
      <c r="G132" s="179">
        <v>123.0</v>
      </c>
      <c r="H132" s="180"/>
      <c r="I132" s="181">
        <v>0.0</v>
      </c>
      <c r="J132" s="181">
        <v>0.0</v>
      </c>
      <c r="K132" s="150"/>
      <c r="L132" s="150" t="s">
        <v>2546</v>
      </c>
      <c r="M132" s="150"/>
      <c r="N132" s="150"/>
      <c r="O132" s="150"/>
      <c r="P132" s="150"/>
      <c r="Q132" s="150"/>
      <c r="R132" s="150"/>
      <c r="S132" s="150"/>
      <c r="T132" s="150"/>
      <c r="U132" s="150"/>
      <c r="V132" s="150"/>
      <c r="W132" s="150"/>
      <c r="X132" s="150"/>
      <c r="Y132" s="150"/>
      <c r="Z132" s="150"/>
    </row>
    <row r="133" ht="13.5" customHeight="1">
      <c r="A133" s="184" t="s">
        <v>2655</v>
      </c>
      <c r="B133" s="177"/>
      <c r="C133" s="177"/>
      <c r="D133" s="177"/>
      <c r="E133" s="177"/>
      <c r="F133" s="178"/>
      <c r="G133" s="179">
        <v>124.0</v>
      </c>
      <c r="H133" s="180"/>
      <c r="I133" s="181">
        <v>552.43</v>
      </c>
      <c r="J133" s="181">
        <v>552.43</v>
      </c>
      <c r="K133" s="150"/>
      <c r="L133" s="150" t="s">
        <v>2546</v>
      </c>
      <c r="M133" s="150"/>
      <c r="N133" s="150"/>
      <c r="O133" s="150"/>
      <c r="P133" s="150"/>
      <c r="Q133" s="150"/>
      <c r="R133" s="150"/>
      <c r="S133" s="150"/>
      <c r="T133" s="150"/>
      <c r="U133" s="150"/>
      <c r="V133" s="150"/>
      <c r="W133" s="150"/>
      <c r="X133" s="150"/>
      <c r="Y133" s="150"/>
      <c r="Z133" s="150"/>
    </row>
    <row r="134" ht="24.75" customHeight="1">
      <c r="A134" s="176" t="s">
        <v>2656</v>
      </c>
      <c r="B134" s="177"/>
      <c r="C134" s="177"/>
      <c r="D134" s="177"/>
      <c r="E134" s="177"/>
      <c r="F134" s="178"/>
      <c r="G134" s="179">
        <v>125.0</v>
      </c>
      <c r="H134" s="180"/>
      <c r="I134" s="181">
        <v>142828.27</v>
      </c>
      <c r="J134" s="181">
        <v>59100.0</v>
      </c>
      <c r="K134" s="150"/>
      <c r="L134" s="150" t="s">
        <v>2546</v>
      </c>
      <c r="M134" s="150"/>
      <c r="N134" s="150"/>
      <c r="O134" s="150"/>
      <c r="P134" s="150"/>
      <c r="Q134" s="150"/>
      <c r="R134" s="150"/>
      <c r="S134" s="150"/>
      <c r="T134" s="150"/>
      <c r="U134" s="150"/>
      <c r="V134" s="150"/>
      <c r="W134" s="150"/>
      <c r="X134" s="150"/>
      <c r="Y134" s="150"/>
      <c r="Z134" s="150"/>
    </row>
    <row r="135" ht="13.5" customHeight="1">
      <c r="A135" s="176" t="s">
        <v>2657</v>
      </c>
      <c r="B135" s="177"/>
      <c r="C135" s="177"/>
      <c r="D135" s="177"/>
      <c r="E135" s="177"/>
      <c r="F135" s="178"/>
      <c r="G135" s="179">
        <v>126.0</v>
      </c>
      <c r="H135" s="180"/>
      <c r="I135" s="182">
        <f t="shared" ref="I135:J135" si="19">ROUND(I76+I100+I107+I119+I134,2)</f>
        <v>714510.19</v>
      </c>
      <c r="J135" s="182">
        <f t="shared" si="19"/>
        <v>1139336.99</v>
      </c>
      <c r="K135" s="150"/>
      <c r="L135" s="150" t="s">
        <v>2546</v>
      </c>
      <c r="M135" s="150"/>
      <c r="N135" s="150"/>
      <c r="O135" s="150"/>
      <c r="P135" s="150"/>
      <c r="Q135" s="150"/>
      <c r="R135" s="150"/>
      <c r="S135" s="150"/>
      <c r="T135" s="150"/>
      <c r="U135" s="150"/>
      <c r="V135" s="150"/>
      <c r="W135" s="150"/>
      <c r="X135" s="150"/>
      <c r="Y135" s="150"/>
      <c r="Z135" s="150"/>
    </row>
    <row r="136" ht="13.5" customHeight="1">
      <c r="A136" s="185" t="s">
        <v>2658</v>
      </c>
      <c r="B136" s="186"/>
      <c r="C136" s="186"/>
      <c r="D136" s="186"/>
      <c r="E136" s="186"/>
      <c r="F136" s="187"/>
      <c r="G136" s="188">
        <v>127.0</v>
      </c>
      <c r="H136" s="189"/>
      <c r="I136" s="190">
        <v>0.0</v>
      </c>
      <c r="J136" s="190">
        <v>0.0</v>
      </c>
      <c r="K136" s="150"/>
      <c r="L136" s="150" t="s">
        <v>2546</v>
      </c>
      <c r="M136" s="150"/>
      <c r="N136" s="150"/>
      <c r="O136" s="150"/>
      <c r="P136" s="150"/>
      <c r="Q136" s="150"/>
      <c r="R136" s="150"/>
      <c r="S136" s="150"/>
      <c r="T136" s="150"/>
      <c r="U136" s="150"/>
      <c r="V136" s="150"/>
      <c r="W136" s="150"/>
      <c r="X136" s="150"/>
      <c r="Y136" s="150"/>
      <c r="Z136" s="150"/>
    </row>
    <row r="137" ht="4.5" customHeight="1">
      <c r="A137" s="192"/>
      <c r="B137" s="192"/>
      <c r="C137" s="192"/>
      <c r="D137" s="192"/>
      <c r="E137" s="192"/>
      <c r="F137" s="192"/>
      <c r="G137" s="150"/>
      <c r="H137" s="150"/>
      <c r="I137" s="150"/>
      <c r="J137" s="150"/>
      <c r="K137" s="150"/>
      <c r="L137" s="150"/>
      <c r="M137" s="150"/>
      <c r="N137" s="150"/>
      <c r="O137" s="150"/>
      <c r="P137" s="150"/>
      <c r="Q137" s="150"/>
      <c r="R137" s="150"/>
      <c r="S137" s="150"/>
      <c r="T137" s="150"/>
      <c r="U137" s="150"/>
      <c r="V137" s="150"/>
      <c r="W137" s="150"/>
      <c r="X137" s="150"/>
      <c r="Y137" s="150"/>
      <c r="Z137" s="150"/>
    </row>
    <row r="138" ht="12.0" customHeight="1">
      <c r="A138" s="192"/>
      <c r="B138" s="192"/>
      <c r="C138" s="192"/>
      <c r="D138" s="192"/>
      <c r="E138" s="192"/>
      <c r="F138" s="192"/>
      <c r="G138" s="150"/>
      <c r="H138" s="150"/>
      <c r="I138" s="150"/>
      <c r="J138" s="150"/>
      <c r="K138" s="150"/>
      <c r="L138" s="150"/>
      <c r="M138" s="150"/>
      <c r="N138" s="150"/>
      <c r="O138" s="150"/>
      <c r="P138" s="150"/>
      <c r="Q138" s="150"/>
      <c r="R138" s="150"/>
      <c r="S138" s="150"/>
      <c r="T138" s="150"/>
      <c r="U138" s="150"/>
      <c r="V138" s="150"/>
      <c r="W138" s="150"/>
      <c r="X138" s="150"/>
      <c r="Y138" s="150"/>
      <c r="Z138" s="150"/>
    </row>
    <row r="139" ht="12.0" customHeight="1">
      <c r="A139" s="192"/>
      <c r="B139" s="192"/>
      <c r="C139" s="192"/>
      <c r="D139" s="192"/>
      <c r="E139" s="192"/>
      <c r="F139" s="192"/>
      <c r="G139" s="150"/>
      <c r="H139" s="150"/>
      <c r="I139" s="150"/>
      <c r="J139" s="150"/>
      <c r="K139" s="150"/>
      <c r="L139" s="150"/>
      <c r="M139" s="150"/>
      <c r="N139" s="150"/>
      <c r="O139" s="150"/>
      <c r="P139" s="150"/>
      <c r="Q139" s="150"/>
      <c r="R139" s="150"/>
      <c r="S139" s="150"/>
      <c r="T139" s="150"/>
      <c r="U139" s="150"/>
      <c r="V139" s="150"/>
      <c r="W139" s="150"/>
      <c r="X139" s="150"/>
      <c r="Y139" s="150"/>
      <c r="Z139" s="150"/>
    </row>
    <row r="140" ht="12.0" customHeight="1">
      <c r="A140" s="192"/>
      <c r="B140" s="192"/>
      <c r="C140" s="192"/>
      <c r="D140" s="192"/>
      <c r="E140" s="192"/>
      <c r="F140" s="192"/>
      <c r="G140" s="150"/>
      <c r="H140" s="150"/>
      <c r="I140" s="150"/>
      <c r="J140" s="150"/>
      <c r="K140" s="150"/>
      <c r="L140" s="150"/>
      <c r="M140" s="150"/>
      <c r="N140" s="150"/>
      <c r="O140" s="150"/>
      <c r="P140" s="150"/>
      <c r="Q140" s="150"/>
      <c r="R140" s="150"/>
      <c r="S140" s="150"/>
      <c r="T140" s="150"/>
      <c r="U140" s="150"/>
      <c r="V140" s="150"/>
      <c r="W140" s="150"/>
      <c r="X140" s="150"/>
      <c r="Y140" s="150"/>
      <c r="Z140" s="150"/>
    </row>
    <row r="141" ht="12.0" customHeight="1">
      <c r="A141" s="192"/>
      <c r="B141" s="192"/>
      <c r="C141" s="192"/>
      <c r="D141" s="192"/>
      <c r="E141" s="192"/>
      <c r="F141" s="192"/>
      <c r="G141" s="150"/>
      <c r="H141" s="150"/>
      <c r="I141" s="150"/>
      <c r="J141" s="150"/>
      <c r="K141" s="150"/>
      <c r="L141" s="150"/>
      <c r="M141" s="150"/>
      <c r="N141" s="150"/>
      <c r="O141" s="150"/>
      <c r="P141" s="150"/>
      <c r="Q141" s="150"/>
      <c r="R141" s="150"/>
      <c r="S141" s="150"/>
      <c r="T141" s="150"/>
      <c r="U141" s="150"/>
      <c r="V141" s="150"/>
      <c r="W141" s="150"/>
      <c r="X141" s="150"/>
      <c r="Y141" s="150"/>
      <c r="Z141" s="150"/>
    </row>
    <row r="142" ht="12.0" customHeight="1">
      <c r="A142" s="192"/>
      <c r="B142" s="192"/>
      <c r="C142" s="192"/>
      <c r="D142" s="192"/>
      <c r="E142" s="192"/>
      <c r="F142" s="192"/>
      <c r="G142" s="150"/>
      <c r="H142" s="150"/>
      <c r="I142" s="150"/>
      <c r="J142" s="150"/>
      <c r="K142" s="150"/>
      <c r="L142" s="150"/>
      <c r="M142" s="150"/>
      <c r="N142" s="150"/>
      <c r="O142" s="150"/>
      <c r="P142" s="150"/>
      <c r="Q142" s="150"/>
      <c r="R142" s="150"/>
      <c r="S142" s="150"/>
      <c r="T142" s="150"/>
      <c r="U142" s="150"/>
      <c r="V142" s="150"/>
      <c r="W142" s="150"/>
      <c r="X142" s="150"/>
      <c r="Y142" s="150"/>
      <c r="Z142" s="150"/>
    </row>
    <row r="143" ht="12.0" customHeight="1">
      <c r="A143" s="192"/>
      <c r="B143" s="192"/>
      <c r="C143" s="192"/>
      <c r="D143" s="192"/>
      <c r="E143" s="192"/>
      <c r="F143" s="192"/>
      <c r="G143" s="150"/>
      <c r="H143" s="150"/>
      <c r="I143" s="150"/>
      <c r="J143" s="150"/>
      <c r="K143" s="150"/>
      <c r="L143" s="150"/>
      <c r="M143" s="150"/>
      <c r="N143" s="150"/>
      <c r="O143" s="150"/>
      <c r="P143" s="150"/>
      <c r="Q143" s="150"/>
      <c r="R143" s="150"/>
      <c r="S143" s="150"/>
      <c r="T143" s="150"/>
      <c r="U143" s="150"/>
      <c r="V143" s="150"/>
      <c r="W143" s="150"/>
      <c r="X143" s="150"/>
      <c r="Y143" s="150"/>
      <c r="Z143" s="150"/>
    </row>
    <row r="144" ht="12.0" customHeight="1">
      <c r="A144" s="192"/>
      <c r="B144" s="192"/>
      <c r="C144" s="192"/>
      <c r="D144" s="192"/>
      <c r="E144" s="192"/>
      <c r="F144" s="192"/>
      <c r="G144" s="150"/>
      <c r="H144" s="150"/>
      <c r="I144" s="150"/>
      <c r="J144" s="150"/>
      <c r="K144" s="150"/>
      <c r="L144" s="150"/>
      <c r="M144" s="150"/>
      <c r="N144" s="150"/>
      <c r="O144" s="150"/>
      <c r="P144" s="150"/>
      <c r="Q144" s="150"/>
      <c r="R144" s="150"/>
      <c r="S144" s="150"/>
      <c r="T144" s="150"/>
      <c r="U144" s="150"/>
      <c r="V144" s="150"/>
      <c r="W144" s="150"/>
      <c r="X144" s="150"/>
      <c r="Y144" s="150"/>
      <c r="Z144" s="150"/>
    </row>
    <row r="145" ht="12.0" customHeight="1">
      <c r="A145" s="192"/>
      <c r="B145" s="192"/>
      <c r="C145" s="192"/>
      <c r="D145" s="192"/>
      <c r="E145" s="192"/>
      <c r="F145" s="192"/>
      <c r="G145" s="150"/>
      <c r="H145" s="150"/>
      <c r="I145" s="150"/>
      <c r="J145" s="150"/>
      <c r="K145" s="150"/>
      <c r="L145" s="150"/>
      <c r="M145" s="150"/>
      <c r="N145" s="150"/>
      <c r="O145" s="150"/>
      <c r="P145" s="150"/>
      <c r="Q145" s="150"/>
      <c r="R145" s="150"/>
      <c r="S145" s="150"/>
      <c r="T145" s="150"/>
      <c r="U145" s="150"/>
      <c r="V145" s="150"/>
      <c r="W145" s="150"/>
      <c r="X145" s="150"/>
      <c r="Y145" s="150"/>
      <c r="Z145" s="150"/>
    </row>
    <row r="146" ht="12.0" customHeight="1">
      <c r="A146" s="192"/>
      <c r="B146" s="192"/>
      <c r="C146" s="192"/>
      <c r="D146" s="192"/>
      <c r="E146" s="192"/>
      <c r="F146" s="192"/>
      <c r="G146" s="150"/>
      <c r="H146" s="150"/>
      <c r="I146" s="150"/>
      <c r="J146" s="150"/>
      <c r="K146" s="150"/>
      <c r="L146" s="150"/>
      <c r="M146" s="150"/>
      <c r="N146" s="150"/>
      <c r="O146" s="150"/>
      <c r="P146" s="150"/>
      <c r="Q146" s="150"/>
      <c r="R146" s="150"/>
      <c r="S146" s="150"/>
      <c r="T146" s="150"/>
      <c r="U146" s="150"/>
      <c r="V146" s="150"/>
      <c r="W146" s="150"/>
      <c r="X146" s="150"/>
      <c r="Y146" s="150"/>
      <c r="Z146" s="150"/>
    </row>
    <row r="147" ht="12.0" customHeight="1">
      <c r="A147" s="192"/>
      <c r="B147" s="192"/>
      <c r="C147" s="192"/>
      <c r="D147" s="192"/>
      <c r="E147" s="192"/>
      <c r="F147" s="192"/>
      <c r="G147" s="150"/>
      <c r="H147" s="150"/>
      <c r="I147" s="150"/>
      <c r="J147" s="150"/>
      <c r="K147" s="150"/>
      <c r="L147" s="150"/>
      <c r="M147" s="150"/>
      <c r="N147" s="150"/>
      <c r="O147" s="150"/>
      <c r="P147" s="150"/>
      <c r="Q147" s="150"/>
      <c r="R147" s="150"/>
      <c r="S147" s="150"/>
      <c r="T147" s="150"/>
      <c r="U147" s="150"/>
      <c r="V147" s="150"/>
      <c r="W147" s="150"/>
      <c r="X147" s="150"/>
      <c r="Y147" s="150"/>
      <c r="Z147" s="150"/>
    </row>
    <row r="148" ht="12.0" customHeight="1">
      <c r="A148" s="192"/>
      <c r="B148" s="192"/>
      <c r="C148" s="192"/>
      <c r="D148" s="192"/>
      <c r="E148" s="192"/>
      <c r="F148" s="192"/>
      <c r="G148" s="150"/>
      <c r="H148" s="150"/>
      <c r="I148" s="150"/>
      <c r="J148" s="150"/>
      <c r="K148" s="150"/>
      <c r="L148" s="150"/>
      <c r="M148" s="150"/>
      <c r="N148" s="150"/>
      <c r="O148" s="150"/>
      <c r="P148" s="150"/>
      <c r="Q148" s="150"/>
      <c r="R148" s="150"/>
      <c r="S148" s="150"/>
      <c r="T148" s="150"/>
      <c r="U148" s="150"/>
      <c r="V148" s="150"/>
      <c r="W148" s="150"/>
      <c r="X148" s="150"/>
      <c r="Y148" s="150"/>
      <c r="Z148" s="150"/>
    </row>
    <row r="149" ht="12.0" customHeight="1">
      <c r="A149" s="192"/>
      <c r="B149" s="192"/>
      <c r="C149" s="192"/>
      <c r="D149" s="192"/>
      <c r="E149" s="192"/>
      <c r="F149" s="192"/>
      <c r="G149" s="150"/>
      <c r="H149" s="150"/>
      <c r="I149" s="150"/>
      <c r="J149" s="150"/>
      <c r="K149" s="150"/>
      <c r="L149" s="150"/>
      <c r="M149" s="150"/>
      <c r="N149" s="150"/>
      <c r="O149" s="150"/>
      <c r="P149" s="150"/>
      <c r="Q149" s="150"/>
      <c r="R149" s="150"/>
      <c r="S149" s="150"/>
      <c r="T149" s="150"/>
      <c r="U149" s="150"/>
      <c r="V149" s="150"/>
      <c r="W149" s="150"/>
      <c r="X149" s="150"/>
      <c r="Y149" s="150"/>
      <c r="Z149" s="150"/>
    </row>
    <row r="150" ht="12.0" customHeight="1">
      <c r="A150" s="192"/>
      <c r="B150" s="192"/>
      <c r="C150" s="192"/>
      <c r="D150" s="192"/>
      <c r="E150" s="192"/>
      <c r="F150" s="192"/>
      <c r="G150" s="150"/>
      <c r="H150" s="150"/>
      <c r="I150" s="150"/>
      <c r="J150" s="150"/>
      <c r="K150" s="150"/>
      <c r="L150" s="150"/>
      <c r="M150" s="150"/>
      <c r="N150" s="150"/>
      <c r="O150" s="150"/>
      <c r="P150" s="150"/>
      <c r="Q150" s="150"/>
      <c r="R150" s="150"/>
      <c r="S150" s="150"/>
      <c r="T150" s="150"/>
      <c r="U150" s="150"/>
      <c r="V150" s="150"/>
      <c r="W150" s="150"/>
      <c r="X150" s="150"/>
      <c r="Y150" s="150"/>
      <c r="Z150" s="150"/>
    </row>
    <row r="151" ht="12.0" customHeight="1">
      <c r="A151" s="192"/>
      <c r="B151" s="192"/>
      <c r="C151" s="192"/>
      <c r="D151" s="192"/>
      <c r="E151" s="192"/>
      <c r="F151" s="192"/>
      <c r="G151" s="150"/>
      <c r="H151" s="150"/>
      <c r="I151" s="150"/>
      <c r="J151" s="150"/>
      <c r="K151" s="150"/>
      <c r="L151" s="150"/>
      <c r="M151" s="150"/>
      <c r="N151" s="150"/>
      <c r="O151" s="150"/>
      <c r="P151" s="150"/>
      <c r="Q151" s="150"/>
      <c r="R151" s="150"/>
      <c r="S151" s="150"/>
      <c r="T151" s="150"/>
      <c r="U151" s="150"/>
      <c r="V151" s="150"/>
      <c r="W151" s="150"/>
      <c r="X151" s="150"/>
      <c r="Y151" s="150"/>
      <c r="Z151" s="150"/>
    </row>
    <row r="152" ht="12.0" customHeight="1">
      <c r="A152" s="192"/>
      <c r="B152" s="192"/>
      <c r="C152" s="192"/>
      <c r="D152" s="192"/>
      <c r="E152" s="192"/>
      <c r="F152" s="192"/>
      <c r="G152" s="150"/>
      <c r="H152" s="150"/>
      <c r="I152" s="150"/>
      <c r="J152" s="150"/>
      <c r="K152" s="150"/>
      <c r="L152" s="150"/>
      <c r="M152" s="150"/>
      <c r="N152" s="150"/>
      <c r="O152" s="150"/>
      <c r="P152" s="150"/>
      <c r="Q152" s="150"/>
      <c r="R152" s="150"/>
      <c r="S152" s="150"/>
      <c r="T152" s="150"/>
      <c r="U152" s="150"/>
      <c r="V152" s="150"/>
      <c r="W152" s="150"/>
      <c r="X152" s="150"/>
      <c r="Y152" s="150"/>
      <c r="Z152" s="150"/>
    </row>
    <row r="153" ht="12.0" customHeight="1">
      <c r="A153" s="192"/>
      <c r="B153" s="192"/>
      <c r="C153" s="192"/>
      <c r="D153" s="192"/>
      <c r="E153" s="192"/>
      <c r="F153" s="192"/>
      <c r="G153" s="150"/>
      <c r="H153" s="150"/>
      <c r="I153" s="150"/>
      <c r="J153" s="150"/>
      <c r="K153" s="150"/>
      <c r="L153" s="150"/>
      <c r="M153" s="150"/>
      <c r="N153" s="150"/>
      <c r="O153" s="150"/>
      <c r="P153" s="150"/>
      <c r="Q153" s="150"/>
      <c r="R153" s="150"/>
      <c r="S153" s="150"/>
      <c r="T153" s="150"/>
      <c r="U153" s="150"/>
      <c r="V153" s="150"/>
      <c r="W153" s="150"/>
      <c r="X153" s="150"/>
      <c r="Y153" s="150"/>
      <c r="Z153" s="150"/>
    </row>
    <row r="154" ht="12.0" customHeight="1">
      <c r="A154" s="192"/>
      <c r="B154" s="192"/>
      <c r="C154" s="192"/>
      <c r="D154" s="192"/>
      <c r="E154" s="192"/>
      <c r="F154" s="192"/>
      <c r="G154" s="150"/>
      <c r="H154" s="150"/>
      <c r="I154" s="150"/>
      <c r="J154" s="150"/>
      <c r="K154" s="150"/>
      <c r="L154" s="150"/>
      <c r="M154" s="150"/>
      <c r="N154" s="150"/>
      <c r="O154" s="150"/>
      <c r="P154" s="150"/>
      <c r="Q154" s="150"/>
      <c r="R154" s="150"/>
      <c r="S154" s="150"/>
      <c r="T154" s="150"/>
      <c r="U154" s="150"/>
      <c r="V154" s="150"/>
      <c r="W154" s="150"/>
      <c r="X154" s="150"/>
      <c r="Y154" s="150"/>
      <c r="Z154" s="150"/>
    </row>
    <row r="155" ht="12.0" customHeight="1">
      <c r="A155" s="192"/>
      <c r="B155" s="192"/>
      <c r="C155" s="192"/>
      <c r="D155" s="192"/>
      <c r="E155" s="192"/>
      <c r="F155" s="192"/>
      <c r="G155" s="150"/>
      <c r="H155" s="150"/>
      <c r="I155" s="150"/>
      <c r="J155" s="150"/>
      <c r="K155" s="150"/>
      <c r="L155" s="150"/>
      <c r="M155" s="150"/>
      <c r="N155" s="150"/>
      <c r="O155" s="150"/>
      <c r="P155" s="150"/>
      <c r="Q155" s="150"/>
      <c r="R155" s="150"/>
      <c r="S155" s="150"/>
      <c r="T155" s="150"/>
      <c r="U155" s="150"/>
      <c r="V155" s="150"/>
      <c r="W155" s="150"/>
      <c r="X155" s="150"/>
      <c r="Y155" s="150"/>
      <c r="Z155" s="150"/>
    </row>
    <row r="156" ht="12.0" customHeight="1">
      <c r="A156" s="192"/>
      <c r="B156" s="192"/>
      <c r="C156" s="192"/>
      <c r="D156" s="192"/>
      <c r="E156" s="192"/>
      <c r="F156" s="192"/>
      <c r="G156" s="150"/>
      <c r="H156" s="150"/>
      <c r="I156" s="150"/>
      <c r="J156" s="150"/>
      <c r="K156" s="150"/>
      <c r="L156" s="150"/>
      <c r="M156" s="150"/>
      <c r="N156" s="150"/>
      <c r="O156" s="150"/>
      <c r="P156" s="150"/>
      <c r="Q156" s="150"/>
      <c r="R156" s="150"/>
      <c r="S156" s="150"/>
      <c r="T156" s="150"/>
      <c r="U156" s="150"/>
      <c r="V156" s="150"/>
      <c r="W156" s="150"/>
      <c r="X156" s="150"/>
      <c r="Y156" s="150"/>
      <c r="Z156" s="150"/>
    </row>
    <row r="157" ht="12.0" customHeight="1">
      <c r="A157" s="192"/>
      <c r="B157" s="192"/>
      <c r="C157" s="192"/>
      <c r="D157" s="192"/>
      <c r="E157" s="192"/>
      <c r="F157" s="192"/>
      <c r="G157" s="150"/>
      <c r="H157" s="150"/>
      <c r="I157" s="150"/>
      <c r="J157" s="150"/>
      <c r="K157" s="150"/>
      <c r="L157" s="150"/>
      <c r="M157" s="150"/>
      <c r="N157" s="150"/>
      <c r="O157" s="150"/>
      <c r="P157" s="150"/>
      <c r="Q157" s="150"/>
      <c r="R157" s="150"/>
      <c r="S157" s="150"/>
      <c r="T157" s="150"/>
      <c r="U157" s="150"/>
      <c r="V157" s="150"/>
      <c r="W157" s="150"/>
      <c r="X157" s="150"/>
      <c r="Y157" s="150"/>
      <c r="Z157" s="150"/>
    </row>
    <row r="158" ht="12.0" customHeight="1">
      <c r="A158" s="192"/>
      <c r="B158" s="192"/>
      <c r="C158" s="192"/>
      <c r="D158" s="192"/>
      <c r="E158" s="192"/>
      <c r="F158" s="192"/>
      <c r="G158" s="150"/>
      <c r="H158" s="150"/>
      <c r="I158" s="150"/>
      <c r="J158" s="150"/>
      <c r="K158" s="150"/>
      <c r="L158" s="150"/>
      <c r="M158" s="150"/>
      <c r="N158" s="150"/>
      <c r="O158" s="150"/>
      <c r="P158" s="150"/>
      <c r="Q158" s="150"/>
      <c r="R158" s="150"/>
      <c r="S158" s="150"/>
      <c r="T158" s="150"/>
      <c r="U158" s="150"/>
      <c r="V158" s="150"/>
      <c r="W158" s="150"/>
      <c r="X158" s="150"/>
      <c r="Y158" s="150"/>
      <c r="Z158" s="150"/>
    </row>
    <row r="159" ht="12.0" customHeight="1">
      <c r="A159" s="192"/>
      <c r="B159" s="192"/>
      <c r="C159" s="192"/>
      <c r="D159" s="192"/>
      <c r="E159" s="192"/>
      <c r="F159" s="192"/>
      <c r="G159" s="150"/>
      <c r="H159" s="150"/>
      <c r="I159" s="150"/>
      <c r="J159" s="150"/>
      <c r="K159" s="150"/>
      <c r="L159" s="150"/>
      <c r="M159" s="150"/>
      <c r="N159" s="150"/>
      <c r="O159" s="150"/>
      <c r="P159" s="150"/>
      <c r="Q159" s="150"/>
      <c r="R159" s="150"/>
      <c r="S159" s="150"/>
      <c r="T159" s="150"/>
      <c r="U159" s="150"/>
      <c r="V159" s="150"/>
      <c r="W159" s="150"/>
      <c r="X159" s="150"/>
      <c r="Y159" s="150"/>
      <c r="Z159" s="150"/>
    </row>
    <row r="160" ht="12.0" customHeight="1">
      <c r="A160" s="192"/>
      <c r="B160" s="192"/>
      <c r="C160" s="192"/>
      <c r="D160" s="192"/>
      <c r="E160" s="192"/>
      <c r="F160" s="192"/>
      <c r="G160" s="150"/>
      <c r="H160" s="150"/>
      <c r="I160" s="150"/>
      <c r="J160" s="150"/>
      <c r="K160" s="150"/>
      <c r="L160" s="150"/>
      <c r="M160" s="150"/>
      <c r="N160" s="150"/>
      <c r="O160" s="150"/>
      <c r="P160" s="150"/>
      <c r="Q160" s="150"/>
      <c r="R160" s="150"/>
      <c r="S160" s="150"/>
      <c r="T160" s="150"/>
      <c r="U160" s="150"/>
      <c r="V160" s="150"/>
      <c r="W160" s="150"/>
      <c r="X160" s="150"/>
      <c r="Y160" s="150"/>
      <c r="Z160" s="150"/>
    </row>
    <row r="161" ht="12.0" customHeight="1">
      <c r="A161" s="192"/>
      <c r="B161" s="192"/>
      <c r="C161" s="192"/>
      <c r="D161" s="192"/>
      <c r="E161" s="192"/>
      <c r="F161" s="192"/>
      <c r="G161" s="150"/>
      <c r="H161" s="150"/>
      <c r="I161" s="150"/>
      <c r="J161" s="150"/>
      <c r="K161" s="150"/>
      <c r="L161" s="150"/>
      <c r="M161" s="150"/>
      <c r="N161" s="150"/>
      <c r="O161" s="150"/>
      <c r="P161" s="150"/>
      <c r="Q161" s="150"/>
      <c r="R161" s="150"/>
      <c r="S161" s="150"/>
      <c r="T161" s="150"/>
      <c r="U161" s="150"/>
      <c r="V161" s="150"/>
      <c r="W161" s="150"/>
      <c r="X161" s="150"/>
      <c r="Y161" s="150"/>
      <c r="Z161" s="150"/>
    </row>
    <row r="162" ht="12.0" customHeight="1">
      <c r="A162" s="192"/>
      <c r="B162" s="192"/>
      <c r="C162" s="192"/>
      <c r="D162" s="192"/>
      <c r="E162" s="192"/>
      <c r="F162" s="192"/>
      <c r="G162" s="150"/>
      <c r="H162" s="150"/>
      <c r="I162" s="150"/>
      <c r="J162" s="150"/>
      <c r="K162" s="150"/>
      <c r="L162" s="150"/>
      <c r="M162" s="150"/>
      <c r="N162" s="150"/>
      <c r="O162" s="150"/>
      <c r="P162" s="150"/>
      <c r="Q162" s="150"/>
      <c r="R162" s="150"/>
      <c r="S162" s="150"/>
      <c r="T162" s="150"/>
      <c r="U162" s="150"/>
      <c r="V162" s="150"/>
      <c r="W162" s="150"/>
      <c r="X162" s="150"/>
      <c r="Y162" s="150"/>
      <c r="Z162" s="150"/>
    </row>
    <row r="163" ht="12.0" customHeight="1">
      <c r="A163" s="192"/>
      <c r="B163" s="192"/>
      <c r="C163" s="192"/>
      <c r="D163" s="192"/>
      <c r="E163" s="192"/>
      <c r="F163" s="192"/>
      <c r="G163" s="150"/>
      <c r="H163" s="150"/>
      <c r="I163" s="150"/>
      <c r="J163" s="150"/>
      <c r="K163" s="150"/>
      <c r="L163" s="150"/>
      <c r="M163" s="150"/>
      <c r="N163" s="150"/>
      <c r="O163" s="150"/>
      <c r="P163" s="150"/>
      <c r="Q163" s="150"/>
      <c r="R163" s="150"/>
      <c r="S163" s="150"/>
      <c r="T163" s="150"/>
      <c r="U163" s="150"/>
      <c r="V163" s="150"/>
      <c r="W163" s="150"/>
      <c r="X163" s="150"/>
      <c r="Y163" s="150"/>
      <c r="Z163" s="150"/>
    </row>
    <row r="164" ht="12.0" customHeight="1">
      <c r="A164" s="192"/>
      <c r="B164" s="192"/>
      <c r="C164" s="192"/>
      <c r="D164" s="192"/>
      <c r="E164" s="192"/>
      <c r="F164" s="192"/>
      <c r="G164" s="150"/>
      <c r="H164" s="150"/>
      <c r="I164" s="150"/>
      <c r="J164" s="150"/>
      <c r="K164" s="150"/>
      <c r="L164" s="150"/>
      <c r="M164" s="150"/>
      <c r="N164" s="150"/>
      <c r="O164" s="150"/>
      <c r="P164" s="150"/>
      <c r="Q164" s="150"/>
      <c r="R164" s="150"/>
      <c r="S164" s="150"/>
      <c r="T164" s="150"/>
      <c r="U164" s="150"/>
      <c r="V164" s="150"/>
      <c r="W164" s="150"/>
      <c r="X164" s="150"/>
      <c r="Y164" s="150"/>
      <c r="Z164" s="150"/>
    </row>
    <row r="165" ht="12.0" customHeight="1">
      <c r="A165" s="192"/>
      <c r="B165" s="192"/>
      <c r="C165" s="192"/>
      <c r="D165" s="192"/>
      <c r="E165" s="192"/>
      <c r="F165" s="192"/>
      <c r="G165" s="150"/>
      <c r="H165" s="150"/>
      <c r="I165" s="150"/>
      <c r="J165" s="150"/>
      <c r="K165" s="150"/>
      <c r="L165" s="150"/>
      <c r="M165" s="150"/>
      <c r="N165" s="150"/>
      <c r="O165" s="150"/>
      <c r="P165" s="150"/>
      <c r="Q165" s="150"/>
      <c r="R165" s="150"/>
      <c r="S165" s="150"/>
      <c r="T165" s="150"/>
      <c r="U165" s="150"/>
      <c r="V165" s="150"/>
      <c r="W165" s="150"/>
      <c r="X165" s="150"/>
      <c r="Y165" s="150"/>
      <c r="Z165" s="150"/>
    </row>
    <row r="166" ht="12.0" customHeight="1">
      <c r="A166" s="192"/>
      <c r="B166" s="192"/>
      <c r="C166" s="192"/>
      <c r="D166" s="192"/>
      <c r="E166" s="192"/>
      <c r="F166" s="192"/>
      <c r="G166" s="150"/>
      <c r="H166" s="150"/>
      <c r="I166" s="150"/>
      <c r="J166" s="150"/>
      <c r="K166" s="150"/>
      <c r="L166" s="150"/>
      <c r="M166" s="150"/>
      <c r="N166" s="150"/>
      <c r="O166" s="150"/>
      <c r="P166" s="150"/>
      <c r="Q166" s="150"/>
      <c r="R166" s="150"/>
      <c r="S166" s="150"/>
      <c r="T166" s="150"/>
      <c r="U166" s="150"/>
      <c r="V166" s="150"/>
      <c r="W166" s="150"/>
      <c r="X166" s="150"/>
      <c r="Y166" s="150"/>
      <c r="Z166" s="150"/>
    </row>
    <row r="167" ht="12.0" customHeight="1">
      <c r="A167" s="192"/>
      <c r="B167" s="192"/>
      <c r="C167" s="192"/>
      <c r="D167" s="192"/>
      <c r="E167" s="192"/>
      <c r="F167" s="192"/>
      <c r="G167" s="150"/>
      <c r="H167" s="150"/>
      <c r="I167" s="150"/>
      <c r="J167" s="150"/>
      <c r="K167" s="150"/>
      <c r="L167" s="150"/>
      <c r="M167" s="150"/>
      <c r="N167" s="150"/>
      <c r="O167" s="150"/>
      <c r="P167" s="150"/>
      <c r="Q167" s="150"/>
      <c r="R167" s="150"/>
      <c r="S167" s="150"/>
      <c r="T167" s="150"/>
      <c r="U167" s="150"/>
      <c r="V167" s="150"/>
      <c r="W167" s="150"/>
      <c r="X167" s="150"/>
      <c r="Y167" s="150"/>
      <c r="Z167" s="150"/>
    </row>
    <row r="168" ht="12.0" customHeight="1">
      <c r="A168" s="192"/>
      <c r="B168" s="192"/>
      <c r="C168" s="192"/>
      <c r="D168" s="192"/>
      <c r="E168" s="192"/>
      <c r="F168" s="192"/>
      <c r="G168" s="150"/>
      <c r="H168" s="150"/>
      <c r="I168" s="150"/>
      <c r="J168" s="150"/>
      <c r="K168" s="150"/>
      <c r="L168" s="150"/>
      <c r="M168" s="150"/>
      <c r="N168" s="150"/>
      <c r="O168" s="150"/>
      <c r="P168" s="150"/>
      <c r="Q168" s="150"/>
      <c r="R168" s="150"/>
      <c r="S168" s="150"/>
      <c r="T168" s="150"/>
      <c r="U168" s="150"/>
      <c r="V168" s="150"/>
      <c r="W168" s="150"/>
      <c r="X168" s="150"/>
      <c r="Y168" s="150"/>
      <c r="Z168" s="150"/>
    </row>
    <row r="169" ht="12.0" customHeight="1">
      <c r="A169" s="192"/>
      <c r="B169" s="192"/>
      <c r="C169" s="192"/>
      <c r="D169" s="192"/>
      <c r="E169" s="192"/>
      <c r="F169" s="192"/>
      <c r="G169" s="150"/>
      <c r="H169" s="150"/>
      <c r="I169" s="150"/>
      <c r="J169" s="150"/>
      <c r="K169" s="150"/>
      <c r="L169" s="150"/>
      <c r="M169" s="150"/>
      <c r="N169" s="150"/>
      <c r="O169" s="150"/>
      <c r="P169" s="150"/>
      <c r="Q169" s="150"/>
      <c r="R169" s="150"/>
      <c r="S169" s="150"/>
      <c r="T169" s="150"/>
      <c r="U169" s="150"/>
      <c r="V169" s="150"/>
      <c r="W169" s="150"/>
      <c r="X169" s="150"/>
      <c r="Y169" s="150"/>
      <c r="Z169" s="150"/>
    </row>
    <row r="170" ht="12.0" customHeight="1">
      <c r="A170" s="192"/>
      <c r="B170" s="192"/>
      <c r="C170" s="192"/>
      <c r="D170" s="192"/>
      <c r="E170" s="192"/>
      <c r="F170" s="192"/>
      <c r="G170" s="150"/>
      <c r="H170" s="150"/>
      <c r="I170" s="150"/>
      <c r="J170" s="150"/>
      <c r="K170" s="150"/>
      <c r="L170" s="150"/>
      <c r="M170" s="150"/>
      <c r="N170" s="150"/>
      <c r="O170" s="150"/>
      <c r="P170" s="150"/>
      <c r="Q170" s="150"/>
      <c r="R170" s="150"/>
      <c r="S170" s="150"/>
      <c r="T170" s="150"/>
      <c r="U170" s="150"/>
      <c r="V170" s="150"/>
      <c r="W170" s="150"/>
      <c r="X170" s="150"/>
      <c r="Y170" s="150"/>
      <c r="Z170" s="150"/>
    </row>
    <row r="171" ht="12.0" customHeight="1">
      <c r="A171" s="192"/>
      <c r="B171" s="192"/>
      <c r="C171" s="192"/>
      <c r="D171" s="192"/>
      <c r="E171" s="192"/>
      <c r="F171" s="192"/>
      <c r="G171" s="150"/>
      <c r="H171" s="150"/>
      <c r="I171" s="150"/>
      <c r="J171" s="150"/>
      <c r="K171" s="150"/>
      <c r="L171" s="150"/>
      <c r="M171" s="150"/>
      <c r="N171" s="150"/>
      <c r="O171" s="150"/>
      <c r="P171" s="150"/>
      <c r="Q171" s="150"/>
      <c r="R171" s="150"/>
      <c r="S171" s="150"/>
      <c r="T171" s="150"/>
      <c r="U171" s="150"/>
      <c r="V171" s="150"/>
      <c r="W171" s="150"/>
      <c r="X171" s="150"/>
      <c r="Y171" s="150"/>
      <c r="Z171" s="150"/>
    </row>
    <row r="172" ht="12.0" customHeight="1">
      <c r="A172" s="192"/>
      <c r="B172" s="192"/>
      <c r="C172" s="192"/>
      <c r="D172" s="192"/>
      <c r="E172" s="192"/>
      <c r="F172" s="192"/>
      <c r="G172" s="150"/>
      <c r="H172" s="150"/>
      <c r="I172" s="150"/>
      <c r="J172" s="150"/>
      <c r="K172" s="150"/>
      <c r="L172" s="150"/>
      <c r="M172" s="150"/>
      <c r="N172" s="150"/>
      <c r="O172" s="150"/>
      <c r="P172" s="150"/>
      <c r="Q172" s="150"/>
      <c r="R172" s="150"/>
      <c r="S172" s="150"/>
      <c r="T172" s="150"/>
      <c r="U172" s="150"/>
      <c r="V172" s="150"/>
      <c r="W172" s="150"/>
      <c r="X172" s="150"/>
      <c r="Y172" s="150"/>
      <c r="Z172" s="150"/>
    </row>
    <row r="173" ht="12.0" customHeight="1">
      <c r="A173" s="192"/>
      <c r="B173" s="192"/>
      <c r="C173" s="192"/>
      <c r="D173" s="192"/>
      <c r="E173" s="192"/>
      <c r="F173" s="192"/>
      <c r="G173" s="150"/>
      <c r="H173" s="150"/>
      <c r="I173" s="150"/>
      <c r="J173" s="150"/>
      <c r="K173" s="150"/>
      <c r="L173" s="150"/>
      <c r="M173" s="150"/>
      <c r="N173" s="150"/>
      <c r="O173" s="150"/>
      <c r="P173" s="150"/>
      <c r="Q173" s="150"/>
      <c r="R173" s="150"/>
      <c r="S173" s="150"/>
      <c r="T173" s="150"/>
      <c r="U173" s="150"/>
      <c r="V173" s="150"/>
      <c r="W173" s="150"/>
      <c r="X173" s="150"/>
      <c r="Y173" s="150"/>
      <c r="Z173" s="150"/>
    </row>
    <row r="174" ht="12.0" customHeight="1">
      <c r="A174" s="192"/>
      <c r="B174" s="192"/>
      <c r="C174" s="192"/>
      <c r="D174" s="192"/>
      <c r="E174" s="192"/>
      <c r="F174" s="192"/>
      <c r="G174" s="150"/>
      <c r="H174" s="150"/>
      <c r="I174" s="150"/>
      <c r="J174" s="150"/>
      <c r="K174" s="150"/>
      <c r="L174" s="150"/>
      <c r="M174" s="150"/>
      <c r="N174" s="150"/>
      <c r="O174" s="150"/>
      <c r="P174" s="150"/>
      <c r="Q174" s="150"/>
      <c r="R174" s="150"/>
      <c r="S174" s="150"/>
      <c r="T174" s="150"/>
      <c r="U174" s="150"/>
      <c r="V174" s="150"/>
      <c r="W174" s="150"/>
      <c r="X174" s="150"/>
      <c r="Y174" s="150"/>
      <c r="Z174" s="150"/>
    </row>
    <row r="175" ht="12.0" customHeight="1">
      <c r="A175" s="192"/>
      <c r="B175" s="192"/>
      <c r="C175" s="192"/>
      <c r="D175" s="192"/>
      <c r="E175" s="192"/>
      <c r="F175" s="192"/>
      <c r="G175" s="150"/>
      <c r="H175" s="150"/>
      <c r="I175" s="150"/>
      <c r="J175" s="150"/>
      <c r="K175" s="150"/>
      <c r="L175" s="150"/>
      <c r="M175" s="150"/>
      <c r="N175" s="150"/>
      <c r="O175" s="150"/>
      <c r="P175" s="150"/>
      <c r="Q175" s="150"/>
      <c r="R175" s="150"/>
      <c r="S175" s="150"/>
      <c r="T175" s="150"/>
      <c r="U175" s="150"/>
      <c r="V175" s="150"/>
      <c r="W175" s="150"/>
      <c r="X175" s="150"/>
      <c r="Y175" s="150"/>
      <c r="Z175" s="150"/>
    </row>
    <row r="176" ht="12.0" customHeight="1">
      <c r="A176" s="192"/>
      <c r="B176" s="192"/>
      <c r="C176" s="192"/>
      <c r="D176" s="192"/>
      <c r="E176" s="192"/>
      <c r="F176" s="192"/>
      <c r="G176" s="150"/>
      <c r="H176" s="150"/>
      <c r="I176" s="150"/>
      <c r="J176" s="150"/>
      <c r="K176" s="150"/>
      <c r="L176" s="150"/>
      <c r="M176" s="150"/>
      <c r="N176" s="150"/>
      <c r="O176" s="150"/>
      <c r="P176" s="150"/>
      <c r="Q176" s="150"/>
      <c r="R176" s="150"/>
      <c r="S176" s="150"/>
      <c r="T176" s="150"/>
      <c r="U176" s="150"/>
      <c r="V176" s="150"/>
      <c r="W176" s="150"/>
      <c r="X176" s="150"/>
      <c r="Y176" s="150"/>
      <c r="Z176" s="150"/>
    </row>
    <row r="177" ht="12.0" customHeight="1">
      <c r="A177" s="192"/>
      <c r="B177" s="192"/>
      <c r="C177" s="192"/>
      <c r="D177" s="192"/>
      <c r="E177" s="192"/>
      <c r="F177" s="192"/>
      <c r="G177" s="150"/>
      <c r="H177" s="150"/>
      <c r="I177" s="150"/>
      <c r="J177" s="150"/>
      <c r="K177" s="150"/>
      <c r="L177" s="150"/>
      <c r="M177" s="150"/>
      <c r="N177" s="150"/>
      <c r="O177" s="150"/>
      <c r="P177" s="150"/>
      <c r="Q177" s="150"/>
      <c r="R177" s="150"/>
      <c r="S177" s="150"/>
      <c r="T177" s="150"/>
      <c r="U177" s="150"/>
      <c r="V177" s="150"/>
      <c r="W177" s="150"/>
      <c r="X177" s="150"/>
      <c r="Y177" s="150"/>
      <c r="Z177" s="150"/>
    </row>
    <row r="178" ht="12.0" customHeight="1">
      <c r="A178" s="192"/>
      <c r="B178" s="192"/>
      <c r="C178" s="192"/>
      <c r="D178" s="192"/>
      <c r="E178" s="192"/>
      <c r="F178" s="192"/>
      <c r="G178" s="150"/>
      <c r="H178" s="150"/>
      <c r="I178" s="150"/>
      <c r="J178" s="150"/>
      <c r="K178" s="150"/>
      <c r="L178" s="150"/>
      <c r="M178" s="150"/>
      <c r="N178" s="150"/>
      <c r="O178" s="150"/>
      <c r="P178" s="150"/>
      <c r="Q178" s="150"/>
      <c r="R178" s="150"/>
      <c r="S178" s="150"/>
      <c r="T178" s="150"/>
      <c r="U178" s="150"/>
      <c r="V178" s="150"/>
      <c r="W178" s="150"/>
      <c r="X178" s="150"/>
      <c r="Y178" s="150"/>
      <c r="Z178" s="150"/>
    </row>
    <row r="179" ht="12.0" customHeight="1">
      <c r="A179" s="192"/>
      <c r="B179" s="192"/>
      <c r="C179" s="192"/>
      <c r="D179" s="192"/>
      <c r="E179" s="192"/>
      <c r="F179" s="192"/>
      <c r="G179" s="150"/>
      <c r="H179" s="150"/>
      <c r="I179" s="150"/>
      <c r="J179" s="150"/>
      <c r="K179" s="150"/>
      <c r="L179" s="150"/>
      <c r="M179" s="150"/>
      <c r="N179" s="150"/>
      <c r="O179" s="150"/>
      <c r="P179" s="150"/>
      <c r="Q179" s="150"/>
      <c r="R179" s="150"/>
      <c r="S179" s="150"/>
      <c r="T179" s="150"/>
      <c r="U179" s="150"/>
      <c r="V179" s="150"/>
      <c r="W179" s="150"/>
      <c r="X179" s="150"/>
      <c r="Y179" s="150"/>
      <c r="Z179" s="150"/>
    </row>
    <row r="180" ht="12.0" customHeight="1">
      <c r="A180" s="192"/>
      <c r="B180" s="192"/>
      <c r="C180" s="192"/>
      <c r="D180" s="192"/>
      <c r="E180" s="192"/>
      <c r="F180" s="192"/>
      <c r="G180" s="150"/>
      <c r="H180" s="150"/>
      <c r="I180" s="150"/>
      <c r="J180" s="150"/>
      <c r="K180" s="150"/>
      <c r="L180" s="150"/>
      <c r="M180" s="150"/>
      <c r="N180" s="150"/>
      <c r="O180" s="150"/>
      <c r="P180" s="150"/>
      <c r="Q180" s="150"/>
      <c r="R180" s="150"/>
      <c r="S180" s="150"/>
      <c r="T180" s="150"/>
      <c r="U180" s="150"/>
      <c r="V180" s="150"/>
      <c r="W180" s="150"/>
      <c r="X180" s="150"/>
      <c r="Y180" s="150"/>
      <c r="Z180" s="150"/>
    </row>
    <row r="181" ht="12.0" customHeight="1">
      <c r="A181" s="192"/>
      <c r="B181" s="192"/>
      <c r="C181" s="192"/>
      <c r="D181" s="192"/>
      <c r="E181" s="192"/>
      <c r="F181" s="192"/>
      <c r="G181" s="150"/>
      <c r="H181" s="150"/>
      <c r="I181" s="150"/>
      <c r="J181" s="150"/>
      <c r="K181" s="150"/>
      <c r="L181" s="150"/>
      <c r="M181" s="150"/>
      <c r="N181" s="150"/>
      <c r="O181" s="150"/>
      <c r="P181" s="150"/>
      <c r="Q181" s="150"/>
      <c r="R181" s="150"/>
      <c r="S181" s="150"/>
      <c r="T181" s="150"/>
      <c r="U181" s="150"/>
      <c r="V181" s="150"/>
      <c r="W181" s="150"/>
      <c r="X181" s="150"/>
      <c r="Y181" s="150"/>
      <c r="Z181" s="150"/>
    </row>
    <row r="182" ht="12.0" customHeight="1">
      <c r="A182" s="192"/>
      <c r="B182" s="192"/>
      <c r="C182" s="192"/>
      <c r="D182" s="192"/>
      <c r="E182" s="192"/>
      <c r="F182" s="192"/>
      <c r="G182" s="150"/>
      <c r="H182" s="150"/>
      <c r="I182" s="150"/>
      <c r="J182" s="150"/>
      <c r="K182" s="150"/>
      <c r="L182" s="150"/>
      <c r="M182" s="150"/>
      <c r="N182" s="150"/>
      <c r="O182" s="150"/>
      <c r="P182" s="150"/>
      <c r="Q182" s="150"/>
      <c r="R182" s="150"/>
      <c r="S182" s="150"/>
      <c r="T182" s="150"/>
      <c r="U182" s="150"/>
      <c r="V182" s="150"/>
      <c r="W182" s="150"/>
      <c r="X182" s="150"/>
      <c r="Y182" s="150"/>
      <c r="Z182" s="150"/>
    </row>
    <row r="183" ht="12.0" customHeight="1">
      <c r="A183" s="192"/>
      <c r="B183" s="192"/>
      <c r="C183" s="192"/>
      <c r="D183" s="192"/>
      <c r="E183" s="192"/>
      <c r="F183" s="192"/>
      <c r="G183" s="150"/>
      <c r="H183" s="150"/>
      <c r="I183" s="150"/>
      <c r="J183" s="150"/>
      <c r="K183" s="150"/>
      <c r="L183" s="150"/>
      <c r="M183" s="150"/>
      <c r="N183" s="150"/>
      <c r="O183" s="150"/>
      <c r="P183" s="150"/>
      <c r="Q183" s="150"/>
      <c r="R183" s="150"/>
      <c r="S183" s="150"/>
      <c r="T183" s="150"/>
      <c r="U183" s="150"/>
      <c r="V183" s="150"/>
      <c r="W183" s="150"/>
      <c r="X183" s="150"/>
      <c r="Y183" s="150"/>
      <c r="Z183" s="150"/>
    </row>
    <row r="184" ht="12.0" customHeight="1">
      <c r="A184" s="192"/>
      <c r="B184" s="192"/>
      <c r="C184" s="192"/>
      <c r="D184" s="192"/>
      <c r="E184" s="192"/>
      <c r="F184" s="192"/>
      <c r="G184" s="150"/>
      <c r="H184" s="150"/>
      <c r="I184" s="150"/>
      <c r="J184" s="150"/>
      <c r="K184" s="150"/>
      <c r="L184" s="150"/>
      <c r="M184" s="150"/>
      <c r="N184" s="150"/>
      <c r="O184" s="150"/>
      <c r="P184" s="150"/>
      <c r="Q184" s="150"/>
      <c r="R184" s="150"/>
      <c r="S184" s="150"/>
      <c r="T184" s="150"/>
      <c r="U184" s="150"/>
      <c r="V184" s="150"/>
      <c r="W184" s="150"/>
      <c r="X184" s="150"/>
      <c r="Y184" s="150"/>
      <c r="Z184" s="150"/>
    </row>
    <row r="185" ht="12.0" customHeight="1">
      <c r="A185" s="192"/>
      <c r="B185" s="192"/>
      <c r="C185" s="192"/>
      <c r="D185" s="192"/>
      <c r="E185" s="192"/>
      <c r="F185" s="192"/>
      <c r="G185" s="150"/>
      <c r="H185" s="150"/>
      <c r="I185" s="150"/>
      <c r="J185" s="150"/>
      <c r="K185" s="150"/>
      <c r="L185" s="150"/>
      <c r="M185" s="150"/>
      <c r="N185" s="150"/>
      <c r="O185" s="150"/>
      <c r="P185" s="150"/>
      <c r="Q185" s="150"/>
      <c r="R185" s="150"/>
      <c r="S185" s="150"/>
      <c r="T185" s="150"/>
      <c r="U185" s="150"/>
      <c r="V185" s="150"/>
      <c r="W185" s="150"/>
      <c r="X185" s="150"/>
      <c r="Y185" s="150"/>
      <c r="Z185" s="150"/>
    </row>
    <row r="186" ht="12.0" customHeight="1">
      <c r="A186" s="192"/>
      <c r="B186" s="192"/>
      <c r="C186" s="192"/>
      <c r="D186" s="192"/>
      <c r="E186" s="192"/>
      <c r="F186" s="192"/>
      <c r="G186" s="150"/>
      <c r="H186" s="150"/>
      <c r="I186" s="150"/>
      <c r="J186" s="150"/>
      <c r="K186" s="150"/>
      <c r="L186" s="150"/>
      <c r="M186" s="150"/>
      <c r="N186" s="150"/>
      <c r="O186" s="150"/>
      <c r="P186" s="150"/>
      <c r="Q186" s="150"/>
      <c r="R186" s="150"/>
      <c r="S186" s="150"/>
      <c r="T186" s="150"/>
      <c r="U186" s="150"/>
      <c r="V186" s="150"/>
      <c r="W186" s="150"/>
      <c r="X186" s="150"/>
      <c r="Y186" s="150"/>
      <c r="Z186" s="150"/>
    </row>
    <row r="187" ht="12.0" customHeight="1">
      <c r="A187" s="192"/>
      <c r="B187" s="192"/>
      <c r="C187" s="192"/>
      <c r="D187" s="192"/>
      <c r="E187" s="192"/>
      <c r="F187" s="192"/>
      <c r="G187" s="150"/>
      <c r="H187" s="150"/>
      <c r="I187" s="150"/>
      <c r="J187" s="150"/>
      <c r="K187" s="150"/>
      <c r="L187" s="150"/>
      <c r="M187" s="150"/>
      <c r="N187" s="150"/>
      <c r="O187" s="150"/>
      <c r="P187" s="150"/>
      <c r="Q187" s="150"/>
      <c r="R187" s="150"/>
      <c r="S187" s="150"/>
      <c r="T187" s="150"/>
      <c r="U187" s="150"/>
      <c r="V187" s="150"/>
      <c r="W187" s="150"/>
      <c r="X187" s="150"/>
      <c r="Y187" s="150"/>
      <c r="Z187" s="150"/>
    </row>
    <row r="188" ht="12.0" customHeight="1">
      <c r="A188" s="192"/>
      <c r="B188" s="192"/>
      <c r="C188" s="192"/>
      <c r="D188" s="192"/>
      <c r="E188" s="192"/>
      <c r="F188" s="192"/>
      <c r="G188" s="150"/>
      <c r="H188" s="150"/>
      <c r="I188" s="150"/>
      <c r="J188" s="150"/>
      <c r="K188" s="150"/>
      <c r="L188" s="150"/>
      <c r="M188" s="150"/>
      <c r="N188" s="150"/>
      <c r="O188" s="150"/>
      <c r="P188" s="150"/>
      <c r="Q188" s="150"/>
      <c r="R188" s="150"/>
      <c r="S188" s="150"/>
      <c r="T188" s="150"/>
      <c r="U188" s="150"/>
      <c r="V188" s="150"/>
      <c r="W188" s="150"/>
      <c r="X188" s="150"/>
      <c r="Y188" s="150"/>
      <c r="Z188" s="150"/>
    </row>
    <row r="189" ht="12.0" customHeight="1">
      <c r="A189" s="192"/>
      <c r="B189" s="192"/>
      <c r="C189" s="192"/>
      <c r="D189" s="192"/>
      <c r="E189" s="192"/>
      <c r="F189" s="192"/>
      <c r="G189" s="150"/>
      <c r="H189" s="150"/>
      <c r="I189" s="150"/>
      <c r="J189" s="150"/>
      <c r="K189" s="150"/>
      <c r="L189" s="150"/>
      <c r="M189" s="150"/>
      <c r="N189" s="150"/>
      <c r="O189" s="150"/>
      <c r="P189" s="150"/>
      <c r="Q189" s="150"/>
      <c r="R189" s="150"/>
      <c r="S189" s="150"/>
      <c r="T189" s="150"/>
      <c r="U189" s="150"/>
      <c r="V189" s="150"/>
      <c r="W189" s="150"/>
      <c r="X189" s="150"/>
      <c r="Y189" s="150"/>
      <c r="Z189" s="150"/>
    </row>
    <row r="190" ht="12.0" customHeight="1">
      <c r="A190" s="192"/>
      <c r="B190" s="192"/>
      <c r="C190" s="192"/>
      <c r="D190" s="192"/>
      <c r="E190" s="192"/>
      <c r="F190" s="192"/>
      <c r="G190" s="150"/>
      <c r="H190" s="150"/>
      <c r="I190" s="150"/>
      <c r="J190" s="150"/>
      <c r="K190" s="150"/>
      <c r="L190" s="150"/>
      <c r="M190" s="150"/>
      <c r="N190" s="150"/>
      <c r="O190" s="150"/>
      <c r="P190" s="150"/>
      <c r="Q190" s="150"/>
      <c r="R190" s="150"/>
      <c r="S190" s="150"/>
      <c r="T190" s="150"/>
      <c r="U190" s="150"/>
      <c r="V190" s="150"/>
      <c r="W190" s="150"/>
      <c r="X190" s="150"/>
      <c r="Y190" s="150"/>
      <c r="Z190" s="150"/>
    </row>
    <row r="191" ht="12.0" customHeight="1">
      <c r="A191" s="192"/>
      <c r="B191" s="192"/>
      <c r="C191" s="192"/>
      <c r="D191" s="192"/>
      <c r="E191" s="192"/>
      <c r="F191" s="192"/>
      <c r="G191" s="150"/>
      <c r="H191" s="150"/>
      <c r="I191" s="150"/>
      <c r="J191" s="150"/>
      <c r="K191" s="150"/>
      <c r="L191" s="150"/>
      <c r="M191" s="150"/>
      <c r="N191" s="150"/>
      <c r="O191" s="150"/>
      <c r="P191" s="150"/>
      <c r="Q191" s="150"/>
      <c r="R191" s="150"/>
      <c r="S191" s="150"/>
      <c r="T191" s="150"/>
      <c r="U191" s="150"/>
      <c r="V191" s="150"/>
      <c r="W191" s="150"/>
      <c r="X191" s="150"/>
      <c r="Y191" s="150"/>
      <c r="Z191" s="150"/>
    </row>
    <row r="192" ht="12.0" customHeight="1">
      <c r="A192" s="192"/>
      <c r="B192" s="192"/>
      <c r="C192" s="192"/>
      <c r="D192" s="192"/>
      <c r="E192" s="192"/>
      <c r="F192" s="192"/>
      <c r="G192" s="150"/>
      <c r="H192" s="150"/>
      <c r="I192" s="150"/>
      <c r="J192" s="150"/>
      <c r="K192" s="150"/>
      <c r="L192" s="150"/>
      <c r="M192" s="150"/>
      <c r="N192" s="150"/>
      <c r="O192" s="150"/>
      <c r="P192" s="150"/>
      <c r="Q192" s="150"/>
      <c r="R192" s="150"/>
      <c r="S192" s="150"/>
      <c r="T192" s="150"/>
      <c r="U192" s="150"/>
      <c r="V192" s="150"/>
      <c r="W192" s="150"/>
      <c r="X192" s="150"/>
      <c r="Y192" s="150"/>
      <c r="Z192" s="150"/>
    </row>
    <row r="193" ht="12.0" customHeight="1">
      <c r="A193" s="192"/>
      <c r="B193" s="192"/>
      <c r="C193" s="192"/>
      <c r="D193" s="192"/>
      <c r="E193" s="192"/>
      <c r="F193" s="192"/>
      <c r="G193" s="150"/>
      <c r="H193" s="150"/>
      <c r="I193" s="150"/>
      <c r="J193" s="150"/>
      <c r="K193" s="150"/>
      <c r="L193" s="150"/>
      <c r="M193" s="150"/>
      <c r="N193" s="150"/>
      <c r="O193" s="150"/>
      <c r="P193" s="150"/>
      <c r="Q193" s="150"/>
      <c r="R193" s="150"/>
      <c r="S193" s="150"/>
      <c r="T193" s="150"/>
      <c r="U193" s="150"/>
      <c r="V193" s="150"/>
      <c r="W193" s="150"/>
      <c r="X193" s="150"/>
      <c r="Y193" s="150"/>
      <c r="Z193" s="150"/>
    </row>
    <row r="194" ht="12.0" customHeight="1">
      <c r="A194" s="192"/>
      <c r="B194" s="192"/>
      <c r="C194" s="192"/>
      <c r="D194" s="192"/>
      <c r="E194" s="192"/>
      <c r="F194" s="192"/>
      <c r="G194" s="150"/>
      <c r="H194" s="150"/>
      <c r="I194" s="150"/>
      <c r="J194" s="150"/>
      <c r="K194" s="150"/>
      <c r="L194" s="150"/>
      <c r="M194" s="150"/>
      <c r="N194" s="150"/>
      <c r="O194" s="150"/>
      <c r="P194" s="150"/>
      <c r="Q194" s="150"/>
      <c r="R194" s="150"/>
      <c r="S194" s="150"/>
      <c r="T194" s="150"/>
      <c r="U194" s="150"/>
      <c r="V194" s="150"/>
      <c r="W194" s="150"/>
      <c r="X194" s="150"/>
      <c r="Y194" s="150"/>
      <c r="Z194" s="150"/>
    </row>
    <row r="195" ht="12.0" customHeight="1">
      <c r="A195" s="192"/>
      <c r="B195" s="192"/>
      <c r="C195" s="192"/>
      <c r="D195" s="192"/>
      <c r="E195" s="192"/>
      <c r="F195" s="192"/>
      <c r="G195" s="150"/>
      <c r="H195" s="150"/>
      <c r="I195" s="150"/>
      <c r="J195" s="150"/>
      <c r="K195" s="150"/>
      <c r="L195" s="150"/>
      <c r="M195" s="150"/>
      <c r="N195" s="150"/>
      <c r="O195" s="150"/>
      <c r="P195" s="150"/>
      <c r="Q195" s="150"/>
      <c r="R195" s="150"/>
      <c r="S195" s="150"/>
      <c r="T195" s="150"/>
      <c r="U195" s="150"/>
      <c r="V195" s="150"/>
      <c r="W195" s="150"/>
      <c r="X195" s="150"/>
      <c r="Y195" s="150"/>
      <c r="Z195" s="150"/>
    </row>
    <row r="196" ht="12.0" customHeight="1">
      <c r="A196" s="192"/>
      <c r="B196" s="192"/>
      <c r="C196" s="192"/>
      <c r="D196" s="192"/>
      <c r="E196" s="192"/>
      <c r="F196" s="192"/>
      <c r="G196" s="150"/>
      <c r="H196" s="150"/>
      <c r="I196" s="150"/>
      <c r="J196" s="150"/>
      <c r="K196" s="150"/>
      <c r="L196" s="150"/>
      <c r="M196" s="150"/>
      <c r="N196" s="150"/>
      <c r="O196" s="150"/>
      <c r="P196" s="150"/>
      <c r="Q196" s="150"/>
      <c r="R196" s="150"/>
      <c r="S196" s="150"/>
      <c r="T196" s="150"/>
      <c r="U196" s="150"/>
      <c r="V196" s="150"/>
      <c r="W196" s="150"/>
      <c r="X196" s="150"/>
      <c r="Y196" s="150"/>
      <c r="Z196" s="150"/>
    </row>
    <row r="197" ht="12.0" customHeight="1">
      <c r="A197" s="192"/>
      <c r="B197" s="192"/>
      <c r="C197" s="192"/>
      <c r="D197" s="192"/>
      <c r="E197" s="192"/>
      <c r="F197" s="192"/>
      <c r="G197" s="150"/>
      <c r="H197" s="150"/>
      <c r="I197" s="150"/>
      <c r="J197" s="150"/>
      <c r="K197" s="150"/>
      <c r="L197" s="150"/>
      <c r="M197" s="150"/>
      <c r="N197" s="150"/>
      <c r="O197" s="150"/>
      <c r="P197" s="150"/>
      <c r="Q197" s="150"/>
      <c r="R197" s="150"/>
      <c r="S197" s="150"/>
      <c r="T197" s="150"/>
      <c r="U197" s="150"/>
      <c r="V197" s="150"/>
      <c r="W197" s="150"/>
      <c r="X197" s="150"/>
      <c r="Y197" s="150"/>
      <c r="Z197" s="150"/>
    </row>
    <row r="198" ht="12.0" customHeight="1">
      <c r="A198" s="192"/>
      <c r="B198" s="192"/>
      <c r="C198" s="192"/>
      <c r="D198" s="192"/>
      <c r="E198" s="192"/>
      <c r="F198" s="192"/>
      <c r="G198" s="150"/>
      <c r="H198" s="150"/>
      <c r="I198" s="150"/>
      <c r="J198" s="150"/>
      <c r="K198" s="150"/>
      <c r="L198" s="150"/>
      <c r="M198" s="150"/>
      <c r="N198" s="150"/>
      <c r="O198" s="150"/>
      <c r="P198" s="150"/>
      <c r="Q198" s="150"/>
      <c r="R198" s="150"/>
      <c r="S198" s="150"/>
      <c r="T198" s="150"/>
      <c r="U198" s="150"/>
      <c r="V198" s="150"/>
      <c r="W198" s="150"/>
      <c r="X198" s="150"/>
      <c r="Y198" s="150"/>
      <c r="Z198" s="150"/>
    </row>
    <row r="199" ht="12.0" customHeight="1">
      <c r="A199" s="192"/>
      <c r="B199" s="192"/>
      <c r="C199" s="192"/>
      <c r="D199" s="192"/>
      <c r="E199" s="192"/>
      <c r="F199" s="192"/>
      <c r="G199" s="150"/>
      <c r="H199" s="150"/>
      <c r="I199" s="150"/>
      <c r="J199" s="150"/>
      <c r="K199" s="150"/>
      <c r="L199" s="150"/>
      <c r="M199" s="150"/>
      <c r="N199" s="150"/>
      <c r="O199" s="150"/>
      <c r="P199" s="150"/>
      <c r="Q199" s="150"/>
      <c r="R199" s="150"/>
      <c r="S199" s="150"/>
      <c r="T199" s="150"/>
      <c r="U199" s="150"/>
      <c r="V199" s="150"/>
      <c r="W199" s="150"/>
      <c r="X199" s="150"/>
      <c r="Y199" s="150"/>
      <c r="Z199" s="150"/>
    </row>
    <row r="200" ht="12.0" customHeight="1">
      <c r="A200" s="192"/>
      <c r="B200" s="192"/>
      <c r="C200" s="192"/>
      <c r="D200" s="192"/>
      <c r="E200" s="192"/>
      <c r="F200" s="192"/>
      <c r="G200" s="150"/>
      <c r="H200" s="150"/>
      <c r="I200" s="150"/>
      <c r="J200" s="150"/>
      <c r="K200" s="150"/>
      <c r="L200" s="150"/>
      <c r="M200" s="150"/>
      <c r="N200" s="150"/>
      <c r="O200" s="150"/>
      <c r="P200" s="150"/>
      <c r="Q200" s="150"/>
      <c r="R200" s="150"/>
      <c r="S200" s="150"/>
      <c r="T200" s="150"/>
      <c r="U200" s="150"/>
      <c r="V200" s="150"/>
      <c r="W200" s="150"/>
      <c r="X200" s="150"/>
      <c r="Y200" s="150"/>
      <c r="Z200" s="150"/>
    </row>
    <row r="201" ht="12.0" customHeight="1">
      <c r="A201" s="192"/>
      <c r="B201" s="192"/>
      <c r="C201" s="192"/>
      <c r="D201" s="192"/>
      <c r="E201" s="192"/>
      <c r="F201" s="192"/>
      <c r="G201" s="150"/>
      <c r="H201" s="150"/>
      <c r="I201" s="150"/>
      <c r="J201" s="150"/>
      <c r="K201" s="150"/>
      <c r="L201" s="150"/>
      <c r="M201" s="150"/>
      <c r="N201" s="150"/>
      <c r="O201" s="150"/>
      <c r="P201" s="150"/>
      <c r="Q201" s="150"/>
      <c r="R201" s="150"/>
      <c r="S201" s="150"/>
      <c r="T201" s="150"/>
      <c r="U201" s="150"/>
      <c r="V201" s="150"/>
      <c r="W201" s="150"/>
      <c r="X201" s="150"/>
      <c r="Y201" s="150"/>
      <c r="Z201" s="150"/>
    </row>
    <row r="202" ht="12.0" customHeight="1">
      <c r="A202" s="192"/>
      <c r="B202" s="192"/>
      <c r="C202" s="192"/>
      <c r="D202" s="192"/>
      <c r="E202" s="192"/>
      <c r="F202" s="192"/>
      <c r="G202" s="150"/>
      <c r="H202" s="150"/>
      <c r="I202" s="150"/>
      <c r="J202" s="150"/>
      <c r="K202" s="150"/>
      <c r="L202" s="150"/>
      <c r="M202" s="150"/>
      <c r="N202" s="150"/>
      <c r="O202" s="150"/>
      <c r="P202" s="150"/>
      <c r="Q202" s="150"/>
      <c r="R202" s="150"/>
      <c r="S202" s="150"/>
      <c r="T202" s="150"/>
      <c r="U202" s="150"/>
      <c r="V202" s="150"/>
      <c r="W202" s="150"/>
      <c r="X202" s="150"/>
      <c r="Y202" s="150"/>
      <c r="Z202" s="150"/>
    </row>
    <row r="203" ht="12.0" customHeight="1">
      <c r="A203" s="192"/>
      <c r="B203" s="192"/>
      <c r="C203" s="192"/>
      <c r="D203" s="192"/>
      <c r="E203" s="192"/>
      <c r="F203" s="192"/>
      <c r="G203" s="150"/>
      <c r="H203" s="150"/>
      <c r="I203" s="150"/>
      <c r="J203" s="150"/>
      <c r="K203" s="150"/>
      <c r="L203" s="150"/>
      <c r="M203" s="150"/>
      <c r="N203" s="150"/>
      <c r="O203" s="150"/>
      <c r="P203" s="150"/>
      <c r="Q203" s="150"/>
      <c r="R203" s="150"/>
      <c r="S203" s="150"/>
      <c r="T203" s="150"/>
      <c r="U203" s="150"/>
      <c r="V203" s="150"/>
      <c r="W203" s="150"/>
      <c r="X203" s="150"/>
      <c r="Y203" s="150"/>
      <c r="Z203" s="150"/>
    </row>
    <row r="204" ht="12.0" customHeight="1">
      <c r="A204" s="192"/>
      <c r="B204" s="192"/>
      <c r="C204" s="192"/>
      <c r="D204" s="192"/>
      <c r="E204" s="192"/>
      <c r="F204" s="192"/>
      <c r="G204" s="150"/>
      <c r="H204" s="150"/>
      <c r="I204" s="150"/>
      <c r="J204" s="150"/>
      <c r="K204" s="150"/>
      <c r="L204" s="150"/>
      <c r="M204" s="150"/>
      <c r="N204" s="150"/>
      <c r="O204" s="150"/>
      <c r="P204" s="150"/>
      <c r="Q204" s="150"/>
      <c r="R204" s="150"/>
      <c r="S204" s="150"/>
      <c r="T204" s="150"/>
      <c r="U204" s="150"/>
      <c r="V204" s="150"/>
      <c r="W204" s="150"/>
      <c r="X204" s="150"/>
      <c r="Y204" s="150"/>
      <c r="Z204" s="150"/>
    </row>
    <row r="205" ht="12.0" customHeight="1">
      <c r="A205" s="192"/>
      <c r="B205" s="192"/>
      <c r="C205" s="192"/>
      <c r="D205" s="192"/>
      <c r="E205" s="192"/>
      <c r="F205" s="192"/>
      <c r="G205" s="150"/>
      <c r="H205" s="150"/>
      <c r="I205" s="150"/>
      <c r="J205" s="150"/>
      <c r="K205" s="150"/>
      <c r="L205" s="150"/>
      <c r="M205" s="150"/>
      <c r="N205" s="150"/>
      <c r="O205" s="150"/>
      <c r="P205" s="150"/>
      <c r="Q205" s="150"/>
      <c r="R205" s="150"/>
      <c r="S205" s="150"/>
      <c r="T205" s="150"/>
      <c r="U205" s="150"/>
      <c r="V205" s="150"/>
      <c r="W205" s="150"/>
      <c r="X205" s="150"/>
      <c r="Y205" s="150"/>
      <c r="Z205" s="150"/>
    </row>
    <row r="206" ht="12.0" customHeight="1">
      <c r="A206" s="192"/>
      <c r="B206" s="192"/>
      <c r="C206" s="192"/>
      <c r="D206" s="192"/>
      <c r="E206" s="192"/>
      <c r="F206" s="192"/>
      <c r="G206" s="150"/>
      <c r="H206" s="150"/>
      <c r="I206" s="150"/>
      <c r="J206" s="150"/>
      <c r="K206" s="150"/>
      <c r="L206" s="150"/>
      <c r="M206" s="150"/>
      <c r="N206" s="150"/>
      <c r="O206" s="150"/>
      <c r="P206" s="150"/>
      <c r="Q206" s="150"/>
      <c r="R206" s="150"/>
      <c r="S206" s="150"/>
      <c r="T206" s="150"/>
      <c r="U206" s="150"/>
      <c r="V206" s="150"/>
      <c r="W206" s="150"/>
      <c r="X206" s="150"/>
      <c r="Y206" s="150"/>
      <c r="Z206" s="150"/>
    </row>
    <row r="207" ht="12.0" customHeight="1">
      <c r="A207" s="192"/>
      <c r="B207" s="192"/>
      <c r="C207" s="192"/>
      <c r="D207" s="192"/>
      <c r="E207" s="192"/>
      <c r="F207" s="192"/>
      <c r="G207" s="150"/>
      <c r="H207" s="150"/>
      <c r="I207" s="150"/>
      <c r="J207" s="150"/>
      <c r="K207" s="150"/>
      <c r="L207" s="150"/>
      <c r="M207" s="150"/>
      <c r="N207" s="150"/>
      <c r="O207" s="150"/>
      <c r="P207" s="150"/>
      <c r="Q207" s="150"/>
      <c r="R207" s="150"/>
      <c r="S207" s="150"/>
      <c r="T207" s="150"/>
      <c r="U207" s="150"/>
      <c r="V207" s="150"/>
      <c r="W207" s="150"/>
      <c r="X207" s="150"/>
      <c r="Y207" s="150"/>
      <c r="Z207" s="150"/>
    </row>
    <row r="208" ht="12.0" customHeight="1">
      <c r="A208" s="192"/>
      <c r="B208" s="192"/>
      <c r="C208" s="192"/>
      <c r="D208" s="192"/>
      <c r="E208" s="192"/>
      <c r="F208" s="192"/>
      <c r="G208" s="150"/>
      <c r="H208" s="150"/>
      <c r="I208" s="150"/>
      <c r="J208" s="150"/>
      <c r="K208" s="150"/>
      <c r="L208" s="150"/>
      <c r="M208" s="150"/>
      <c r="N208" s="150"/>
      <c r="O208" s="150"/>
      <c r="P208" s="150"/>
      <c r="Q208" s="150"/>
      <c r="R208" s="150"/>
      <c r="S208" s="150"/>
      <c r="T208" s="150"/>
      <c r="U208" s="150"/>
      <c r="V208" s="150"/>
      <c r="W208" s="150"/>
      <c r="X208" s="150"/>
      <c r="Y208" s="150"/>
      <c r="Z208" s="150"/>
    </row>
    <row r="209" ht="12.0" customHeight="1">
      <c r="A209" s="192"/>
      <c r="B209" s="192"/>
      <c r="C209" s="192"/>
      <c r="D209" s="192"/>
      <c r="E209" s="192"/>
      <c r="F209" s="192"/>
      <c r="G209" s="150"/>
      <c r="H209" s="150"/>
      <c r="I209" s="150"/>
      <c r="J209" s="150"/>
      <c r="K209" s="150"/>
      <c r="L209" s="150"/>
      <c r="M209" s="150"/>
      <c r="N209" s="150"/>
      <c r="O209" s="150"/>
      <c r="P209" s="150"/>
      <c r="Q209" s="150"/>
      <c r="R209" s="150"/>
      <c r="S209" s="150"/>
      <c r="T209" s="150"/>
      <c r="U209" s="150"/>
      <c r="V209" s="150"/>
      <c r="W209" s="150"/>
      <c r="X209" s="150"/>
      <c r="Y209" s="150"/>
      <c r="Z209" s="150"/>
    </row>
    <row r="210" ht="12.0" customHeight="1">
      <c r="A210" s="192"/>
      <c r="B210" s="192"/>
      <c r="C210" s="192"/>
      <c r="D210" s="192"/>
      <c r="E210" s="192"/>
      <c r="F210" s="192"/>
      <c r="G210" s="150"/>
      <c r="H210" s="150"/>
      <c r="I210" s="150"/>
      <c r="J210" s="150"/>
      <c r="K210" s="150"/>
      <c r="L210" s="150"/>
      <c r="M210" s="150"/>
      <c r="N210" s="150"/>
      <c r="O210" s="150"/>
      <c r="P210" s="150"/>
      <c r="Q210" s="150"/>
      <c r="R210" s="150"/>
      <c r="S210" s="150"/>
      <c r="T210" s="150"/>
      <c r="U210" s="150"/>
      <c r="V210" s="150"/>
      <c r="W210" s="150"/>
      <c r="X210" s="150"/>
      <c r="Y210" s="150"/>
      <c r="Z210" s="150"/>
    </row>
    <row r="211" ht="12.0" customHeight="1">
      <c r="A211" s="192"/>
      <c r="B211" s="192"/>
      <c r="C211" s="192"/>
      <c r="D211" s="192"/>
      <c r="E211" s="192"/>
      <c r="F211" s="192"/>
      <c r="G211" s="150"/>
      <c r="H211" s="150"/>
      <c r="I211" s="150"/>
      <c r="J211" s="150"/>
      <c r="K211" s="150"/>
      <c r="L211" s="150"/>
      <c r="M211" s="150"/>
      <c r="N211" s="150"/>
      <c r="O211" s="150"/>
      <c r="P211" s="150"/>
      <c r="Q211" s="150"/>
      <c r="R211" s="150"/>
      <c r="S211" s="150"/>
      <c r="T211" s="150"/>
      <c r="U211" s="150"/>
      <c r="V211" s="150"/>
      <c r="W211" s="150"/>
      <c r="X211" s="150"/>
      <c r="Y211" s="150"/>
      <c r="Z211" s="150"/>
    </row>
    <row r="212" ht="12.0" customHeight="1">
      <c r="A212" s="192"/>
      <c r="B212" s="192"/>
      <c r="C212" s="192"/>
      <c r="D212" s="192"/>
      <c r="E212" s="192"/>
      <c r="F212" s="192"/>
      <c r="G212" s="150"/>
      <c r="H212" s="150"/>
      <c r="I212" s="150"/>
      <c r="J212" s="150"/>
      <c r="K212" s="150"/>
      <c r="L212" s="150"/>
      <c r="M212" s="150"/>
      <c r="N212" s="150"/>
      <c r="O212" s="150"/>
      <c r="P212" s="150"/>
      <c r="Q212" s="150"/>
      <c r="R212" s="150"/>
      <c r="S212" s="150"/>
      <c r="T212" s="150"/>
      <c r="U212" s="150"/>
      <c r="V212" s="150"/>
      <c r="W212" s="150"/>
      <c r="X212" s="150"/>
      <c r="Y212" s="150"/>
      <c r="Z212" s="150"/>
    </row>
    <row r="213" ht="12.0" customHeight="1">
      <c r="A213" s="192"/>
      <c r="B213" s="192"/>
      <c r="C213" s="192"/>
      <c r="D213" s="192"/>
      <c r="E213" s="192"/>
      <c r="F213" s="192"/>
      <c r="G213" s="150"/>
      <c r="H213" s="150"/>
      <c r="I213" s="150"/>
      <c r="J213" s="150"/>
      <c r="K213" s="150"/>
      <c r="L213" s="150"/>
      <c r="M213" s="150"/>
      <c r="N213" s="150"/>
      <c r="O213" s="150"/>
      <c r="P213" s="150"/>
      <c r="Q213" s="150"/>
      <c r="R213" s="150"/>
      <c r="S213" s="150"/>
      <c r="T213" s="150"/>
      <c r="U213" s="150"/>
      <c r="V213" s="150"/>
      <c r="W213" s="150"/>
      <c r="X213" s="150"/>
      <c r="Y213" s="150"/>
      <c r="Z213" s="150"/>
    </row>
    <row r="214" ht="12.0" customHeight="1">
      <c r="A214" s="192"/>
      <c r="B214" s="192"/>
      <c r="C214" s="192"/>
      <c r="D214" s="192"/>
      <c r="E214" s="192"/>
      <c r="F214" s="192"/>
      <c r="G214" s="150"/>
      <c r="H214" s="150"/>
      <c r="I214" s="150"/>
      <c r="J214" s="150"/>
      <c r="K214" s="150"/>
      <c r="L214" s="150"/>
      <c r="M214" s="150"/>
      <c r="N214" s="150"/>
      <c r="O214" s="150"/>
      <c r="P214" s="150"/>
      <c r="Q214" s="150"/>
      <c r="R214" s="150"/>
      <c r="S214" s="150"/>
      <c r="T214" s="150"/>
      <c r="U214" s="150"/>
      <c r="V214" s="150"/>
      <c r="W214" s="150"/>
      <c r="X214" s="150"/>
      <c r="Y214" s="150"/>
      <c r="Z214" s="150"/>
    </row>
    <row r="215" ht="12.0" customHeight="1">
      <c r="A215" s="192"/>
      <c r="B215" s="192"/>
      <c r="C215" s="192"/>
      <c r="D215" s="192"/>
      <c r="E215" s="192"/>
      <c r="F215" s="192"/>
      <c r="G215" s="150"/>
      <c r="H215" s="150"/>
      <c r="I215" s="150"/>
      <c r="J215" s="150"/>
      <c r="K215" s="150"/>
      <c r="L215" s="150"/>
      <c r="M215" s="150"/>
      <c r="N215" s="150"/>
      <c r="O215" s="150"/>
      <c r="P215" s="150"/>
      <c r="Q215" s="150"/>
      <c r="R215" s="150"/>
      <c r="S215" s="150"/>
      <c r="T215" s="150"/>
      <c r="U215" s="150"/>
      <c r="V215" s="150"/>
      <c r="W215" s="150"/>
      <c r="X215" s="150"/>
      <c r="Y215" s="150"/>
      <c r="Z215" s="150"/>
    </row>
    <row r="216" ht="12.0" customHeight="1">
      <c r="A216" s="192"/>
      <c r="B216" s="192"/>
      <c r="C216" s="192"/>
      <c r="D216" s="192"/>
      <c r="E216" s="192"/>
      <c r="F216" s="192"/>
      <c r="G216" s="150"/>
      <c r="H216" s="150"/>
      <c r="I216" s="150"/>
      <c r="J216" s="150"/>
      <c r="K216" s="150"/>
      <c r="L216" s="150"/>
      <c r="M216" s="150"/>
      <c r="N216" s="150"/>
      <c r="O216" s="150"/>
      <c r="P216" s="150"/>
      <c r="Q216" s="150"/>
      <c r="R216" s="150"/>
      <c r="S216" s="150"/>
      <c r="T216" s="150"/>
      <c r="U216" s="150"/>
      <c r="V216" s="150"/>
      <c r="W216" s="150"/>
      <c r="X216" s="150"/>
      <c r="Y216" s="150"/>
      <c r="Z216" s="150"/>
    </row>
    <row r="217" ht="12.0" customHeight="1">
      <c r="A217" s="192"/>
      <c r="B217" s="192"/>
      <c r="C217" s="192"/>
      <c r="D217" s="192"/>
      <c r="E217" s="192"/>
      <c r="F217" s="192"/>
      <c r="G217" s="150"/>
      <c r="H217" s="150"/>
      <c r="I217" s="150"/>
      <c r="J217" s="150"/>
      <c r="K217" s="150"/>
      <c r="L217" s="150"/>
      <c r="M217" s="150"/>
      <c r="N217" s="150"/>
      <c r="O217" s="150"/>
      <c r="P217" s="150"/>
      <c r="Q217" s="150"/>
      <c r="R217" s="150"/>
      <c r="S217" s="150"/>
      <c r="T217" s="150"/>
      <c r="U217" s="150"/>
      <c r="V217" s="150"/>
      <c r="W217" s="150"/>
      <c r="X217" s="150"/>
      <c r="Y217" s="150"/>
      <c r="Z217" s="150"/>
    </row>
    <row r="218" ht="12.0" customHeight="1">
      <c r="A218" s="192"/>
      <c r="B218" s="192"/>
      <c r="C218" s="192"/>
      <c r="D218" s="192"/>
      <c r="E218" s="192"/>
      <c r="F218" s="192"/>
      <c r="G218" s="150"/>
      <c r="H218" s="150"/>
      <c r="I218" s="150"/>
      <c r="J218" s="150"/>
      <c r="K218" s="150"/>
      <c r="L218" s="150"/>
      <c r="M218" s="150"/>
      <c r="N218" s="150"/>
      <c r="O218" s="150"/>
      <c r="P218" s="150"/>
      <c r="Q218" s="150"/>
      <c r="R218" s="150"/>
      <c r="S218" s="150"/>
      <c r="T218" s="150"/>
      <c r="U218" s="150"/>
      <c r="V218" s="150"/>
      <c r="W218" s="150"/>
      <c r="X218" s="150"/>
      <c r="Y218" s="150"/>
      <c r="Z218" s="150"/>
    </row>
    <row r="219" ht="12.0" customHeight="1">
      <c r="A219" s="192"/>
      <c r="B219" s="192"/>
      <c r="C219" s="192"/>
      <c r="D219" s="192"/>
      <c r="E219" s="192"/>
      <c r="F219" s="192"/>
      <c r="G219" s="150"/>
      <c r="H219" s="150"/>
      <c r="I219" s="150"/>
      <c r="J219" s="150"/>
      <c r="K219" s="150"/>
      <c r="L219" s="150"/>
      <c r="M219" s="150"/>
      <c r="N219" s="150"/>
      <c r="O219" s="150"/>
      <c r="P219" s="150"/>
      <c r="Q219" s="150"/>
      <c r="R219" s="150"/>
      <c r="S219" s="150"/>
      <c r="T219" s="150"/>
      <c r="U219" s="150"/>
      <c r="V219" s="150"/>
      <c r="W219" s="150"/>
      <c r="X219" s="150"/>
      <c r="Y219" s="150"/>
      <c r="Z219" s="150"/>
    </row>
    <row r="220" ht="12.0" customHeight="1">
      <c r="A220" s="192"/>
      <c r="B220" s="192"/>
      <c r="C220" s="192"/>
      <c r="D220" s="192"/>
      <c r="E220" s="192"/>
      <c r="F220" s="192"/>
      <c r="G220" s="150"/>
      <c r="H220" s="150"/>
      <c r="I220" s="150"/>
      <c r="J220" s="150"/>
      <c r="K220" s="150"/>
      <c r="L220" s="150"/>
      <c r="M220" s="150"/>
      <c r="N220" s="150"/>
      <c r="O220" s="150"/>
      <c r="P220" s="150"/>
      <c r="Q220" s="150"/>
      <c r="R220" s="150"/>
      <c r="S220" s="150"/>
      <c r="T220" s="150"/>
      <c r="U220" s="150"/>
      <c r="V220" s="150"/>
      <c r="W220" s="150"/>
      <c r="X220" s="150"/>
      <c r="Y220" s="150"/>
      <c r="Z220" s="150"/>
    </row>
    <row r="221" ht="12.0" customHeight="1">
      <c r="A221" s="192"/>
      <c r="B221" s="192"/>
      <c r="C221" s="192"/>
      <c r="D221" s="192"/>
      <c r="E221" s="192"/>
      <c r="F221" s="192"/>
      <c r="G221" s="150"/>
      <c r="H221" s="150"/>
      <c r="I221" s="150"/>
      <c r="J221" s="150"/>
      <c r="K221" s="150"/>
      <c r="L221" s="150"/>
      <c r="M221" s="150"/>
      <c r="N221" s="150"/>
      <c r="O221" s="150"/>
      <c r="P221" s="150"/>
      <c r="Q221" s="150"/>
      <c r="R221" s="150"/>
      <c r="S221" s="150"/>
      <c r="T221" s="150"/>
      <c r="U221" s="150"/>
      <c r="V221" s="150"/>
      <c r="W221" s="150"/>
      <c r="X221" s="150"/>
      <c r="Y221" s="150"/>
      <c r="Z221" s="150"/>
    </row>
    <row r="222" ht="12.0" customHeight="1">
      <c r="A222" s="192"/>
      <c r="B222" s="192"/>
      <c r="C222" s="192"/>
      <c r="D222" s="192"/>
      <c r="E222" s="192"/>
      <c r="F222" s="192"/>
      <c r="G222" s="150"/>
      <c r="H222" s="150"/>
      <c r="I222" s="150"/>
      <c r="J222" s="150"/>
      <c r="K222" s="150"/>
      <c r="L222" s="150"/>
      <c r="M222" s="150"/>
      <c r="N222" s="150"/>
      <c r="O222" s="150"/>
      <c r="P222" s="150"/>
      <c r="Q222" s="150"/>
      <c r="R222" s="150"/>
      <c r="S222" s="150"/>
      <c r="T222" s="150"/>
      <c r="U222" s="150"/>
      <c r="V222" s="150"/>
      <c r="W222" s="150"/>
      <c r="X222" s="150"/>
      <c r="Y222" s="150"/>
      <c r="Z222" s="150"/>
    </row>
    <row r="223" ht="12.0" customHeight="1">
      <c r="A223" s="192"/>
      <c r="B223" s="192"/>
      <c r="C223" s="192"/>
      <c r="D223" s="192"/>
      <c r="E223" s="192"/>
      <c r="F223" s="192"/>
      <c r="G223" s="150"/>
      <c r="H223" s="150"/>
      <c r="I223" s="150"/>
      <c r="J223" s="150"/>
      <c r="K223" s="150"/>
      <c r="L223" s="150"/>
      <c r="M223" s="150"/>
      <c r="N223" s="150"/>
      <c r="O223" s="150"/>
      <c r="P223" s="150"/>
      <c r="Q223" s="150"/>
      <c r="R223" s="150"/>
      <c r="S223" s="150"/>
      <c r="T223" s="150"/>
      <c r="U223" s="150"/>
      <c r="V223" s="150"/>
      <c r="W223" s="150"/>
      <c r="X223" s="150"/>
      <c r="Y223" s="150"/>
      <c r="Z223" s="150"/>
    </row>
    <row r="224" ht="12.0" customHeight="1">
      <c r="A224" s="192"/>
      <c r="B224" s="192"/>
      <c r="C224" s="192"/>
      <c r="D224" s="192"/>
      <c r="E224" s="192"/>
      <c r="F224" s="192"/>
      <c r="G224" s="150"/>
      <c r="H224" s="150"/>
      <c r="I224" s="150"/>
      <c r="J224" s="150"/>
      <c r="K224" s="150"/>
      <c r="L224" s="150"/>
      <c r="M224" s="150"/>
      <c r="N224" s="150"/>
      <c r="O224" s="150"/>
      <c r="P224" s="150"/>
      <c r="Q224" s="150"/>
      <c r="R224" s="150"/>
      <c r="S224" s="150"/>
      <c r="T224" s="150"/>
      <c r="U224" s="150"/>
      <c r="V224" s="150"/>
      <c r="W224" s="150"/>
      <c r="X224" s="150"/>
      <c r="Y224" s="150"/>
      <c r="Z224" s="150"/>
    </row>
    <row r="225" ht="12.0" customHeight="1">
      <c r="A225" s="192"/>
      <c r="B225" s="192"/>
      <c r="C225" s="192"/>
      <c r="D225" s="192"/>
      <c r="E225" s="192"/>
      <c r="F225" s="192"/>
      <c r="G225" s="150"/>
      <c r="H225" s="150"/>
      <c r="I225" s="150"/>
      <c r="J225" s="150"/>
      <c r="K225" s="150"/>
      <c r="L225" s="150"/>
      <c r="M225" s="150"/>
      <c r="N225" s="150"/>
      <c r="O225" s="150"/>
      <c r="P225" s="150"/>
      <c r="Q225" s="150"/>
      <c r="R225" s="150"/>
      <c r="S225" s="150"/>
      <c r="T225" s="150"/>
      <c r="U225" s="150"/>
      <c r="V225" s="150"/>
      <c r="W225" s="150"/>
      <c r="X225" s="150"/>
      <c r="Y225" s="150"/>
      <c r="Z225" s="150"/>
    </row>
    <row r="226" ht="12.0" customHeight="1">
      <c r="A226" s="192"/>
      <c r="B226" s="192"/>
      <c r="C226" s="192"/>
      <c r="D226" s="192"/>
      <c r="E226" s="192"/>
      <c r="F226" s="192"/>
      <c r="G226" s="150"/>
      <c r="H226" s="150"/>
      <c r="I226" s="150"/>
      <c r="J226" s="150"/>
      <c r="K226" s="150"/>
      <c r="L226" s="150"/>
      <c r="M226" s="150"/>
      <c r="N226" s="150"/>
      <c r="O226" s="150"/>
      <c r="P226" s="150"/>
      <c r="Q226" s="150"/>
      <c r="R226" s="150"/>
      <c r="S226" s="150"/>
      <c r="T226" s="150"/>
      <c r="U226" s="150"/>
      <c r="V226" s="150"/>
      <c r="W226" s="150"/>
      <c r="X226" s="150"/>
      <c r="Y226" s="150"/>
      <c r="Z226" s="150"/>
    </row>
    <row r="227" ht="12.0" customHeight="1">
      <c r="A227" s="192"/>
      <c r="B227" s="192"/>
      <c r="C227" s="192"/>
      <c r="D227" s="192"/>
      <c r="E227" s="192"/>
      <c r="F227" s="192"/>
      <c r="G227" s="150"/>
      <c r="H227" s="150"/>
      <c r="I227" s="150"/>
      <c r="J227" s="150"/>
      <c r="K227" s="150"/>
      <c r="L227" s="150"/>
      <c r="M227" s="150"/>
      <c r="N227" s="150"/>
      <c r="O227" s="150"/>
      <c r="P227" s="150"/>
      <c r="Q227" s="150"/>
      <c r="R227" s="150"/>
      <c r="S227" s="150"/>
      <c r="T227" s="150"/>
      <c r="U227" s="150"/>
      <c r="V227" s="150"/>
      <c r="W227" s="150"/>
      <c r="X227" s="150"/>
      <c r="Y227" s="150"/>
      <c r="Z227" s="150"/>
    </row>
    <row r="228" ht="12.0" customHeight="1">
      <c r="A228" s="192"/>
      <c r="B228" s="192"/>
      <c r="C228" s="192"/>
      <c r="D228" s="192"/>
      <c r="E228" s="192"/>
      <c r="F228" s="192"/>
      <c r="G228" s="150"/>
      <c r="H228" s="150"/>
      <c r="I228" s="150"/>
      <c r="J228" s="150"/>
      <c r="K228" s="150"/>
      <c r="L228" s="150"/>
      <c r="M228" s="150"/>
      <c r="N228" s="150"/>
      <c r="O228" s="150"/>
      <c r="P228" s="150"/>
      <c r="Q228" s="150"/>
      <c r="R228" s="150"/>
      <c r="S228" s="150"/>
      <c r="T228" s="150"/>
      <c r="U228" s="150"/>
      <c r="V228" s="150"/>
      <c r="W228" s="150"/>
      <c r="X228" s="150"/>
      <c r="Y228" s="150"/>
      <c r="Z228" s="150"/>
    </row>
    <row r="229" ht="12.0" customHeight="1">
      <c r="A229" s="192"/>
      <c r="B229" s="192"/>
      <c r="C229" s="192"/>
      <c r="D229" s="192"/>
      <c r="E229" s="192"/>
      <c r="F229" s="192"/>
      <c r="G229" s="150"/>
      <c r="H229" s="150"/>
      <c r="I229" s="150"/>
      <c r="J229" s="150"/>
      <c r="K229" s="150"/>
      <c r="L229" s="150"/>
      <c r="M229" s="150"/>
      <c r="N229" s="150"/>
      <c r="O229" s="150"/>
      <c r="P229" s="150"/>
      <c r="Q229" s="150"/>
      <c r="R229" s="150"/>
      <c r="S229" s="150"/>
      <c r="T229" s="150"/>
      <c r="U229" s="150"/>
      <c r="V229" s="150"/>
      <c r="W229" s="150"/>
      <c r="X229" s="150"/>
      <c r="Y229" s="150"/>
      <c r="Z229" s="150"/>
    </row>
    <row r="230" ht="12.0" customHeight="1">
      <c r="A230" s="192"/>
      <c r="B230" s="192"/>
      <c r="C230" s="192"/>
      <c r="D230" s="192"/>
      <c r="E230" s="192"/>
      <c r="F230" s="192"/>
      <c r="G230" s="150"/>
      <c r="H230" s="150"/>
      <c r="I230" s="150"/>
      <c r="J230" s="150"/>
      <c r="K230" s="150"/>
      <c r="L230" s="150"/>
      <c r="M230" s="150"/>
      <c r="N230" s="150"/>
      <c r="O230" s="150"/>
      <c r="P230" s="150"/>
      <c r="Q230" s="150"/>
      <c r="R230" s="150"/>
      <c r="S230" s="150"/>
      <c r="T230" s="150"/>
      <c r="U230" s="150"/>
      <c r="V230" s="150"/>
      <c r="W230" s="150"/>
      <c r="X230" s="150"/>
      <c r="Y230" s="150"/>
      <c r="Z230" s="150"/>
    </row>
    <row r="231" ht="12.0" customHeight="1">
      <c r="A231" s="192"/>
      <c r="B231" s="192"/>
      <c r="C231" s="192"/>
      <c r="D231" s="192"/>
      <c r="E231" s="192"/>
      <c r="F231" s="192"/>
      <c r="G231" s="150"/>
      <c r="H231" s="150"/>
      <c r="I231" s="150"/>
      <c r="J231" s="150"/>
      <c r="K231" s="150"/>
      <c r="L231" s="150"/>
      <c r="M231" s="150"/>
      <c r="N231" s="150"/>
      <c r="O231" s="150"/>
      <c r="P231" s="150"/>
      <c r="Q231" s="150"/>
      <c r="R231" s="150"/>
      <c r="S231" s="150"/>
      <c r="T231" s="150"/>
      <c r="U231" s="150"/>
      <c r="V231" s="150"/>
      <c r="W231" s="150"/>
      <c r="X231" s="150"/>
      <c r="Y231" s="150"/>
      <c r="Z231" s="150"/>
    </row>
    <row r="232" ht="12.0" customHeight="1">
      <c r="A232" s="192"/>
      <c r="B232" s="192"/>
      <c r="C232" s="192"/>
      <c r="D232" s="192"/>
      <c r="E232" s="192"/>
      <c r="F232" s="192"/>
      <c r="G232" s="150"/>
      <c r="H232" s="150"/>
      <c r="I232" s="150"/>
      <c r="J232" s="150"/>
      <c r="K232" s="150"/>
      <c r="L232" s="150"/>
      <c r="M232" s="150"/>
      <c r="N232" s="150"/>
      <c r="O232" s="150"/>
      <c r="P232" s="150"/>
      <c r="Q232" s="150"/>
      <c r="R232" s="150"/>
      <c r="S232" s="150"/>
      <c r="T232" s="150"/>
      <c r="U232" s="150"/>
      <c r="V232" s="150"/>
      <c r="W232" s="150"/>
      <c r="X232" s="150"/>
      <c r="Y232" s="150"/>
      <c r="Z232" s="150"/>
    </row>
    <row r="233" ht="12.0" customHeight="1">
      <c r="A233" s="192"/>
      <c r="B233" s="192"/>
      <c r="C233" s="192"/>
      <c r="D233" s="192"/>
      <c r="E233" s="192"/>
      <c r="F233" s="192"/>
      <c r="G233" s="150"/>
      <c r="H233" s="150"/>
      <c r="I233" s="150"/>
      <c r="J233" s="150"/>
      <c r="K233" s="150"/>
      <c r="L233" s="150"/>
      <c r="M233" s="150"/>
      <c r="N233" s="150"/>
      <c r="O233" s="150"/>
      <c r="P233" s="150"/>
      <c r="Q233" s="150"/>
      <c r="R233" s="150"/>
      <c r="S233" s="150"/>
      <c r="T233" s="150"/>
      <c r="U233" s="150"/>
      <c r="V233" s="150"/>
      <c r="W233" s="150"/>
      <c r="X233" s="150"/>
      <c r="Y233" s="150"/>
      <c r="Z233" s="150"/>
    </row>
    <row r="234" ht="12.0" customHeight="1">
      <c r="A234" s="192"/>
      <c r="B234" s="192"/>
      <c r="C234" s="192"/>
      <c r="D234" s="192"/>
      <c r="E234" s="192"/>
      <c r="F234" s="192"/>
      <c r="G234" s="150"/>
      <c r="H234" s="150"/>
      <c r="I234" s="150"/>
      <c r="J234" s="150"/>
      <c r="K234" s="150"/>
      <c r="L234" s="150"/>
      <c r="M234" s="150"/>
      <c r="N234" s="150"/>
      <c r="O234" s="150"/>
      <c r="P234" s="150"/>
      <c r="Q234" s="150"/>
      <c r="R234" s="150"/>
      <c r="S234" s="150"/>
      <c r="T234" s="150"/>
      <c r="U234" s="150"/>
      <c r="V234" s="150"/>
      <c r="W234" s="150"/>
      <c r="X234" s="150"/>
      <c r="Y234" s="150"/>
      <c r="Z234" s="150"/>
    </row>
    <row r="235" ht="12.0" customHeight="1">
      <c r="A235" s="192"/>
      <c r="B235" s="192"/>
      <c r="C235" s="192"/>
      <c r="D235" s="192"/>
      <c r="E235" s="192"/>
      <c r="F235" s="192"/>
      <c r="G235" s="150"/>
      <c r="H235" s="150"/>
      <c r="I235" s="150"/>
      <c r="J235" s="150"/>
      <c r="K235" s="150"/>
      <c r="L235" s="150"/>
      <c r="M235" s="150"/>
      <c r="N235" s="150"/>
      <c r="O235" s="150"/>
      <c r="P235" s="150"/>
      <c r="Q235" s="150"/>
      <c r="R235" s="150"/>
      <c r="S235" s="150"/>
      <c r="T235" s="150"/>
      <c r="U235" s="150"/>
      <c r="V235" s="150"/>
      <c r="W235" s="150"/>
      <c r="X235" s="150"/>
      <c r="Y235" s="150"/>
      <c r="Z235" s="150"/>
    </row>
    <row r="236" ht="12.0" customHeight="1">
      <c r="A236" s="192"/>
      <c r="B236" s="192"/>
      <c r="C236" s="192"/>
      <c r="D236" s="192"/>
      <c r="E236" s="192"/>
      <c r="F236" s="192"/>
      <c r="G236" s="150"/>
      <c r="H236" s="150"/>
      <c r="I236" s="150"/>
      <c r="J236" s="150"/>
      <c r="K236" s="150"/>
      <c r="L236" s="150"/>
      <c r="M236" s="150"/>
      <c r="N236" s="150"/>
      <c r="O236" s="150"/>
      <c r="P236" s="150"/>
      <c r="Q236" s="150"/>
      <c r="R236" s="150"/>
      <c r="S236" s="150"/>
      <c r="T236" s="150"/>
      <c r="U236" s="150"/>
      <c r="V236" s="150"/>
      <c r="W236" s="150"/>
      <c r="X236" s="150"/>
      <c r="Y236" s="150"/>
      <c r="Z236" s="150"/>
    </row>
    <row r="237" ht="12.0" customHeight="1">
      <c r="A237" s="192"/>
      <c r="B237" s="192"/>
      <c r="C237" s="192"/>
      <c r="D237" s="192"/>
      <c r="E237" s="192"/>
      <c r="F237" s="192"/>
      <c r="G237" s="150"/>
      <c r="H237" s="150"/>
      <c r="I237" s="150"/>
      <c r="J237" s="150"/>
      <c r="K237" s="150"/>
      <c r="L237" s="150"/>
      <c r="M237" s="150"/>
      <c r="N237" s="150"/>
      <c r="O237" s="150"/>
      <c r="P237" s="150"/>
      <c r="Q237" s="150"/>
      <c r="R237" s="150"/>
      <c r="S237" s="150"/>
      <c r="T237" s="150"/>
      <c r="U237" s="150"/>
      <c r="V237" s="150"/>
      <c r="W237" s="150"/>
      <c r="X237" s="150"/>
      <c r="Y237" s="150"/>
      <c r="Z237" s="150"/>
    </row>
    <row r="238" ht="12.0" customHeight="1">
      <c r="A238" s="192"/>
      <c r="B238" s="192"/>
      <c r="C238" s="192"/>
      <c r="D238" s="192"/>
      <c r="E238" s="192"/>
      <c r="F238" s="192"/>
      <c r="G238" s="150"/>
      <c r="H238" s="150"/>
      <c r="I238" s="150"/>
      <c r="J238" s="150"/>
      <c r="K238" s="150"/>
      <c r="L238" s="150"/>
      <c r="M238" s="150"/>
      <c r="N238" s="150"/>
      <c r="O238" s="150"/>
      <c r="P238" s="150"/>
      <c r="Q238" s="150"/>
      <c r="R238" s="150"/>
      <c r="S238" s="150"/>
      <c r="T238" s="150"/>
      <c r="U238" s="150"/>
      <c r="V238" s="150"/>
      <c r="W238" s="150"/>
      <c r="X238" s="150"/>
      <c r="Y238" s="150"/>
      <c r="Z238" s="150"/>
    </row>
    <row r="239" ht="12.0" customHeight="1">
      <c r="A239" s="192"/>
      <c r="B239" s="192"/>
      <c r="C239" s="192"/>
      <c r="D239" s="192"/>
      <c r="E239" s="192"/>
      <c r="F239" s="192"/>
      <c r="G239" s="150"/>
      <c r="H239" s="150"/>
      <c r="I239" s="150"/>
      <c r="J239" s="150"/>
      <c r="K239" s="150"/>
      <c r="L239" s="150"/>
      <c r="M239" s="150"/>
      <c r="N239" s="150"/>
      <c r="O239" s="150"/>
      <c r="P239" s="150"/>
      <c r="Q239" s="150"/>
      <c r="R239" s="150"/>
      <c r="S239" s="150"/>
      <c r="T239" s="150"/>
      <c r="U239" s="150"/>
      <c r="V239" s="150"/>
      <c r="W239" s="150"/>
      <c r="X239" s="150"/>
      <c r="Y239" s="150"/>
      <c r="Z239" s="150"/>
    </row>
    <row r="240" ht="12.0" customHeight="1">
      <c r="A240" s="192"/>
      <c r="B240" s="192"/>
      <c r="C240" s="192"/>
      <c r="D240" s="192"/>
      <c r="E240" s="192"/>
      <c r="F240" s="192"/>
      <c r="G240" s="150"/>
      <c r="H240" s="150"/>
      <c r="I240" s="150"/>
      <c r="J240" s="150"/>
      <c r="K240" s="150"/>
      <c r="L240" s="150"/>
      <c r="M240" s="150"/>
      <c r="N240" s="150"/>
      <c r="O240" s="150"/>
      <c r="P240" s="150"/>
      <c r="Q240" s="150"/>
      <c r="R240" s="150"/>
      <c r="S240" s="150"/>
      <c r="T240" s="150"/>
      <c r="U240" s="150"/>
      <c r="V240" s="150"/>
      <c r="W240" s="150"/>
      <c r="X240" s="150"/>
      <c r="Y240" s="150"/>
      <c r="Z240" s="150"/>
    </row>
    <row r="241" ht="12.0" customHeight="1">
      <c r="A241" s="192"/>
      <c r="B241" s="192"/>
      <c r="C241" s="192"/>
      <c r="D241" s="192"/>
      <c r="E241" s="192"/>
      <c r="F241" s="192"/>
      <c r="G241" s="150"/>
      <c r="H241" s="150"/>
      <c r="I241" s="150"/>
      <c r="J241" s="150"/>
      <c r="K241" s="150"/>
      <c r="L241" s="150"/>
      <c r="M241" s="150"/>
      <c r="N241" s="150"/>
      <c r="O241" s="150"/>
      <c r="P241" s="150"/>
      <c r="Q241" s="150"/>
      <c r="R241" s="150"/>
      <c r="S241" s="150"/>
      <c r="T241" s="150"/>
      <c r="U241" s="150"/>
      <c r="V241" s="150"/>
      <c r="W241" s="150"/>
      <c r="X241" s="150"/>
      <c r="Y241" s="150"/>
      <c r="Z241" s="150"/>
    </row>
    <row r="242" ht="12.0" customHeight="1">
      <c r="A242" s="192"/>
      <c r="B242" s="192"/>
      <c r="C242" s="192"/>
      <c r="D242" s="192"/>
      <c r="E242" s="192"/>
      <c r="F242" s="192"/>
      <c r="G242" s="150"/>
      <c r="H242" s="150"/>
      <c r="I242" s="150"/>
      <c r="J242" s="150"/>
      <c r="K242" s="150"/>
      <c r="L242" s="150"/>
      <c r="M242" s="150"/>
      <c r="N242" s="150"/>
      <c r="O242" s="150"/>
      <c r="P242" s="150"/>
      <c r="Q242" s="150"/>
      <c r="R242" s="150"/>
      <c r="S242" s="150"/>
      <c r="T242" s="150"/>
      <c r="U242" s="150"/>
      <c r="V242" s="150"/>
      <c r="W242" s="150"/>
      <c r="X242" s="150"/>
      <c r="Y242" s="150"/>
      <c r="Z242" s="150"/>
    </row>
    <row r="243" ht="12.0" customHeight="1">
      <c r="A243" s="192"/>
      <c r="B243" s="192"/>
      <c r="C243" s="192"/>
      <c r="D243" s="192"/>
      <c r="E243" s="192"/>
      <c r="F243" s="192"/>
      <c r="G243" s="150"/>
      <c r="H243" s="150"/>
      <c r="I243" s="150"/>
      <c r="J243" s="150"/>
      <c r="K243" s="150"/>
      <c r="L243" s="150"/>
      <c r="M243" s="150"/>
      <c r="N243" s="150"/>
      <c r="O243" s="150"/>
      <c r="P243" s="150"/>
      <c r="Q243" s="150"/>
      <c r="R243" s="150"/>
      <c r="S243" s="150"/>
      <c r="T243" s="150"/>
      <c r="U243" s="150"/>
      <c r="V243" s="150"/>
      <c r="W243" s="150"/>
      <c r="X243" s="150"/>
      <c r="Y243" s="150"/>
      <c r="Z243" s="150"/>
    </row>
    <row r="244" ht="12.0" customHeight="1">
      <c r="A244" s="192"/>
      <c r="B244" s="192"/>
      <c r="C244" s="192"/>
      <c r="D244" s="192"/>
      <c r="E244" s="192"/>
      <c r="F244" s="192"/>
      <c r="G244" s="150"/>
      <c r="H244" s="150"/>
      <c r="I244" s="150"/>
      <c r="J244" s="150"/>
      <c r="K244" s="150"/>
      <c r="L244" s="150"/>
      <c r="M244" s="150"/>
      <c r="N244" s="150"/>
      <c r="O244" s="150"/>
      <c r="P244" s="150"/>
      <c r="Q244" s="150"/>
      <c r="R244" s="150"/>
      <c r="S244" s="150"/>
      <c r="T244" s="150"/>
      <c r="U244" s="150"/>
      <c r="V244" s="150"/>
      <c r="W244" s="150"/>
      <c r="X244" s="150"/>
      <c r="Y244" s="150"/>
      <c r="Z244" s="150"/>
    </row>
    <row r="245" ht="12.0" customHeight="1">
      <c r="A245" s="192"/>
      <c r="B245" s="192"/>
      <c r="C245" s="192"/>
      <c r="D245" s="192"/>
      <c r="E245" s="192"/>
      <c r="F245" s="192"/>
      <c r="G245" s="150"/>
      <c r="H245" s="150"/>
      <c r="I245" s="150"/>
      <c r="J245" s="150"/>
      <c r="K245" s="150"/>
      <c r="L245" s="150"/>
      <c r="M245" s="150"/>
      <c r="N245" s="150"/>
      <c r="O245" s="150"/>
      <c r="P245" s="150"/>
      <c r="Q245" s="150"/>
      <c r="R245" s="150"/>
      <c r="S245" s="150"/>
      <c r="T245" s="150"/>
      <c r="U245" s="150"/>
      <c r="V245" s="150"/>
      <c r="W245" s="150"/>
      <c r="X245" s="150"/>
      <c r="Y245" s="150"/>
      <c r="Z245" s="150"/>
    </row>
    <row r="246" ht="12.0" customHeight="1">
      <c r="A246" s="192"/>
      <c r="B246" s="192"/>
      <c r="C246" s="192"/>
      <c r="D246" s="192"/>
      <c r="E246" s="192"/>
      <c r="F246" s="192"/>
      <c r="G246" s="150"/>
      <c r="H246" s="150"/>
      <c r="I246" s="150"/>
      <c r="J246" s="150"/>
      <c r="K246" s="150"/>
      <c r="L246" s="150"/>
      <c r="M246" s="150"/>
      <c r="N246" s="150"/>
      <c r="O246" s="150"/>
      <c r="P246" s="150"/>
      <c r="Q246" s="150"/>
      <c r="R246" s="150"/>
      <c r="S246" s="150"/>
      <c r="T246" s="150"/>
      <c r="U246" s="150"/>
      <c r="V246" s="150"/>
      <c r="W246" s="150"/>
      <c r="X246" s="150"/>
      <c r="Y246" s="150"/>
      <c r="Z246" s="150"/>
    </row>
    <row r="247" ht="12.0" customHeight="1">
      <c r="A247" s="192"/>
      <c r="B247" s="192"/>
      <c r="C247" s="192"/>
      <c r="D247" s="192"/>
      <c r="E247" s="192"/>
      <c r="F247" s="192"/>
      <c r="G247" s="150"/>
      <c r="H247" s="150"/>
      <c r="I247" s="150"/>
      <c r="J247" s="150"/>
      <c r="K247" s="150"/>
      <c r="L247" s="150"/>
      <c r="M247" s="150"/>
      <c r="N247" s="150"/>
      <c r="O247" s="150"/>
      <c r="P247" s="150"/>
      <c r="Q247" s="150"/>
      <c r="R247" s="150"/>
      <c r="S247" s="150"/>
      <c r="T247" s="150"/>
      <c r="U247" s="150"/>
      <c r="V247" s="150"/>
      <c r="W247" s="150"/>
      <c r="X247" s="150"/>
      <c r="Y247" s="150"/>
      <c r="Z247" s="150"/>
    </row>
    <row r="248" ht="12.0" customHeight="1">
      <c r="A248" s="192"/>
      <c r="B248" s="192"/>
      <c r="C248" s="192"/>
      <c r="D248" s="192"/>
      <c r="E248" s="192"/>
      <c r="F248" s="192"/>
      <c r="G248" s="150"/>
      <c r="H248" s="150"/>
      <c r="I248" s="150"/>
      <c r="J248" s="150"/>
      <c r="K248" s="150"/>
      <c r="L248" s="150"/>
      <c r="M248" s="150"/>
      <c r="N248" s="150"/>
      <c r="O248" s="150"/>
      <c r="P248" s="150"/>
      <c r="Q248" s="150"/>
      <c r="R248" s="150"/>
      <c r="S248" s="150"/>
      <c r="T248" s="150"/>
      <c r="U248" s="150"/>
      <c r="V248" s="150"/>
      <c r="W248" s="150"/>
      <c r="X248" s="150"/>
      <c r="Y248" s="150"/>
      <c r="Z248" s="150"/>
    </row>
    <row r="249" ht="12.0" customHeight="1">
      <c r="A249" s="192"/>
      <c r="B249" s="192"/>
      <c r="C249" s="192"/>
      <c r="D249" s="192"/>
      <c r="E249" s="192"/>
      <c r="F249" s="192"/>
      <c r="G249" s="150"/>
      <c r="H249" s="150"/>
      <c r="I249" s="150"/>
      <c r="J249" s="150"/>
      <c r="K249" s="150"/>
      <c r="L249" s="150"/>
      <c r="M249" s="150"/>
      <c r="N249" s="150"/>
      <c r="O249" s="150"/>
      <c r="P249" s="150"/>
      <c r="Q249" s="150"/>
      <c r="R249" s="150"/>
      <c r="S249" s="150"/>
      <c r="T249" s="150"/>
      <c r="U249" s="150"/>
      <c r="V249" s="150"/>
      <c r="W249" s="150"/>
      <c r="X249" s="150"/>
      <c r="Y249" s="150"/>
      <c r="Z249" s="150"/>
    </row>
    <row r="250" ht="12.0" customHeight="1">
      <c r="A250" s="192"/>
      <c r="B250" s="192"/>
      <c r="C250" s="192"/>
      <c r="D250" s="192"/>
      <c r="E250" s="192"/>
      <c r="F250" s="192"/>
      <c r="G250" s="150"/>
      <c r="H250" s="150"/>
      <c r="I250" s="150"/>
      <c r="J250" s="150"/>
      <c r="K250" s="150"/>
      <c r="L250" s="150"/>
      <c r="M250" s="150"/>
      <c r="N250" s="150"/>
      <c r="O250" s="150"/>
      <c r="P250" s="150"/>
      <c r="Q250" s="150"/>
      <c r="R250" s="150"/>
      <c r="S250" s="150"/>
      <c r="T250" s="150"/>
      <c r="U250" s="150"/>
      <c r="V250" s="150"/>
      <c r="W250" s="150"/>
      <c r="X250" s="150"/>
      <c r="Y250" s="150"/>
      <c r="Z250" s="150"/>
    </row>
    <row r="251" ht="12.0" customHeight="1">
      <c r="A251" s="192"/>
      <c r="B251" s="192"/>
      <c r="C251" s="192"/>
      <c r="D251" s="192"/>
      <c r="E251" s="192"/>
      <c r="F251" s="192"/>
      <c r="G251" s="150"/>
      <c r="H251" s="150"/>
      <c r="I251" s="150"/>
      <c r="J251" s="150"/>
      <c r="K251" s="150"/>
      <c r="L251" s="150"/>
      <c r="M251" s="150"/>
      <c r="N251" s="150"/>
      <c r="O251" s="150"/>
      <c r="P251" s="150"/>
      <c r="Q251" s="150"/>
      <c r="R251" s="150"/>
      <c r="S251" s="150"/>
      <c r="T251" s="150"/>
      <c r="U251" s="150"/>
      <c r="V251" s="150"/>
      <c r="W251" s="150"/>
      <c r="X251" s="150"/>
      <c r="Y251" s="150"/>
      <c r="Z251" s="150"/>
    </row>
    <row r="252" ht="12.0" customHeight="1">
      <c r="A252" s="192"/>
      <c r="B252" s="192"/>
      <c r="C252" s="192"/>
      <c r="D252" s="192"/>
      <c r="E252" s="192"/>
      <c r="F252" s="192"/>
      <c r="G252" s="150"/>
      <c r="H252" s="150"/>
      <c r="I252" s="150"/>
      <c r="J252" s="150"/>
      <c r="K252" s="150"/>
      <c r="L252" s="150"/>
      <c r="M252" s="150"/>
      <c r="N252" s="150"/>
      <c r="O252" s="150"/>
      <c r="P252" s="150"/>
      <c r="Q252" s="150"/>
      <c r="R252" s="150"/>
      <c r="S252" s="150"/>
      <c r="T252" s="150"/>
      <c r="U252" s="150"/>
      <c r="V252" s="150"/>
      <c r="W252" s="150"/>
      <c r="X252" s="150"/>
      <c r="Y252" s="150"/>
      <c r="Z252" s="150"/>
    </row>
    <row r="253" ht="12.0" customHeight="1">
      <c r="A253" s="192"/>
      <c r="B253" s="192"/>
      <c r="C253" s="192"/>
      <c r="D253" s="192"/>
      <c r="E253" s="192"/>
      <c r="F253" s="192"/>
      <c r="G253" s="150"/>
      <c r="H253" s="150"/>
      <c r="I253" s="150"/>
      <c r="J253" s="150"/>
      <c r="K253" s="150"/>
      <c r="L253" s="150"/>
      <c r="M253" s="150"/>
      <c r="N253" s="150"/>
      <c r="O253" s="150"/>
      <c r="P253" s="150"/>
      <c r="Q253" s="150"/>
      <c r="R253" s="150"/>
      <c r="S253" s="150"/>
      <c r="T253" s="150"/>
      <c r="U253" s="150"/>
      <c r="V253" s="150"/>
      <c r="W253" s="150"/>
      <c r="X253" s="150"/>
      <c r="Y253" s="150"/>
      <c r="Z253" s="150"/>
    </row>
    <row r="254" ht="12.0" customHeight="1">
      <c r="A254" s="192"/>
      <c r="B254" s="192"/>
      <c r="C254" s="192"/>
      <c r="D254" s="192"/>
      <c r="E254" s="192"/>
      <c r="F254" s="192"/>
      <c r="G254" s="150"/>
      <c r="H254" s="150"/>
      <c r="I254" s="150"/>
      <c r="J254" s="150"/>
      <c r="K254" s="150"/>
      <c r="L254" s="150"/>
      <c r="M254" s="150"/>
      <c r="N254" s="150"/>
      <c r="O254" s="150"/>
      <c r="P254" s="150"/>
      <c r="Q254" s="150"/>
      <c r="R254" s="150"/>
      <c r="S254" s="150"/>
      <c r="T254" s="150"/>
      <c r="U254" s="150"/>
      <c r="V254" s="150"/>
      <c r="W254" s="150"/>
      <c r="X254" s="150"/>
      <c r="Y254" s="150"/>
      <c r="Z254" s="150"/>
    </row>
    <row r="255" ht="12.0" customHeight="1">
      <c r="A255" s="192"/>
      <c r="B255" s="192"/>
      <c r="C255" s="192"/>
      <c r="D255" s="192"/>
      <c r="E255" s="192"/>
      <c r="F255" s="192"/>
      <c r="G255" s="150"/>
      <c r="H255" s="150"/>
      <c r="I255" s="150"/>
      <c r="J255" s="150"/>
      <c r="K255" s="150"/>
      <c r="L255" s="150"/>
      <c r="M255" s="150"/>
      <c r="N255" s="150"/>
      <c r="O255" s="150"/>
      <c r="P255" s="150"/>
      <c r="Q255" s="150"/>
      <c r="R255" s="150"/>
      <c r="S255" s="150"/>
      <c r="T255" s="150"/>
      <c r="U255" s="150"/>
      <c r="V255" s="150"/>
      <c r="W255" s="150"/>
      <c r="X255" s="150"/>
      <c r="Y255" s="150"/>
      <c r="Z255" s="150"/>
    </row>
    <row r="256" ht="12.0" customHeight="1">
      <c r="A256" s="192"/>
      <c r="B256" s="192"/>
      <c r="C256" s="192"/>
      <c r="D256" s="192"/>
      <c r="E256" s="192"/>
      <c r="F256" s="192"/>
      <c r="G256" s="150"/>
      <c r="H256" s="150"/>
      <c r="I256" s="150"/>
      <c r="J256" s="150"/>
      <c r="K256" s="150"/>
      <c r="L256" s="150"/>
      <c r="M256" s="150"/>
      <c r="N256" s="150"/>
      <c r="O256" s="150"/>
      <c r="P256" s="150"/>
      <c r="Q256" s="150"/>
      <c r="R256" s="150"/>
      <c r="S256" s="150"/>
      <c r="T256" s="150"/>
      <c r="U256" s="150"/>
      <c r="V256" s="150"/>
      <c r="W256" s="150"/>
      <c r="X256" s="150"/>
      <c r="Y256" s="150"/>
      <c r="Z256" s="150"/>
    </row>
    <row r="257" ht="12.0" customHeight="1">
      <c r="A257" s="192"/>
      <c r="B257" s="192"/>
      <c r="C257" s="192"/>
      <c r="D257" s="192"/>
      <c r="E257" s="192"/>
      <c r="F257" s="192"/>
      <c r="G257" s="150"/>
      <c r="H257" s="150"/>
      <c r="I257" s="150"/>
      <c r="J257" s="150"/>
      <c r="K257" s="150"/>
      <c r="L257" s="150"/>
      <c r="M257" s="150"/>
      <c r="N257" s="150"/>
      <c r="O257" s="150"/>
      <c r="P257" s="150"/>
      <c r="Q257" s="150"/>
      <c r="R257" s="150"/>
      <c r="S257" s="150"/>
      <c r="T257" s="150"/>
      <c r="U257" s="150"/>
      <c r="V257" s="150"/>
      <c r="W257" s="150"/>
      <c r="X257" s="150"/>
      <c r="Y257" s="150"/>
      <c r="Z257" s="150"/>
    </row>
    <row r="258" ht="12.0" customHeight="1">
      <c r="A258" s="192"/>
      <c r="B258" s="192"/>
      <c r="C258" s="192"/>
      <c r="D258" s="192"/>
      <c r="E258" s="192"/>
      <c r="F258" s="192"/>
      <c r="G258" s="150"/>
      <c r="H258" s="150"/>
      <c r="I258" s="150"/>
      <c r="J258" s="150"/>
      <c r="K258" s="150"/>
      <c r="L258" s="150"/>
      <c r="M258" s="150"/>
      <c r="N258" s="150"/>
      <c r="O258" s="150"/>
      <c r="P258" s="150"/>
      <c r="Q258" s="150"/>
      <c r="R258" s="150"/>
      <c r="S258" s="150"/>
      <c r="T258" s="150"/>
      <c r="U258" s="150"/>
      <c r="V258" s="150"/>
      <c r="W258" s="150"/>
      <c r="X258" s="150"/>
      <c r="Y258" s="150"/>
      <c r="Z258" s="150"/>
    </row>
    <row r="259" ht="12.0" customHeight="1">
      <c r="A259" s="192"/>
      <c r="B259" s="192"/>
      <c r="C259" s="192"/>
      <c r="D259" s="192"/>
      <c r="E259" s="192"/>
      <c r="F259" s="192"/>
      <c r="G259" s="150"/>
      <c r="H259" s="150"/>
      <c r="I259" s="150"/>
      <c r="J259" s="150"/>
      <c r="K259" s="150"/>
      <c r="L259" s="150"/>
      <c r="M259" s="150"/>
      <c r="N259" s="150"/>
      <c r="O259" s="150"/>
      <c r="P259" s="150"/>
      <c r="Q259" s="150"/>
      <c r="R259" s="150"/>
      <c r="S259" s="150"/>
      <c r="T259" s="150"/>
      <c r="U259" s="150"/>
      <c r="V259" s="150"/>
      <c r="W259" s="150"/>
      <c r="X259" s="150"/>
      <c r="Y259" s="150"/>
      <c r="Z259" s="150"/>
    </row>
    <row r="260" ht="12.0" customHeight="1">
      <c r="A260" s="192"/>
      <c r="B260" s="192"/>
      <c r="C260" s="192"/>
      <c r="D260" s="192"/>
      <c r="E260" s="192"/>
      <c r="F260" s="192"/>
      <c r="G260" s="150"/>
      <c r="H260" s="150"/>
      <c r="I260" s="150"/>
      <c r="J260" s="150"/>
      <c r="K260" s="150"/>
      <c r="L260" s="150"/>
      <c r="M260" s="150"/>
      <c r="N260" s="150"/>
      <c r="O260" s="150"/>
      <c r="P260" s="150"/>
      <c r="Q260" s="150"/>
      <c r="R260" s="150"/>
      <c r="S260" s="150"/>
      <c r="T260" s="150"/>
      <c r="U260" s="150"/>
      <c r="V260" s="150"/>
      <c r="W260" s="150"/>
      <c r="X260" s="150"/>
      <c r="Y260" s="150"/>
      <c r="Z260" s="150"/>
    </row>
    <row r="261" ht="12.0" customHeight="1">
      <c r="A261" s="192"/>
      <c r="B261" s="192"/>
      <c r="C261" s="192"/>
      <c r="D261" s="192"/>
      <c r="E261" s="192"/>
      <c r="F261" s="192"/>
      <c r="G261" s="150"/>
      <c r="H261" s="150"/>
      <c r="I261" s="150"/>
      <c r="J261" s="150"/>
      <c r="K261" s="150"/>
      <c r="L261" s="150"/>
      <c r="M261" s="150"/>
      <c r="N261" s="150"/>
      <c r="O261" s="150"/>
      <c r="P261" s="150"/>
      <c r="Q261" s="150"/>
      <c r="R261" s="150"/>
      <c r="S261" s="150"/>
      <c r="T261" s="150"/>
      <c r="U261" s="150"/>
      <c r="V261" s="150"/>
      <c r="W261" s="150"/>
      <c r="X261" s="150"/>
      <c r="Y261" s="150"/>
      <c r="Z261" s="150"/>
    </row>
    <row r="262" ht="12.0" customHeight="1">
      <c r="A262" s="192"/>
      <c r="B262" s="192"/>
      <c r="C262" s="192"/>
      <c r="D262" s="192"/>
      <c r="E262" s="192"/>
      <c r="F262" s="192"/>
      <c r="G262" s="150"/>
      <c r="H262" s="150"/>
      <c r="I262" s="150"/>
      <c r="J262" s="150"/>
      <c r="K262" s="150"/>
      <c r="L262" s="150"/>
      <c r="M262" s="150"/>
      <c r="N262" s="150"/>
      <c r="O262" s="150"/>
      <c r="P262" s="150"/>
      <c r="Q262" s="150"/>
      <c r="R262" s="150"/>
      <c r="S262" s="150"/>
      <c r="T262" s="150"/>
      <c r="U262" s="150"/>
      <c r="V262" s="150"/>
      <c r="W262" s="150"/>
      <c r="X262" s="150"/>
      <c r="Y262" s="150"/>
      <c r="Z262" s="150"/>
    </row>
    <row r="263" ht="12.0" customHeight="1">
      <c r="A263" s="192"/>
      <c r="B263" s="192"/>
      <c r="C263" s="192"/>
      <c r="D263" s="192"/>
      <c r="E263" s="192"/>
      <c r="F263" s="192"/>
      <c r="G263" s="150"/>
      <c r="H263" s="150"/>
      <c r="I263" s="150"/>
      <c r="J263" s="150"/>
      <c r="K263" s="150"/>
      <c r="L263" s="150"/>
      <c r="M263" s="150"/>
      <c r="N263" s="150"/>
      <c r="O263" s="150"/>
      <c r="P263" s="150"/>
      <c r="Q263" s="150"/>
      <c r="R263" s="150"/>
      <c r="S263" s="150"/>
      <c r="T263" s="150"/>
      <c r="U263" s="150"/>
      <c r="V263" s="150"/>
      <c r="W263" s="150"/>
      <c r="X263" s="150"/>
      <c r="Y263" s="150"/>
      <c r="Z263" s="150"/>
    </row>
    <row r="264" ht="12.0" customHeight="1">
      <c r="A264" s="192"/>
      <c r="B264" s="192"/>
      <c r="C264" s="192"/>
      <c r="D264" s="192"/>
      <c r="E264" s="192"/>
      <c r="F264" s="192"/>
      <c r="G264" s="150"/>
      <c r="H264" s="150"/>
      <c r="I264" s="150"/>
      <c r="J264" s="150"/>
      <c r="K264" s="150"/>
      <c r="L264" s="150"/>
      <c r="M264" s="150"/>
      <c r="N264" s="150"/>
      <c r="O264" s="150"/>
      <c r="P264" s="150"/>
      <c r="Q264" s="150"/>
      <c r="R264" s="150"/>
      <c r="S264" s="150"/>
      <c r="T264" s="150"/>
      <c r="U264" s="150"/>
      <c r="V264" s="150"/>
      <c r="W264" s="150"/>
      <c r="X264" s="150"/>
      <c r="Y264" s="150"/>
      <c r="Z264" s="150"/>
    </row>
    <row r="265" ht="12.0" customHeight="1">
      <c r="A265" s="192"/>
      <c r="B265" s="192"/>
      <c r="C265" s="192"/>
      <c r="D265" s="192"/>
      <c r="E265" s="192"/>
      <c r="F265" s="192"/>
      <c r="G265" s="150"/>
      <c r="H265" s="150"/>
      <c r="I265" s="150"/>
      <c r="J265" s="150"/>
      <c r="K265" s="150"/>
      <c r="L265" s="150"/>
      <c r="M265" s="150"/>
      <c r="N265" s="150"/>
      <c r="O265" s="150"/>
      <c r="P265" s="150"/>
      <c r="Q265" s="150"/>
      <c r="R265" s="150"/>
      <c r="S265" s="150"/>
      <c r="T265" s="150"/>
      <c r="U265" s="150"/>
      <c r="V265" s="150"/>
      <c r="W265" s="150"/>
      <c r="X265" s="150"/>
      <c r="Y265" s="150"/>
      <c r="Z265" s="150"/>
    </row>
    <row r="266" ht="12.0" customHeight="1">
      <c r="A266" s="192"/>
      <c r="B266" s="192"/>
      <c r="C266" s="192"/>
      <c r="D266" s="192"/>
      <c r="E266" s="192"/>
      <c r="F266" s="192"/>
      <c r="G266" s="150"/>
      <c r="H266" s="150"/>
      <c r="I266" s="150"/>
      <c r="J266" s="150"/>
      <c r="K266" s="150"/>
      <c r="L266" s="150"/>
      <c r="M266" s="150"/>
      <c r="N266" s="150"/>
      <c r="O266" s="150"/>
      <c r="P266" s="150"/>
      <c r="Q266" s="150"/>
      <c r="R266" s="150"/>
      <c r="S266" s="150"/>
      <c r="T266" s="150"/>
      <c r="U266" s="150"/>
      <c r="V266" s="150"/>
      <c r="W266" s="150"/>
      <c r="X266" s="150"/>
      <c r="Y266" s="150"/>
      <c r="Z266" s="150"/>
    </row>
    <row r="267" ht="12.0" customHeight="1">
      <c r="A267" s="192"/>
      <c r="B267" s="192"/>
      <c r="C267" s="192"/>
      <c r="D267" s="192"/>
      <c r="E267" s="192"/>
      <c r="F267" s="192"/>
      <c r="G267" s="150"/>
      <c r="H267" s="150"/>
      <c r="I267" s="150"/>
      <c r="J267" s="150"/>
      <c r="K267" s="150"/>
      <c r="L267" s="150"/>
      <c r="M267" s="150"/>
      <c r="N267" s="150"/>
      <c r="O267" s="150"/>
      <c r="P267" s="150"/>
      <c r="Q267" s="150"/>
      <c r="R267" s="150"/>
      <c r="S267" s="150"/>
      <c r="T267" s="150"/>
      <c r="U267" s="150"/>
      <c r="V267" s="150"/>
      <c r="W267" s="150"/>
      <c r="X267" s="150"/>
      <c r="Y267" s="150"/>
      <c r="Z267" s="150"/>
    </row>
    <row r="268" ht="12.0" customHeight="1">
      <c r="A268" s="192"/>
      <c r="B268" s="192"/>
      <c r="C268" s="192"/>
      <c r="D268" s="192"/>
      <c r="E268" s="192"/>
      <c r="F268" s="192"/>
      <c r="G268" s="150"/>
      <c r="H268" s="150"/>
      <c r="I268" s="150"/>
      <c r="J268" s="150"/>
      <c r="K268" s="150"/>
      <c r="L268" s="150"/>
      <c r="M268" s="150"/>
      <c r="N268" s="150"/>
      <c r="O268" s="150"/>
      <c r="P268" s="150"/>
      <c r="Q268" s="150"/>
      <c r="R268" s="150"/>
      <c r="S268" s="150"/>
      <c r="T268" s="150"/>
      <c r="U268" s="150"/>
      <c r="V268" s="150"/>
      <c r="W268" s="150"/>
      <c r="X268" s="150"/>
      <c r="Y268" s="150"/>
      <c r="Z268" s="150"/>
    </row>
    <row r="269" ht="12.0" customHeight="1">
      <c r="A269" s="192"/>
      <c r="B269" s="192"/>
      <c r="C269" s="192"/>
      <c r="D269" s="192"/>
      <c r="E269" s="192"/>
      <c r="F269" s="192"/>
      <c r="G269" s="150"/>
      <c r="H269" s="150"/>
      <c r="I269" s="150"/>
      <c r="J269" s="150"/>
      <c r="K269" s="150"/>
      <c r="L269" s="150"/>
      <c r="M269" s="150"/>
      <c r="N269" s="150"/>
      <c r="O269" s="150"/>
      <c r="P269" s="150"/>
      <c r="Q269" s="150"/>
      <c r="R269" s="150"/>
      <c r="S269" s="150"/>
      <c r="T269" s="150"/>
      <c r="U269" s="150"/>
      <c r="V269" s="150"/>
      <c r="W269" s="150"/>
      <c r="X269" s="150"/>
      <c r="Y269" s="150"/>
      <c r="Z269" s="150"/>
    </row>
    <row r="270" ht="12.0" customHeight="1">
      <c r="A270" s="192"/>
      <c r="B270" s="192"/>
      <c r="C270" s="192"/>
      <c r="D270" s="192"/>
      <c r="E270" s="192"/>
      <c r="F270" s="192"/>
      <c r="G270" s="150"/>
      <c r="H270" s="150"/>
      <c r="I270" s="150"/>
      <c r="J270" s="150"/>
      <c r="K270" s="150"/>
      <c r="L270" s="150"/>
      <c r="M270" s="150"/>
      <c r="N270" s="150"/>
      <c r="O270" s="150"/>
      <c r="P270" s="150"/>
      <c r="Q270" s="150"/>
      <c r="R270" s="150"/>
      <c r="S270" s="150"/>
      <c r="T270" s="150"/>
      <c r="U270" s="150"/>
      <c r="V270" s="150"/>
      <c r="W270" s="150"/>
      <c r="X270" s="150"/>
      <c r="Y270" s="150"/>
      <c r="Z270" s="150"/>
    </row>
    <row r="271" ht="12.0" customHeight="1">
      <c r="A271" s="192"/>
      <c r="B271" s="192"/>
      <c r="C271" s="192"/>
      <c r="D271" s="192"/>
      <c r="E271" s="192"/>
      <c r="F271" s="192"/>
      <c r="G271" s="150"/>
      <c r="H271" s="150"/>
      <c r="I271" s="150"/>
      <c r="J271" s="150"/>
      <c r="K271" s="150"/>
      <c r="L271" s="150"/>
      <c r="M271" s="150"/>
      <c r="N271" s="150"/>
      <c r="O271" s="150"/>
      <c r="P271" s="150"/>
      <c r="Q271" s="150"/>
      <c r="R271" s="150"/>
      <c r="S271" s="150"/>
      <c r="T271" s="150"/>
      <c r="U271" s="150"/>
      <c r="V271" s="150"/>
      <c r="W271" s="150"/>
      <c r="X271" s="150"/>
      <c r="Y271" s="150"/>
      <c r="Z271" s="150"/>
    </row>
    <row r="272" ht="12.0" customHeight="1">
      <c r="A272" s="192"/>
      <c r="B272" s="192"/>
      <c r="C272" s="192"/>
      <c r="D272" s="192"/>
      <c r="E272" s="192"/>
      <c r="F272" s="192"/>
      <c r="G272" s="150"/>
      <c r="H272" s="150"/>
      <c r="I272" s="150"/>
      <c r="J272" s="150"/>
      <c r="K272" s="150"/>
      <c r="L272" s="150"/>
      <c r="M272" s="150"/>
      <c r="N272" s="150"/>
      <c r="O272" s="150"/>
      <c r="P272" s="150"/>
      <c r="Q272" s="150"/>
      <c r="R272" s="150"/>
      <c r="S272" s="150"/>
      <c r="T272" s="150"/>
      <c r="U272" s="150"/>
      <c r="V272" s="150"/>
      <c r="W272" s="150"/>
      <c r="X272" s="150"/>
      <c r="Y272" s="150"/>
      <c r="Z272" s="150"/>
    </row>
    <row r="273" ht="12.0" customHeight="1">
      <c r="A273" s="192"/>
      <c r="B273" s="192"/>
      <c r="C273" s="192"/>
      <c r="D273" s="192"/>
      <c r="E273" s="192"/>
      <c r="F273" s="192"/>
      <c r="G273" s="150"/>
      <c r="H273" s="150"/>
      <c r="I273" s="150"/>
      <c r="J273" s="150"/>
      <c r="K273" s="150"/>
      <c r="L273" s="150"/>
      <c r="M273" s="150"/>
      <c r="N273" s="150"/>
      <c r="O273" s="150"/>
      <c r="P273" s="150"/>
      <c r="Q273" s="150"/>
      <c r="R273" s="150"/>
      <c r="S273" s="150"/>
      <c r="T273" s="150"/>
      <c r="U273" s="150"/>
      <c r="V273" s="150"/>
      <c r="W273" s="150"/>
      <c r="X273" s="150"/>
      <c r="Y273" s="150"/>
      <c r="Z273" s="150"/>
    </row>
    <row r="274" ht="12.0" customHeight="1">
      <c r="A274" s="192"/>
      <c r="B274" s="192"/>
      <c r="C274" s="192"/>
      <c r="D274" s="192"/>
      <c r="E274" s="192"/>
      <c r="F274" s="192"/>
      <c r="G274" s="150"/>
      <c r="H274" s="150"/>
      <c r="I274" s="150"/>
      <c r="J274" s="150"/>
      <c r="K274" s="150"/>
      <c r="L274" s="150"/>
      <c r="M274" s="150"/>
      <c r="N274" s="150"/>
      <c r="O274" s="150"/>
      <c r="P274" s="150"/>
      <c r="Q274" s="150"/>
      <c r="R274" s="150"/>
      <c r="S274" s="150"/>
      <c r="T274" s="150"/>
      <c r="U274" s="150"/>
      <c r="V274" s="150"/>
      <c r="W274" s="150"/>
      <c r="X274" s="150"/>
      <c r="Y274" s="150"/>
      <c r="Z274" s="150"/>
    </row>
    <row r="275" ht="12.0" customHeight="1">
      <c r="A275" s="192"/>
      <c r="B275" s="192"/>
      <c r="C275" s="192"/>
      <c r="D275" s="192"/>
      <c r="E275" s="192"/>
      <c r="F275" s="192"/>
      <c r="G275" s="150"/>
      <c r="H275" s="150"/>
      <c r="I275" s="150"/>
      <c r="J275" s="150"/>
      <c r="K275" s="150"/>
      <c r="L275" s="150"/>
      <c r="M275" s="150"/>
      <c r="N275" s="150"/>
      <c r="O275" s="150"/>
      <c r="P275" s="150"/>
      <c r="Q275" s="150"/>
      <c r="R275" s="150"/>
      <c r="S275" s="150"/>
      <c r="T275" s="150"/>
      <c r="U275" s="150"/>
      <c r="V275" s="150"/>
      <c r="W275" s="150"/>
      <c r="X275" s="150"/>
      <c r="Y275" s="150"/>
      <c r="Z275" s="150"/>
    </row>
    <row r="276" ht="12.0" customHeight="1">
      <c r="A276" s="192"/>
      <c r="B276" s="192"/>
      <c r="C276" s="192"/>
      <c r="D276" s="192"/>
      <c r="E276" s="192"/>
      <c r="F276" s="192"/>
      <c r="G276" s="150"/>
      <c r="H276" s="150"/>
      <c r="I276" s="150"/>
      <c r="J276" s="150"/>
      <c r="K276" s="150"/>
      <c r="L276" s="150"/>
      <c r="M276" s="150"/>
      <c r="N276" s="150"/>
      <c r="O276" s="150"/>
      <c r="P276" s="150"/>
      <c r="Q276" s="150"/>
      <c r="R276" s="150"/>
      <c r="S276" s="150"/>
      <c r="T276" s="150"/>
      <c r="U276" s="150"/>
      <c r="V276" s="150"/>
      <c r="W276" s="150"/>
      <c r="X276" s="150"/>
      <c r="Y276" s="150"/>
      <c r="Z276" s="150"/>
    </row>
    <row r="277" ht="12.0" customHeight="1">
      <c r="A277" s="192"/>
      <c r="B277" s="192"/>
      <c r="C277" s="192"/>
      <c r="D277" s="192"/>
      <c r="E277" s="192"/>
      <c r="F277" s="192"/>
      <c r="G277" s="150"/>
      <c r="H277" s="150"/>
      <c r="I277" s="150"/>
      <c r="J277" s="150"/>
      <c r="K277" s="150"/>
      <c r="L277" s="150"/>
      <c r="M277" s="150"/>
      <c r="N277" s="150"/>
      <c r="O277" s="150"/>
      <c r="P277" s="150"/>
      <c r="Q277" s="150"/>
      <c r="R277" s="150"/>
      <c r="S277" s="150"/>
      <c r="T277" s="150"/>
      <c r="U277" s="150"/>
      <c r="V277" s="150"/>
      <c r="W277" s="150"/>
      <c r="X277" s="150"/>
      <c r="Y277" s="150"/>
      <c r="Z277" s="150"/>
    </row>
    <row r="278" ht="12.0" customHeight="1">
      <c r="A278" s="192"/>
      <c r="B278" s="192"/>
      <c r="C278" s="192"/>
      <c r="D278" s="192"/>
      <c r="E278" s="192"/>
      <c r="F278" s="192"/>
      <c r="G278" s="150"/>
      <c r="H278" s="150"/>
      <c r="I278" s="150"/>
      <c r="J278" s="150"/>
      <c r="K278" s="150"/>
      <c r="L278" s="150"/>
      <c r="M278" s="150"/>
      <c r="N278" s="150"/>
      <c r="O278" s="150"/>
      <c r="P278" s="150"/>
      <c r="Q278" s="150"/>
      <c r="R278" s="150"/>
      <c r="S278" s="150"/>
      <c r="T278" s="150"/>
      <c r="U278" s="150"/>
      <c r="V278" s="150"/>
      <c r="W278" s="150"/>
      <c r="X278" s="150"/>
      <c r="Y278" s="150"/>
      <c r="Z278" s="150"/>
    </row>
    <row r="279" ht="12.0" customHeight="1">
      <c r="A279" s="192"/>
      <c r="B279" s="192"/>
      <c r="C279" s="192"/>
      <c r="D279" s="192"/>
      <c r="E279" s="192"/>
      <c r="F279" s="192"/>
      <c r="G279" s="150"/>
      <c r="H279" s="150"/>
      <c r="I279" s="150"/>
      <c r="J279" s="150"/>
      <c r="K279" s="150"/>
      <c r="L279" s="150"/>
      <c r="M279" s="150"/>
      <c r="N279" s="150"/>
      <c r="O279" s="150"/>
      <c r="P279" s="150"/>
      <c r="Q279" s="150"/>
      <c r="R279" s="150"/>
      <c r="S279" s="150"/>
      <c r="T279" s="150"/>
      <c r="U279" s="150"/>
      <c r="V279" s="150"/>
      <c r="W279" s="150"/>
      <c r="X279" s="150"/>
      <c r="Y279" s="150"/>
      <c r="Z279" s="150"/>
    </row>
    <row r="280" ht="12.0" customHeight="1">
      <c r="A280" s="192"/>
      <c r="B280" s="192"/>
      <c r="C280" s="192"/>
      <c r="D280" s="192"/>
      <c r="E280" s="192"/>
      <c r="F280" s="192"/>
      <c r="G280" s="150"/>
      <c r="H280" s="150"/>
      <c r="I280" s="150"/>
      <c r="J280" s="150"/>
      <c r="K280" s="150"/>
      <c r="L280" s="150"/>
      <c r="M280" s="150"/>
      <c r="N280" s="150"/>
      <c r="O280" s="150"/>
      <c r="P280" s="150"/>
      <c r="Q280" s="150"/>
      <c r="R280" s="150"/>
      <c r="S280" s="150"/>
      <c r="T280" s="150"/>
      <c r="U280" s="150"/>
      <c r="V280" s="150"/>
      <c r="W280" s="150"/>
      <c r="X280" s="150"/>
      <c r="Y280" s="150"/>
      <c r="Z280" s="150"/>
    </row>
    <row r="281" ht="12.0" customHeight="1">
      <c r="A281" s="192"/>
      <c r="B281" s="192"/>
      <c r="C281" s="192"/>
      <c r="D281" s="192"/>
      <c r="E281" s="192"/>
      <c r="F281" s="192"/>
      <c r="G281" s="150"/>
      <c r="H281" s="150"/>
      <c r="I281" s="150"/>
      <c r="J281" s="150"/>
      <c r="K281" s="150"/>
      <c r="L281" s="150"/>
      <c r="M281" s="150"/>
      <c r="N281" s="150"/>
      <c r="O281" s="150"/>
      <c r="P281" s="150"/>
      <c r="Q281" s="150"/>
      <c r="R281" s="150"/>
      <c r="S281" s="150"/>
      <c r="T281" s="150"/>
      <c r="U281" s="150"/>
      <c r="V281" s="150"/>
      <c r="W281" s="150"/>
      <c r="X281" s="150"/>
      <c r="Y281" s="150"/>
      <c r="Z281" s="150"/>
    </row>
    <row r="282" ht="12.0" customHeight="1">
      <c r="A282" s="192"/>
      <c r="B282" s="192"/>
      <c r="C282" s="192"/>
      <c r="D282" s="192"/>
      <c r="E282" s="192"/>
      <c r="F282" s="192"/>
      <c r="G282" s="150"/>
      <c r="H282" s="150"/>
      <c r="I282" s="150"/>
      <c r="J282" s="150"/>
      <c r="K282" s="150"/>
      <c r="L282" s="150"/>
      <c r="M282" s="150"/>
      <c r="N282" s="150"/>
      <c r="O282" s="150"/>
      <c r="P282" s="150"/>
      <c r="Q282" s="150"/>
      <c r="R282" s="150"/>
      <c r="S282" s="150"/>
      <c r="T282" s="150"/>
      <c r="U282" s="150"/>
      <c r="V282" s="150"/>
      <c r="W282" s="150"/>
      <c r="X282" s="150"/>
      <c r="Y282" s="150"/>
      <c r="Z282" s="150"/>
    </row>
    <row r="283" ht="12.0" customHeight="1">
      <c r="A283" s="192"/>
      <c r="B283" s="192"/>
      <c r="C283" s="192"/>
      <c r="D283" s="192"/>
      <c r="E283" s="192"/>
      <c r="F283" s="192"/>
      <c r="G283" s="150"/>
      <c r="H283" s="150"/>
      <c r="I283" s="150"/>
      <c r="J283" s="150"/>
      <c r="K283" s="150"/>
      <c r="L283" s="150"/>
      <c r="M283" s="150"/>
      <c r="N283" s="150"/>
      <c r="O283" s="150"/>
      <c r="P283" s="150"/>
      <c r="Q283" s="150"/>
      <c r="R283" s="150"/>
      <c r="S283" s="150"/>
      <c r="T283" s="150"/>
      <c r="U283" s="150"/>
      <c r="V283" s="150"/>
      <c r="W283" s="150"/>
      <c r="X283" s="150"/>
      <c r="Y283" s="150"/>
      <c r="Z283" s="150"/>
    </row>
    <row r="284" ht="12.0" customHeight="1">
      <c r="A284" s="192"/>
      <c r="B284" s="192"/>
      <c r="C284" s="192"/>
      <c r="D284" s="192"/>
      <c r="E284" s="192"/>
      <c r="F284" s="192"/>
      <c r="G284" s="150"/>
      <c r="H284" s="150"/>
      <c r="I284" s="150"/>
      <c r="J284" s="150"/>
      <c r="K284" s="150"/>
      <c r="L284" s="150"/>
      <c r="M284" s="150"/>
      <c r="N284" s="150"/>
      <c r="O284" s="150"/>
      <c r="P284" s="150"/>
      <c r="Q284" s="150"/>
      <c r="R284" s="150"/>
      <c r="S284" s="150"/>
      <c r="T284" s="150"/>
      <c r="U284" s="150"/>
      <c r="V284" s="150"/>
      <c r="W284" s="150"/>
      <c r="X284" s="150"/>
      <c r="Y284" s="150"/>
      <c r="Z284" s="150"/>
    </row>
    <row r="285" ht="12.0" customHeight="1">
      <c r="A285" s="192"/>
      <c r="B285" s="192"/>
      <c r="C285" s="192"/>
      <c r="D285" s="192"/>
      <c r="E285" s="192"/>
      <c r="F285" s="192"/>
      <c r="G285" s="150"/>
      <c r="H285" s="150"/>
      <c r="I285" s="150"/>
      <c r="J285" s="150"/>
      <c r="K285" s="150"/>
      <c r="L285" s="150"/>
      <c r="M285" s="150"/>
      <c r="N285" s="150"/>
      <c r="O285" s="150"/>
      <c r="P285" s="150"/>
      <c r="Q285" s="150"/>
      <c r="R285" s="150"/>
      <c r="S285" s="150"/>
      <c r="T285" s="150"/>
      <c r="U285" s="150"/>
      <c r="V285" s="150"/>
      <c r="W285" s="150"/>
      <c r="X285" s="150"/>
      <c r="Y285" s="150"/>
      <c r="Z285" s="150"/>
    </row>
    <row r="286" ht="12.0" customHeight="1">
      <c r="A286" s="192"/>
      <c r="B286" s="192"/>
      <c r="C286" s="192"/>
      <c r="D286" s="192"/>
      <c r="E286" s="192"/>
      <c r="F286" s="192"/>
      <c r="G286" s="150"/>
      <c r="H286" s="150"/>
      <c r="I286" s="150"/>
      <c r="J286" s="150"/>
      <c r="K286" s="150"/>
      <c r="L286" s="150"/>
      <c r="M286" s="150"/>
      <c r="N286" s="150"/>
      <c r="O286" s="150"/>
      <c r="P286" s="150"/>
      <c r="Q286" s="150"/>
      <c r="R286" s="150"/>
      <c r="S286" s="150"/>
      <c r="T286" s="150"/>
      <c r="U286" s="150"/>
      <c r="V286" s="150"/>
      <c r="W286" s="150"/>
      <c r="X286" s="150"/>
      <c r="Y286" s="150"/>
      <c r="Z286" s="150"/>
    </row>
    <row r="287" ht="12.0" customHeight="1">
      <c r="A287" s="192"/>
      <c r="B287" s="192"/>
      <c r="C287" s="192"/>
      <c r="D287" s="192"/>
      <c r="E287" s="192"/>
      <c r="F287" s="192"/>
      <c r="G287" s="150"/>
      <c r="H287" s="150"/>
      <c r="I287" s="150"/>
      <c r="J287" s="150"/>
      <c r="K287" s="150"/>
      <c r="L287" s="150"/>
      <c r="M287" s="150"/>
      <c r="N287" s="150"/>
      <c r="O287" s="150"/>
      <c r="P287" s="150"/>
      <c r="Q287" s="150"/>
      <c r="R287" s="150"/>
      <c r="S287" s="150"/>
      <c r="T287" s="150"/>
      <c r="U287" s="150"/>
      <c r="V287" s="150"/>
      <c r="W287" s="150"/>
      <c r="X287" s="150"/>
      <c r="Y287" s="150"/>
      <c r="Z287" s="150"/>
    </row>
    <row r="288" ht="12.0" customHeight="1">
      <c r="A288" s="192"/>
      <c r="B288" s="192"/>
      <c r="C288" s="192"/>
      <c r="D288" s="192"/>
      <c r="E288" s="192"/>
      <c r="F288" s="192"/>
      <c r="G288" s="150"/>
      <c r="H288" s="150"/>
      <c r="I288" s="150"/>
      <c r="J288" s="150"/>
      <c r="K288" s="150"/>
      <c r="L288" s="150"/>
      <c r="M288" s="150"/>
      <c r="N288" s="150"/>
      <c r="O288" s="150"/>
      <c r="P288" s="150"/>
      <c r="Q288" s="150"/>
      <c r="R288" s="150"/>
      <c r="S288" s="150"/>
      <c r="T288" s="150"/>
      <c r="U288" s="150"/>
      <c r="V288" s="150"/>
      <c r="W288" s="150"/>
      <c r="X288" s="150"/>
      <c r="Y288" s="150"/>
      <c r="Z288" s="150"/>
    </row>
    <row r="289" ht="12.0" customHeight="1">
      <c r="A289" s="192"/>
      <c r="B289" s="192"/>
      <c r="C289" s="192"/>
      <c r="D289" s="192"/>
      <c r="E289" s="192"/>
      <c r="F289" s="192"/>
      <c r="G289" s="150"/>
      <c r="H289" s="150"/>
      <c r="I289" s="150"/>
      <c r="J289" s="150"/>
      <c r="K289" s="150"/>
      <c r="L289" s="150"/>
      <c r="M289" s="150"/>
      <c r="N289" s="150"/>
      <c r="O289" s="150"/>
      <c r="P289" s="150"/>
      <c r="Q289" s="150"/>
      <c r="R289" s="150"/>
      <c r="S289" s="150"/>
      <c r="T289" s="150"/>
      <c r="U289" s="150"/>
      <c r="V289" s="150"/>
      <c r="W289" s="150"/>
      <c r="X289" s="150"/>
      <c r="Y289" s="150"/>
      <c r="Z289" s="150"/>
    </row>
    <row r="290" ht="12.0" customHeight="1">
      <c r="A290" s="192"/>
      <c r="B290" s="192"/>
      <c r="C290" s="192"/>
      <c r="D290" s="192"/>
      <c r="E290" s="192"/>
      <c r="F290" s="192"/>
      <c r="G290" s="150"/>
      <c r="H290" s="150"/>
      <c r="I290" s="150"/>
      <c r="J290" s="150"/>
      <c r="K290" s="150"/>
      <c r="L290" s="150"/>
      <c r="M290" s="150"/>
      <c r="N290" s="150"/>
      <c r="O290" s="150"/>
      <c r="P290" s="150"/>
      <c r="Q290" s="150"/>
      <c r="R290" s="150"/>
      <c r="S290" s="150"/>
      <c r="T290" s="150"/>
      <c r="U290" s="150"/>
      <c r="V290" s="150"/>
      <c r="W290" s="150"/>
      <c r="X290" s="150"/>
      <c r="Y290" s="150"/>
      <c r="Z290" s="150"/>
    </row>
    <row r="291" ht="12.0" customHeight="1">
      <c r="A291" s="192"/>
      <c r="B291" s="192"/>
      <c r="C291" s="192"/>
      <c r="D291" s="192"/>
      <c r="E291" s="192"/>
      <c r="F291" s="192"/>
      <c r="G291" s="150"/>
      <c r="H291" s="150"/>
      <c r="I291" s="150"/>
      <c r="J291" s="150"/>
      <c r="K291" s="150"/>
      <c r="L291" s="150"/>
      <c r="M291" s="150"/>
      <c r="N291" s="150"/>
      <c r="O291" s="150"/>
      <c r="P291" s="150"/>
      <c r="Q291" s="150"/>
      <c r="R291" s="150"/>
      <c r="S291" s="150"/>
      <c r="T291" s="150"/>
      <c r="U291" s="150"/>
      <c r="V291" s="150"/>
      <c r="W291" s="150"/>
      <c r="X291" s="150"/>
      <c r="Y291" s="150"/>
      <c r="Z291" s="150"/>
    </row>
    <row r="292" ht="12.0" customHeight="1">
      <c r="A292" s="192"/>
      <c r="B292" s="192"/>
      <c r="C292" s="192"/>
      <c r="D292" s="192"/>
      <c r="E292" s="192"/>
      <c r="F292" s="192"/>
      <c r="G292" s="150"/>
      <c r="H292" s="150"/>
      <c r="I292" s="150"/>
      <c r="J292" s="150"/>
      <c r="K292" s="150"/>
      <c r="L292" s="150"/>
      <c r="M292" s="150"/>
      <c r="N292" s="150"/>
      <c r="O292" s="150"/>
      <c r="P292" s="150"/>
      <c r="Q292" s="150"/>
      <c r="R292" s="150"/>
      <c r="S292" s="150"/>
      <c r="T292" s="150"/>
      <c r="U292" s="150"/>
      <c r="V292" s="150"/>
      <c r="W292" s="150"/>
      <c r="X292" s="150"/>
      <c r="Y292" s="150"/>
      <c r="Z292" s="150"/>
    </row>
    <row r="293" ht="12.0" customHeight="1">
      <c r="A293" s="192"/>
      <c r="B293" s="192"/>
      <c r="C293" s="192"/>
      <c r="D293" s="192"/>
      <c r="E293" s="192"/>
      <c r="F293" s="192"/>
      <c r="G293" s="150"/>
      <c r="H293" s="150"/>
      <c r="I293" s="150"/>
      <c r="J293" s="150"/>
      <c r="K293" s="150"/>
      <c r="L293" s="150"/>
      <c r="M293" s="150"/>
      <c r="N293" s="150"/>
      <c r="O293" s="150"/>
      <c r="P293" s="150"/>
      <c r="Q293" s="150"/>
      <c r="R293" s="150"/>
      <c r="S293" s="150"/>
      <c r="T293" s="150"/>
      <c r="U293" s="150"/>
      <c r="V293" s="150"/>
      <c r="W293" s="150"/>
      <c r="X293" s="150"/>
      <c r="Y293" s="150"/>
      <c r="Z293" s="150"/>
    </row>
    <row r="294" ht="12.0" customHeight="1">
      <c r="A294" s="192"/>
      <c r="B294" s="192"/>
      <c r="C294" s="192"/>
      <c r="D294" s="192"/>
      <c r="E294" s="192"/>
      <c r="F294" s="192"/>
      <c r="G294" s="150"/>
      <c r="H294" s="150"/>
      <c r="I294" s="150"/>
      <c r="J294" s="150"/>
      <c r="K294" s="150"/>
      <c r="L294" s="150"/>
      <c r="M294" s="150"/>
      <c r="N294" s="150"/>
      <c r="O294" s="150"/>
      <c r="P294" s="150"/>
      <c r="Q294" s="150"/>
      <c r="R294" s="150"/>
      <c r="S294" s="150"/>
      <c r="T294" s="150"/>
      <c r="U294" s="150"/>
      <c r="V294" s="150"/>
      <c r="W294" s="150"/>
      <c r="X294" s="150"/>
      <c r="Y294" s="150"/>
      <c r="Z294" s="150"/>
    </row>
    <row r="295" ht="12.0" customHeight="1">
      <c r="A295" s="192"/>
      <c r="B295" s="192"/>
      <c r="C295" s="192"/>
      <c r="D295" s="192"/>
      <c r="E295" s="192"/>
      <c r="F295" s="192"/>
      <c r="G295" s="150"/>
      <c r="H295" s="150"/>
      <c r="I295" s="150"/>
      <c r="J295" s="150"/>
      <c r="K295" s="150"/>
      <c r="L295" s="150"/>
      <c r="M295" s="150"/>
      <c r="N295" s="150"/>
      <c r="O295" s="150"/>
      <c r="P295" s="150"/>
      <c r="Q295" s="150"/>
      <c r="R295" s="150"/>
      <c r="S295" s="150"/>
      <c r="T295" s="150"/>
      <c r="U295" s="150"/>
      <c r="V295" s="150"/>
      <c r="W295" s="150"/>
      <c r="X295" s="150"/>
      <c r="Y295" s="150"/>
      <c r="Z295" s="150"/>
    </row>
    <row r="296" ht="12.0" customHeight="1">
      <c r="A296" s="192"/>
      <c r="B296" s="192"/>
      <c r="C296" s="192"/>
      <c r="D296" s="192"/>
      <c r="E296" s="192"/>
      <c r="F296" s="192"/>
      <c r="G296" s="150"/>
      <c r="H296" s="150"/>
      <c r="I296" s="150"/>
      <c r="J296" s="150"/>
      <c r="K296" s="150"/>
      <c r="L296" s="150"/>
      <c r="M296" s="150"/>
      <c r="N296" s="150"/>
      <c r="O296" s="150"/>
      <c r="P296" s="150"/>
      <c r="Q296" s="150"/>
      <c r="R296" s="150"/>
      <c r="S296" s="150"/>
      <c r="T296" s="150"/>
      <c r="U296" s="150"/>
      <c r="V296" s="150"/>
      <c r="W296" s="150"/>
      <c r="X296" s="150"/>
      <c r="Y296" s="150"/>
      <c r="Z296" s="150"/>
    </row>
    <row r="297" ht="12.0" customHeight="1">
      <c r="A297" s="192"/>
      <c r="B297" s="192"/>
      <c r="C297" s="192"/>
      <c r="D297" s="192"/>
      <c r="E297" s="192"/>
      <c r="F297" s="192"/>
      <c r="G297" s="150"/>
      <c r="H297" s="150"/>
      <c r="I297" s="150"/>
      <c r="J297" s="150"/>
      <c r="K297" s="150"/>
      <c r="L297" s="150"/>
      <c r="M297" s="150"/>
      <c r="N297" s="150"/>
      <c r="O297" s="150"/>
      <c r="P297" s="150"/>
      <c r="Q297" s="150"/>
      <c r="R297" s="150"/>
      <c r="S297" s="150"/>
      <c r="T297" s="150"/>
      <c r="U297" s="150"/>
      <c r="V297" s="150"/>
      <c r="W297" s="150"/>
      <c r="X297" s="150"/>
      <c r="Y297" s="150"/>
      <c r="Z297" s="150"/>
    </row>
    <row r="298" ht="12.0" customHeight="1">
      <c r="A298" s="192"/>
      <c r="B298" s="192"/>
      <c r="C298" s="192"/>
      <c r="D298" s="192"/>
      <c r="E298" s="192"/>
      <c r="F298" s="192"/>
      <c r="G298" s="150"/>
      <c r="H298" s="150"/>
      <c r="I298" s="150"/>
      <c r="J298" s="150"/>
      <c r="K298" s="150"/>
      <c r="L298" s="150"/>
      <c r="M298" s="150"/>
      <c r="N298" s="150"/>
      <c r="O298" s="150"/>
      <c r="P298" s="150"/>
      <c r="Q298" s="150"/>
      <c r="R298" s="150"/>
      <c r="S298" s="150"/>
      <c r="T298" s="150"/>
      <c r="U298" s="150"/>
      <c r="V298" s="150"/>
      <c r="W298" s="150"/>
      <c r="X298" s="150"/>
      <c r="Y298" s="150"/>
      <c r="Z298" s="150"/>
    </row>
    <row r="299" ht="12.0" customHeight="1">
      <c r="A299" s="192"/>
      <c r="B299" s="192"/>
      <c r="C299" s="192"/>
      <c r="D299" s="192"/>
      <c r="E299" s="192"/>
      <c r="F299" s="192"/>
      <c r="G299" s="150"/>
      <c r="H299" s="150"/>
      <c r="I299" s="150"/>
      <c r="J299" s="150"/>
      <c r="K299" s="150"/>
      <c r="L299" s="150"/>
      <c r="M299" s="150"/>
      <c r="N299" s="150"/>
      <c r="O299" s="150"/>
      <c r="P299" s="150"/>
      <c r="Q299" s="150"/>
      <c r="R299" s="150"/>
      <c r="S299" s="150"/>
      <c r="T299" s="150"/>
      <c r="U299" s="150"/>
      <c r="V299" s="150"/>
      <c r="W299" s="150"/>
      <c r="X299" s="150"/>
      <c r="Y299" s="150"/>
      <c r="Z299" s="150"/>
    </row>
    <row r="300" ht="12.0" customHeight="1">
      <c r="A300" s="192"/>
      <c r="B300" s="192"/>
      <c r="C300" s="192"/>
      <c r="D300" s="192"/>
      <c r="E300" s="192"/>
      <c r="F300" s="192"/>
      <c r="G300" s="150"/>
      <c r="H300" s="150"/>
      <c r="I300" s="150"/>
      <c r="J300" s="150"/>
      <c r="K300" s="150"/>
      <c r="L300" s="150"/>
      <c r="M300" s="150"/>
      <c r="N300" s="150"/>
      <c r="O300" s="150"/>
      <c r="P300" s="150"/>
      <c r="Q300" s="150"/>
      <c r="R300" s="150"/>
      <c r="S300" s="150"/>
      <c r="T300" s="150"/>
      <c r="U300" s="150"/>
      <c r="V300" s="150"/>
      <c r="W300" s="150"/>
      <c r="X300" s="150"/>
      <c r="Y300" s="150"/>
      <c r="Z300" s="150"/>
    </row>
    <row r="301" ht="12.0" customHeight="1">
      <c r="A301" s="192"/>
      <c r="B301" s="192"/>
      <c r="C301" s="192"/>
      <c r="D301" s="192"/>
      <c r="E301" s="192"/>
      <c r="F301" s="192"/>
      <c r="G301" s="150"/>
      <c r="H301" s="150"/>
      <c r="I301" s="150"/>
      <c r="J301" s="150"/>
      <c r="K301" s="150"/>
      <c r="L301" s="150"/>
      <c r="M301" s="150"/>
      <c r="N301" s="150"/>
      <c r="O301" s="150"/>
      <c r="P301" s="150"/>
      <c r="Q301" s="150"/>
      <c r="R301" s="150"/>
      <c r="S301" s="150"/>
      <c r="T301" s="150"/>
      <c r="U301" s="150"/>
      <c r="V301" s="150"/>
      <c r="W301" s="150"/>
      <c r="X301" s="150"/>
      <c r="Y301" s="150"/>
      <c r="Z301" s="150"/>
    </row>
    <row r="302" ht="12.0" customHeight="1">
      <c r="A302" s="192"/>
      <c r="B302" s="192"/>
      <c r="C302" s="192"/>
      <c r="D302" s="192"/>
      <c r="E302" s="192"/>
      <c r="F302" s="192"/>
      <c r="G302" s="150"/>
      <c r="H302" s="150"/>
      <c r="I302" s="150"/>
      <c r="J302" s="150"/>
      <c r="K302" s="150"/>
      <c r="L302" s="150"/>
      <c r="M302" s="150"/>
      <c r="N302" s="150"/>
      <c r="O302" s="150"/>
      <c r="P302" s="150"/>
      <c r="Q302" s="150"/>
      <c r="R302" s="150"/>
      <c r="S302" s="150"/>
      <c r="T302" s="150"/>
      <c r="U302" s="150"/>
      <c r="V302" s="150"/>
      <c r="W302" s="150"/>
      <c r="X302" s="150"/>
      <c r="Y302" s="150"/>
      <c r="Z302" s="150"/>
    </row>
    <row r="303" ht="12.0" customHeight="1">
      <c r="A303" s="192"/>
      <c r="B303" s="192"/>
      <c r="C303" s="192"/>
      <c r="D303" s="192"/>
      <c r="E303" s="192"/>
      <c r="F303" s="192"/>
      <c r="G303" s="150"/>
      <c r="H303" s="150"/>
      <c r="I303" s="150"/>
      <c r="J303" s="150"/>
      <c r="K303" s="150"/>
      <c r="L303" s="150"/>
      <c r="M303" s="150"/>
      <c r="N303" s="150"/>
      <c r="O303" s="150"/>
      <c r="P303" s="150"/>
      <c r="Q303" s="150"/>
      <c r="R303" s="150"/>
      <c r="S303" s="150"/>
      <c r="T303" s="150"/>
      <c r="U303" s="150"/>
      <c r="V303" s="150"/>
      <c r="W303" s="150"/>
      <c r="X303" s="150"/>
      <c r="Y303" s="150"/>
      <c r="Z303" s="150"/>
    </row>
    <row r="304" ht="12.0" customHeight="1">
      <c r="A304" s="192"/>
      <c r="B304" s="192"/>
      <c r="C304" s="192"/>
      <c r="D304" s="192"/>
      <c r="E304" s="192"/>
      <c r="F304" s="192"/>
      <c r="G304" s="150"/>
      <c r="H304" s="150"/>
      <c r="I304" s="150"/>
      <c r="J304" s="150"/>
      <c r="K304" s="150"/>
      <c r="L304" s="150"/>
      <c r="M304" s="150"/>
      <c r="N304" s="150"/>
      <c r="O304" s="150"/>
      <c r="P304" s="150"/>
      <c r="Q304" s="150"/>
      <c r="R304" s="150"/>
      <c r="S304" s="150"/>
      <c r="T304" s="150"/>
      <c r="U304" s="150"/>
      <c r="V304" s="150"/>
      <c r="W304" s="150"/>
      <c r="X304" s="150"/>
      <c r="Y304" s="150"/>
      <c r="Z304" s="150"/>
    </row>
    <row r="305" ht="12.0" customHeight="1">
      <c r="A305" s="192"/>
      <c r="B305" s="192"/>
      <c r="C305" s="192"/>
      <c r="D305" s="192"/>
      <c r="E305" s="192"/>
      <c r="F305" s="192"/>
      <c r="G305" s="150"/>
      <c r="H305" s="150"/>
      <c r="I305" s="150"/>
      <c r="J305" s="150"/>
      <c r="K305" s="150"/>
      <c r="L305" s="150"/>
      <c r="M305" s="150"/>
      <c r="N305" s="150"/>
      <c r="O305" s="150"/>
      <c r="P305" s="150"/>
      <c r="Q305" s="150"/>
      <c r="R305" s="150"/>
      <c r="S305" s="150"/>
      <c r="T305" s="150"/>
      <c r="U305" s="150"/>
      <c r="V305" s="150"/>
      <c r="W305" s="150"/>
      <c r="X305" s="150"/>
      <c r="Y305" s="150"/>
      <c r="Z305" s="150"/>
    </row>
    <row r="306" ht="12.0" customHeight="1">
      <c r="A306" s="192"/>
      <c r="B306" s="192"/>
      <c r="C306" s="192"/>
      <c r="D306" s="192"/>
      <c r="E306" s="192"/>
      <c r="F306" s="192"/>
      <c r="G306" s="150"/>
      <c r="H306" s="150"/>
      <c r="I306" s="150"/>
      <c r="J306" s="150"/>
      <c r="K306" s="150"/>
      <c r="L306" s="150"/>
      <c r="M306" s="150"/>
      <c r="N306" s="150"/>
      <c r="O306" s="150"/>
      <c r="P306" s="150"/>
      <c r="Q306" s="150"/>
      <c r="R306" s="150"/>
      <c r="S306" s="150"/>
      <c r="T306" s="150"/>
      <c r="U306" s="150"/>
      <c r="V306" s="150"/>
      <c r="W306" s="150"/>
      <c r="X306" s="150"/>
      <c r="Y306" s="150"/>
      <c r="Z306" s="150"/>
    </row>
    <row r="307" ht="12.0" customHeight="1">
      <c r="A307" s="192"/>
      <c r="B307" s="192"/>
      <c r="C307" s="192"/>
      <c r="D307" s="192"/>
      <c r="E307" s="192"/>
      <c r="F307" s="192"/>
      <c r="G307" s="150"/>
      <c r="H307" s="150"/>
      <c r="I307" s="150"/>
      <c r="J307" s="150"/>
      <c r="K307" s="150"/>
      <c r="L307" s="150"/>
      <c r="M307" s="150"/>
      <c r="N307" s="150"/>
      <c r="O307" s="150"/>
      <c r="P307" s="150"/>
      <c r="Q307" s="150"/>
      <c r="R307" s="150"/>
      <c r="S307" s="150"/>
      <c r="T307" s="150"/>
      <c r="U307" s="150"/>
      <c r="V307" s="150"/>
      <c r="W307" s="150"/>
      <c r="X307" s="150"/>
      <c r="Y307" s="150"/>
      <c r="Z307" s="150"/>
    </row>
    <row r="308" ht="12.0" customHeight="1">
      <c r="A308" s="192"/>
      <c r="B308" s="192"/>
      <c r="C308" s="192"/>
      <c r="D308" s="192"/>
      <c r="E308" s="192"/>
      <c r="F308" s="192"/>
      <c r="G308" s="150"/>
      <c r="H308" s="150"/>
      <c r="I308" s="150"/>
      <c r="J308" s="150"/>
      <c r="K308" s="150"/>
      <c r="L308" s="150"/>
      <c r="M308" s="150"/>
      <c r="N308" s="150"/>
      <c r="O308" s="150"/>
      <c r="P308" s="150"/>
      <c r="Q308" s="150"/>
      <c r="R308" s="150"/>
      <c r="S308" s="150"/>
      <c r="T308" s="150"/>
      <c r="U308" s="150"/>
      <c r="V308" s="150"/>
      <c r="W308" s="150"/>
      <c r="X308" s="150"/>
      <c r="Y308" s="150"/>
      <c r="Z308" s="150"/>
    </row>
    <row r="309" ht="12.0" customHeight="1">
      <c r="A309" s="192"/>
      <c r="B309" s="192"/>
      <c r="C309" s="192"/>
      <c r="D309" s="192"/>
      <c r="E309" s="192"/>
      <c r="F309" s="192"/>
      <c r="G309" s="150"/>
      <c r="H309" s="150"/>
      <c r="I309" s="150"/>
      <c r="J309" s="150"/>
      <c r="K309" s="150"/>
      <c r="L309" s="150"/>
      <c r="M309" s="150"/>
      <c r="N309" s="150"/>
      <c r="O309" s="150"/>
      <c r="P309" s="150"/>
      <c r="Q309" s="150"/>
      <c r="R309" s="150"/>
      <c r="S309" s="150"/>
      <c r="T309" s="150"/>
      <c r="U309" s="150"/>
      <c r="V309" s="150"/>
      <c r="W309" s="150"/>
      <c r="X309" s="150"/>
      <c r="Y309" s="150"/>
      <c r="Z309" s="150"/>
    </row>
    <row r="310" ht="12.0" customHeight="1">
      <c r="A310" s="192"/>
      <c r="B310" s="192"/>
      <c r="C310" s="192"/>
      <c r="D310" s="192"/>
      <c r="E310" s="192"/>
      <c r="F310" s="192"/>
      <c r="G310" s="150"/>
      <c r="H310" s="150"/>
      <c r="I310" s="150"/>
      <c r="J310" s="150"/>
      <c r="K310" s="150"/>
      <c r="L310" s="150"/>
      <c r="M310" s="150"/>
      <c r="N310" s="150"/>
      <c r="O310" s="150"/>
      <c r="P310" s="150"/>
      <c r="Q310" s="150"/>
      <c r="R310" s="150"/>
      <c r="S310" s="150"/>
      <c r="T310" s="150"/>
      <c r="U310" s="150"/>
      <c r="V310" s="150"/>
      <c r="W310" s="150"/>
      <c r="X310" s="150"/>
      <c r="Y310" s="150"/>
      <c r="Z310" s="150"/>
    </row>
    <row r="311" ht="12.0" customHeight="1">
      <c r="A311" s="192"/>
      <c r="B311" s="192"/>
      <c r="C311" s="192"/>
      <c r="D311" s="192"/>
      <c r="E311" s="192"/>
      <c r="F311" s="192"/>
      <c r="G311" s="150"/>
      <c r="H311" s="150"/>
      <c r="I311" s="150"/>
      <c r="J311" s="150"/>
      <c r="K311" s="150"/>
      <c r="L311" s="150"/>
      <c r="M311" s="150"/>
      <c r="N311" s="150"/>
      <c r="O311" s="150"/>
      <c r="P311" s="150"/>
      <c r="Q311" s="150"/>
      <c r="R311" s="150"/>
      <c r="S311" s="150"/>
      <c r="T311" s="150"/>
      <c r="U311" s="150"/>
      <c r="V311" s="150"/>
      <c r="W311" s="150"/>
      <c r="X311" s="150"/>
      <c r="Y311" s="150"/>
      <c r="Z311" s="150"/>
    </row>
    <row r="312" ht="12.0" customHeight="1">
      <c r="A312" s="192"/>
      <c r="B312" s="192"/>
      <c r="C312" s="192"/>
      <c r="D312" s="192"/>
      <c r="E312" s="192"/>
      <c r="F312" s="192"/>
      <c r="G312" s="150"/>
      <c r="H312" s="150"/>
      <c r="I312" s="150"/>
      <c r="J312" s="150"/>
      <c r="K312" s="150"/>
      <c r="L312" s="150"/>
      <c r="M312" s="150"/>
      <c r="N312" s="150"/>
      <c r="O312" s="150"/>
      <c r="P312" s="150"/>
      <c r="Q312" s="150"/>
      <c r="R312" s="150"/>
      <c r="S312" s="150"/>
      <c r="T312" s="150"/>
      <c r="U312" s="150"/>
      <c r="V312" s="150"/>
      <c r="W312" s="150"/>
      <c r="X312" s="150"/>
      <c r="Y312" s="150"/>
      <c r="Z312" s="150"/>
    </row>
    <row r="313" ht="12.0" customHeight="1">
      <c r="A313" s="192"/>
      <c r="B313" s="192"/>
      <c r="C313" s="192"/>
      <c r="D313" s="192"/>
      <c r="E313" s="192"/>
      <c r="F313" s="192"/>
      <c r="G313" s="150"/>
      <c r="H313" s="150"/>
      <c r="I313" s="150"/>
      <c r="J313" s="150"/>
      <c r="K313" s="150"/>
      <c r="L313" s="150"/>
      <c r="M313" s="150"/>
      <c r="N313" s="150"/>
      <c r="O313" s="150"/>
      <c r="P313" s="150"/>
      <c r="Q313" s="150"/>
      <c r="R313" s="150"/>
      <c r="S313" s="150"/>
      <c r="T313" s="150"/>
      <c r="U313" s="150"/>
      <c r="V313" s="150"/>
      <c r="W313" s="150"/>
      <c r="X313" s="150"/>
      <c r="Y313" s="150"/>
      <c r="Z313" s="150"/>
    </row>
    <row r="314" ht="12.0" customHeight="1">
      <c r="A314" s="192"/>
      <c r="B314" s="192"/>
      <c r="C314" s="192"/>
      <c r="D314" s="192"/>
      <c r="E314" s="192"/>
      <c r="F314" s="192"/>
      <c r="G314" s="150"/>
      <c r="H314" s="150"/>
      <c r="I314" s="150"/>
      <c r="J314" s="150"/>
      <c r="K314" s="150"/>
      <c r="L314" s="150"/>
      <c r="M314" s="150"/>
      <c r="N314" s="150"/>
      <c r="O314" s="150"/>
      <c r="P314" s="150"/>
      <c r="Q314" s="150"/>
      <c r="R314" s="150"/>
      <c r="S314" s="150"/>
      <c r="T314" s="150"/>
      <c r="U314" s="150"/>
      <c r="V314" s="150"/>
      <c r="W314" s="150"/>
      <c r="X314" s="150"/>
      <c r="Y314" s="150"/>
      <c r="Z314" s="150"/>
    </row>
    <row r="315" ht="12.0" customHeight="1">
      <c r="A315" s="192"/>
      <c r="B315" s="192"/>
      <c r="C315" s="192"/>
      <c r="D315" s="192"/>
      <c r="E315" s="192"/>
      <c r="F315" s="192"/>
      <c r="G315" s="150"/>
      <c r="H315" s="150"/>
      <c r="I315" s="150"/>
      <c r="J315" s="150"/>
      <c r="K315" s="150"/>
      <c r="L315" s="150"/>
      <c r="M315" s="150"/>
      <c r="N315" s="150"/>
      <c r="O315" s="150"/>
      <c r="P315" s="150"/>
      <c r="Q315" s="150"/>
      <c r="R315" s="150"/>
      <c r="S315" s="150"/>
      <c r="T315" s="150"/>
      <c r="U315" s="150"/>
      <c r="V315" s="150"/>
      <c r="W315" s="150"/>
      <c r="X315" s="150"/>
      <c r="Y315" s="150"/>
      <c r="Z315" s="150"/>
    </row>
    <row r="316" ht="12.0" customHeight="1">
      <c r="A316" s="192"/>
      <c r="B316" s="192"/>
      <c r="C316" s="192"/>
      <c r="D316" s="192"/>
      <c r="E316" s="192"/>
      <c r="F316" s="192"/>
      <c r="G316" s="150"/>
      <c r="H316" s="150"/>
      <c r="I316" s="150"/>
      <c r="J316" s="150"/>
      <c r="K316" s="150"/>
      <c r="L316" s="150"/>
      <c r="M316" s="150"/>
      <c r="N316" s="150"/>
      <c r="O316" s="150"/>
      <c r="P316" s="150"/>
      <c r="Q316" s="150"/>
      <c r="R316" s="150"/>
      <c r="S316" s="150"/>
      <c r="T316" s="150"/>
      <c r="U316" s="150"/>
      <c r="V316" s="150"/>
      <c r="W316" s="150"/>
      <c r="X316" s="150"/>
      <c r="Y316" s="150"/>
      <c r="Z316" s="150"/>
    </row>
    <row r="317" ht="12.0" customHeight="1">
      <c r="A317" s="192"/>
      <c r="B317" s="192"/>
      <c r="C317" s="192"/>
      <c r="D317" s="192"/>
      <c r="E317" s="192"/>
      <c r="F317" s="192"/>
      <c r="G317" s="150"/>
      <c r="H317" s="150"/>
      <c r="I317" s="150"/>
      <c r="J317" s="150"/>
      <c r="K317" s="150"/>
      <c r="L317" s="150"/>
      <c r="M317" s="150"/>
      <c r="N317" s="150"/>
      <c r="O317" s="150"/>
      <c r="P317" s="150"/>
      <c r="Q317" s="150"/>
      <c r="R317" s="150"/>
      <c r="S317" s="150"/>
      <c r="T317" s="150"/>
      <c r="U317" s="150"/>
      <c r="V317" s="150"/>
      <c r="W317" s="150"/>
      <c r="X317" s="150"/>
      <c r="Y317" s="150"/>
      <c r="Z317" s="150"/>
    </row>
    <row r="318" ht="12.0" customHeight="1">
      <c r="A318" s="192"/>
      <c r="B318" s="192"/>
      <c r="C318" s="192"/>
      <c r="D318" s="192"/>
      <c r="E318" s="192"/>
      <c r="F318" s="192"/>
      <c r="G318" s="150"/>
      <c r="H318" s="150"/>
      <c r="I318" s="150"/>
      <c r="J318" s="150"/>
      <c r="K318" s="150"/>
      <c r="L318" s="150"/>
      <c r="M318" s="150"/>
      <c r="N318" s="150"/>
      <c r="O318" s="150"/>
      <c r="P318" s="150"/>
      <c r="Q318" s="150"/>
      <c r="R318" s="150"/>
      <c r="S318" s="150"/>
      <c r="T318" s="150"/>
      <c r="U318" s="150"/>
      <c r="V318" s="150"/>
      <c r="W318" s="150"/>
      <c r="X318" s="150"/>
      <c r="Y318" s="150"/>
      <c r="Z318" s="150"/>
    </row>
    <row r="319" ht="12.0" customHeight="1">
      <c r="A319" s="192"/>
      <c r="B319" s="192"/>
      <c r="C319" s="192"/>
      <c r="D319" s="192"/>
      <c r="E319" s="192"/>
      <c r="F319" s="192"/>
      <c r="G319" s="150"/>
      <c r="H319" s="150"/>
      <c r="I319" s="150"/>
      <c r="J319" s="150"/>
      <c r="K319" s="150"/>
      <c r="L319" s="150"/>
      <c r="M319" s="150"/>
      <c r="N319" s="150"/>
      <c r="O319" s="150"/>
      <c r="P319" s="150"/>
      <c r="Q319" s="150"/>
      <c r="R319" s="150"/>
      <c r="S319" s="150"/>
      <c r="T319" s="150"/>
      <c r="U319" s="150"/>
      <c r="V319" s="150"/>
      <c r="W319" s="150"/>
      <c r="X319" s="150"/>
      <c r="Y319" s="150"/>
      <c r="Z319" s="150"/>
    </row>
    <row r="320" ht="12.0" customHeight="1">
      <c r="A320" s="192"/>
      <c r="B320" s="192"/>
      <c r="C320" s="192"/>
      <c r="D320" s="192"/>
      <c r="E320" s="192"/>
      <c r="F320" s="192"/>
      <c r="G320" s="150"/>
      <c r="H320" s="150"/>
      <c r="I320" s="150"/>
      <c r="J320" s="150"/>
      <c r="K320" s="150"/>
      <c r="L320" s="150"/>
      <c r="M320" s="150"/>
      <c r="N320" s="150"/>
      <c r="O320" s="150"/>
      <c r="P320" s="150"/>
      <c r="Q320" s="150"/>
      <c r="R320" s="150"/>
      <c r="S320" s="150"/>
      <c r="T320" s="150"/>
      <c r="U320" s="150"/>
      <c r="V320" s="150"/>
      <c r="W320" s="150"/>
      <c r="X320" s="150"/>
      <c r="Y320" s="150"/>
      <c r="Z320" s="150"/>
    </row>
    <row r="321" ht="12.0" customHeight="1">
      <c r="A321" s="192"/>
      <c r="B321" s="192"/>
      <c r="C321" s="192"/>
      <c r="D321" s="192"/>
      <c r="E321" s="192"/>
      <c r="F321" s="192"/>
      <c r="G321" s="150"/>
      <c r="H321" s="150"/>
      <c r="I321" s="150"/>
      <c r="J321" s="150"/>
      <c r="K321" s="150"/>
      <c r="L321" s="150"/>
      <c r="M321" s="150"/>
      <c r="N321" s="150"/>
      <c r="O321" s="150"/>
      <c r="P321" s="150"/>
      <c r="Q321" s="150"/>
      <c r="R321" s="150"/>
      <c r="S321" s="150"/>
      <c r="T321" s="150"/>
      <c r="U321" s="150"/>
      <c r="V321" s="150"/>
      <c r="W321" s="150"/>
      <c r="X321" s="150"/>
      <c r="Y321" s="150"/>
      <c r="Z321" s="150"/>
    </row>
    <row r="322" ht="12.0" customHeight="1">
      <c r="A322" s="192"/>
      <c r="B322" s="192"/>
      <c r="C322" s="192"/>
      <c r="D322" s="192"/>
      <c r="E322" s="192"/>
      <c r="F322" s="192"/>
      <c r="G322" s="150"/>
      <c r="H322" s="150"/>
      <c r="I322" s="150"/>
      <c r="J322" s="150"/>
      <c r="K322" s="150"/>
      <c r="L322" s="150"/>
      <c r="M322" s="150"/>
      <c r="N322" s="150"/>
      <c r="O322" s="150"/>
      <c r="P322" s="150"/>
      <c r="Q322" s="150"/>
      <c r="R322" s="150"/>
      <c r="S322" s="150"/>
      <c r="T322" s="150"/>
      <c r="U322" s="150"/>
      <c r="V322" s="150"/>
      <c r="W322" s="150"/>
      <c r="X322" s="150"/>
      <c r="Y322" s="150"/>
      <c r="Z322" s="150"/>
    </row>
    <row r="323" ht="12.0" customHeight="1">
      <c r="A323" s="192"/>
      <c r="B323" s="192"/>
      <c r="C323" s="192"/>
      <c r="D323" s="192"/>
      <c r="E323" s="192"/>
      <c r="F323" s="192"/>
      <c r="G323" s="150"/>
      <c r="H323" s="150"/>
      <c r="I323" s="150"/>
      <c r="J323" s="150"/>
      <c r="K323" s="150"/>
      <c r="L323" s="150"/>
      <c r="M323" s="150"/>
      <c r="N323" s="150"/>
      <c r="O323" s="150"/>
      <c r="P323" s="150"/>
      <c r="Q323" s="150"/>
      <c r="R323" s="150"/>
      <c r="S323" s="150"/>
      <c r="T323" s="150"/>
      <c r="U323" s="150"/>
      <c r="V323" s="150"/>
      <c r="W323" s="150"/>
      <c r="X323" s="150"/>
      <c r="Y323" s="150"/>
      <c r="Z323" s="150"/>
    </row>
    <row r="324" ht="12.0" customHeight="1">
      <c r="A324" s="192"/>
      <c r="B324" s="192"/>
      <c r="C324" s="192"/>
      <c r="D324" s="192"/>
      <c r="E324" s="192"/>
      <c r="F324" s="192"/>
      <c r="G324" s="150"/>
      <c r="H324" s="150"/>
      <c r="I324" s="150"/>
      <c r="J324" s="150"/>
      <c r="K324" s="150"/>
      <c r="L324" s="150"/>
      <c r="M324" s="150"/>
      <c r="N324" s="150"/>
      <c r="O324" s="150"/>
      <c r="P324" s="150"/>
      <c r="Q324" s="150"/>
      <c r="R324" s="150"/>
      <c r="S324" s="150"/>
      <c r="T324" s="150"/>
      <c r="U324" s="150"/>
      <c r="V324" s="150"/>
      <c r="W324" s="150"/>
      <c r="X324" s="150"/>
      <c r="Y324" s="150"/>
      <c r="Z324" s="150"/>
    </row>
    <row r="325" ht="12.0" customHeight="1">
      <c r="A325" s="192"/>
      <c r="B325" s="192"/>
      <c r="C325" s="192"/>
      <c r="D325" s="192"/>
      <c r="E325" s="192"/>
      <c r="F325" s="192"/>
      <c r="G325" s="150"/>
      <c r="H325" s="150"/>
      <c r="I325" s="150"/>
      <c r="J325" s="150"/>
      <c r="K325" s="150"/>
      <c r="L325" s="150"/>
      <c r="M325" s="150"/>
      <c r="N325" s="150"/>
      <c r="O325" s="150"/>
      <c r="P325" s="150"/>
      <c r="Q325" s="150"/>
      <c r="R325" s="150"/>
      <c r="S325" s="150"/>
      <c r="T325" s="150"/>
      <c r="U325" s="150"/>
      <c r="V325" s="150"/>
      <c r="W325" s="150"/>
      <c r="X325" s="150"/>
      <c r="Y325" s="150"/>
      <c r="Z325" s="150"/>
    </row>
    <row r="326" ht="12.0" customHeight="1">
      <c r="A326" s="192"/>
      <c r="B326" s="192"/>
      <c r="C326" s="192"/>
      <c r="D326" s="192"/>
      <c r="E326" s="192"/>
      <c r="F326" s="192"/>
      <c r="G326" s="150"/>
      <c r="H326" s="150"/>
      <c r="I326" s="150"/>
      <c r="J326" s="150"/>
      <c r="K326" s="150"/>
      <c r="L326" s="150"/>
      <c r="M326" s="150"/>
      <c r="N326" s="150"/>
      <c r="O326" s="150"/>
      <c r="P326" s="150"/>
      <c r="Q326" s="150"/>
      <c r="R326" s="150"/>
      <c r="S326" s="150"/>
      <c r="T326" s="150"/>
      <c r="U326" s="150"/>
      <c r="V326" s="150"/>
      <c r="W326" s="150"/>
      <c r="X326" s="150"/>
      <c r="Y326" s="150"/>
      <c r="Z326" s="150"/>
    </row>
    <row r="327" ht="12.0" customHeight="1">
      <c r="A327" s="192"/>
      <c r="B327" s="192"/>
      <c r="C327" s="192"/>
      <c r="D327" s="192"/>
      <c r="E327" s="192"/>
      <c r="F327" s="192"/>
      <c r="G327" s="150"/>
      <c r="H327" s="150"/>
      <c r="I327" s="150"/>
      <c r="J327" s="150"/>
      <c r="K327" s="150"/>
      <c r="L327" s="150"/>
      <c r="M327" s="150"/>
      <c r="N327" s="150"/>
      <c r="O327" s="150"/>
      <c r="P327" s="150"/>
      <c r="Q327" s="150"/>
      <c r="R327" s="150"/>
      <c r="S327" s="150"/>
      <c r="T327" s="150"/>
      <c r="U327" s="150"/>
      <c r="V327" s="150"/>
      <c r="W327" s="150"/>
      <c r="X327" s="150"/>
      <c r="Y327" s="150"/>
      <c r="Z327" s="150"/>
    </row>
    <row r="328" ht="12.0" customHeight="1">
      <c r="A328" s="192"/>
      <c r="B328" s="192"/>
      <c r="C328" s="192"/>
      <c r="D328" s="192"/>
      <c r="E328" s="192"/>
      <c r="F328" s="192"/>
      <c r="G328" s="150"/>
      <c r="H328" s="150"/>
      <c r="I328" s="150"/>
      <c r="J328" s="150"/>
      <c r="K328" s="150"/>
      <c r="L328" s="150"/>
      <c r="M328" s="150"/>
      <c r="N328" s="150"/>
      <c r="O328" s="150"/>
      <c r="P328" s="150"/>
      <c r="Q328" s="150"/>
      <c r="R328" s="150"/>
      <c r="S328" s="150"/>
      <c r="T328" s="150"/>
      <c r="U328" s="150"/>
      <c r="V328" s="150"/>
      <c r="W328" s="150"/>
      <c r="X328" s="150"/>
      <c r="Y328" s="150"/>
      <c r="Z328" s="150"/>
    </row>
    <row r="329" ht="12.0" customHeight="1">
      <c r="A329" s="192"/>
      <c r="B329" s="192"/>
      <c r="C329" s="192"/>
      <c r="D329" s="192"/>
      <c r="E329" s="192"/>
      <c r="F329" s="192"/>
      <c r="G329" s="150"/>
      <c r="H329" s="150"/>
      <c r="I329" s="150"/>
      <c r="J329" s="150"/>
      <c r="K329" s="150"/>
      <c r="L329" s="150"/>
      <c r="M329" s="150"/>
      <c r="N329" s="150"/>
      <c r="O329" s="150"/>
      <c r="P329" s="150"/>
      <c r="Q329" s="150"/>
      <c r="R329" s="150"/>
      <c r="S329" s="150"/>
      <c r="T329" s="150"/>
      <c r="U329" s="150"/>
      <c r="V329" s="150"/>
      <c r="W329" s="150"/>
      <c r="X329" s="150"/>
      <c r="Y329" s="150"/>
      <c r="Z329" s="150"/>
    </row>
    <row r="330" ht="12.0" customHeight="1">
      <c r="A330" s="192"/>
      <c r="B330" s="192"/>
      <c r="C330" s="192"/>
      <c r="D330" s="192"/>
      <c r="E330" s="192"/>
      <c r="F330" s="192"/>
      <c r="G330" s="150"/>
      <c r="H330" s="150"/>
      <c r="I330" s="150"/>
      <c r="J330" s="150"/>
      <c r="K330" s="150"/>
      <c r="L330" s="150"/>
      <c r="M330" s="150"/>
      <c r="N330" s="150"/>
      <c r="O330" s="150"/>
      <c r="P330" s="150"/>
      <c r="Q330" s="150"/>
      <c r="R330" s="150"/>
      <c r="S330" s="150"/>
      <c r="T330" s="150"/>
      <c r="U330" s="150"/>
      <c r="V330" s="150"/>
      <c r="W330" s="150"/>
      <c r="X330" s="150"/>
      <c r="Y330" s="150"/>
      <c r="Z330" s="150"/>
    </row>
    <row r="331" ht="12.0" customHeight="1">
      <c r="A331" s="192"/>
      <c r="B331" s="192"/>
      <c r="C331" s="192"/>
      <c r="D331" s="192"/>
      <c r="E331" s="192"/>
      <c r="F331" s="192"/>
      <c r="G331" s="150"/>
      <c r="H331" s="150"/>
      <c r="I331" s="150"/>
      <c r="J331" s="150"/>
      <c r="K331" s="150"/>
      <c r="L331" s="150"/>
      <c r="M331" s="150"/>
      <c r="N331" s="150"/>
      <c r="O331" s="150"/>
      <c r="P331" s="150"/>
      <c r="Q331" s="150"/>
      <c r="R331" s="150"/>
      <c r="S331" s="150"/>
      <c r="T331" s="150"/>
      <c r="U331" s="150"/>
      <c r="V331" s="150"/>
      <c r="W331" s="150"/>
      <c r="X331" s="150"/>
      <c r="Y331" s="150"/>
      <c r="Z331" s="150"/>
    </row>
    <row r="332" ht="12.0" customHeight="1">
      <c r="A332" s="192"/>
      <c r="B332" s="192"/>
      <c r="C332" s="192"/>
      <c r="D332" s="192"/>
      <c r="E332" s="192"/>
      <c r="F332" s="192"/>
      <c r="G332" s="150"/>
      <c r="H332" s="150"/>
      <c r="I332" s="150"/>
      <c r="J332" s="150"/>
      <c r="K332" s="150"/>
      <c r="L332" s="150"/>
      <c r="M332" s="150"/>
      <c r="N332" s="150"/>
      <c r="O332" s="150"/>
      <c r="P332" s="150"/>
      <c r="Q332" s="150"/>
      <c r="R332" s="150"/>
      <c r="S332" s="150"/>
      <c r="T332" s="150"/>
      <c r="U332" s="150"/>
      <c r="V332" s="150"/>
      <c r="W332" s="150"/>
      <c r="X332" s="150"/>
      <c r="Y332" s="150"/>
      <c r="Z332" s="150"/>
    </row>
    <row r="333" ht="12.0" customHeight="1">
      <c r="A333" s="192"/>
      <c r="B333" s="192"/>
      <c r="C333" s="192"/>
      <c r="D333" s="192"/>
      <c r="E333" s="192"/>
      <c r="F333" s="192"/>
      <c r="G333" s="150"/>
      <c r="H333" s="150"/>
      <c r="I333" s="150"/>
      <c r="J333" s="150"/>
      <c r="K333" s="150"/>
      <c r="L333" s="150"/>
      <c r="M333" s="150"/>
      <c r="N333" s="150"/>
      <c r="O333" s="150"/>
      <c r="P333" s="150"/>
      <c r="Q333" s="150"/>
      <c r="R333" s="150"/>
      <c r="S333" s="150"/>
      <c r="T333" s="150"/>
      <c r="U333" s="150"/>
      <c r="V333" s="150"/>
      <c r="W333" s="150"/>
      <c r="X333" s="150"/>
      <c r="Y333" s="150"/>
      <c r="Z333" s="150"/>
    </row>
    <row r="334" ht="12.0" customHeight="1">
      <c r="A334" s="192"/>
      <c r="B334" s="192"/>
      <c r="C334" s="192"/>
      <c r="D334" s="192"/>
      <c r="E334" s="192"/>
      <c r="F334" s="192"/>
      <c r="G334" s="150"/>
      <c r="H334" s="150"/>
      <c r="I334" s="150"/>
      <c r="J334" s="150"/>
      <c r="K334" s="150"/>
      <c r="L334" s="150"/>
      <c r="M334" s="150"/>
      <c r="N334" s="150"/>
      <c r="O334" s="150"/>
      <c r="P334" s="150"/>
      <c r="Q334" s="150"/>
      <c r="R334" s="150"/>
      <c r="S334" s="150"/>
      <c r="T334" s="150"/>
      <c r="U334" s="150"/>
      <c r="V334" s="150"/>
      <c r="W334" s="150"/>
      <c r="X334" s="150"/>
      <c r="Y334" s="150"/>
      <c r="Z334" s="150"/>
    </row>
    <row r="335" ht="12.0" customHeight="1">
      <c r="A335" s="192"/>
      <c r="B335" s="192"/>
      <c r="C335" s="192"/>
      <c r="D335" s="192"/>
      <c r="E335" s="192"/>
      <c r="F335" s="192"/>
      <c r="G335" s="150"/>
      <c r="H335" s="150"/>
      <c r="I335" s="150"/>
      <c r="J335" s="150"/>
      <c r="K335" s="150"/>
      <c r="L335" s="150"/>
      <c r="M335" s="150"/>
      <c r="N335" s="150"/>
      <c r="O335" s="150"/>
      <c r="P335" s="150"/>
      <c r="Q335" s="150"/>
      <c r="R335" s="150"/>
      <c r="S335" s="150"/>
      <c r="T335" s="150"/>
      <c r="U335" s="150"/>
      <c r="V335" s="150"/>
      <c r="W335" s="150"/>
      <c r="X335" s="150"/>
      <c r="Y335" s="150"/>
      <c r="Z335" s="150"/>
    </row>
    <row r="336" ht="12.0" customHeight="1">
      <c r="A336" s="192"/>
      <c r="B336" s="192"/>
      <c r="C336" s="192"/>
      <c r="D336" s="192"/>
      <c r="E336" s="192"/>
      <c r="F336" s="192"/>
      <c r="G336" s="150"/>
      <c r="H336" s="150"/>
      <c r="I336" s="150"/>
      <c r="J336" s="150"/>
      <c r="K336" s="150"/>
      <c r="L336" s="150"/>
      <c r="M336" s="150"/>
      <c r="N336" s="150"/>
      <c r="O336" s="150"/>
      <c r="P336" s="150"/>
      <c r="Q336" s="150"/>
      <c r="R336" s="150"/>
      <c r="S336" s="150"/>
      <c r="T336" s="150"/>
      <c r="U336" s="150"/>
      <c r="V336" s="150"/>
      <c r="W336" s="150"/>
      <c r="X336" s="150"/>
      <c r="Y336" s="150"/>
      <c r="Z336" s="150"/>
    </row>
    <row r="337" ht="12.0" customHeight="1">
      <c r="A337" s="192"/>
      <c r="B337" s="192"/>
      <c r="C337" s="192"/>
      <c r="D337" s="192"/>
      <c r="E337" s="192"/>
      <c r="F337" s="192"/>
      <c r="G337" s="150"/>
      <c r="H337" s="150"/>
      <c r="I337" s="150"/>
      <c r="J337" s="150"/>
      <c r="K337" s="150"/>
      <c r="L337" s="150"/>
      <c r="M337" s="150"/>
      <c r="N337" s="150"/>
      <c r="O337" s="150"/>
      <c r="P337" s="150"/>
      <c r="Q337" s="150"/>
      <c r="R337" s="150"/>
      <c r="S337" s="150"/>
      <c r="T337" s="150"/>
      <c r="U337" s="150"/>
      <c r="V337" s="150"/>
      <c r="W337" s="150"/>
      <c r="X337" s="150"/>
      <c r="Y337" s="150"/>
      <c r="Z337" s="150"/>
    </row>
    <row r="338" ht="12.0" customHeight="1">
      <c r="A338" s="192"/>
      <c r="B338" s="192"/>
      <c r="C338" s="192"/>
      <c r="D338" s="192"/>
      <c r="E338" s="192"/>
      <c r="F338" s="192"/>
      <c r="G338" s="150"/>
      <c r="H338" s="150"/>
      <c r="I338" s="150"/>
      <c r="J338" s="150"/>
      <c r="K338" s="150"/>
      <c r="L338" s="150"/>
      <c r="M338" s="150"/>
      <c r="N338" s="150"/>
      <c r="O338" s="150"/>
      <c r="P338" s="150"/>
      <c r="Q338" s="150"/>
      <c r="R338" s="150"/>
      <c r="S338" s="150"/>
      <c r="T338" s="150"/>
      <c r="U338" s="150"/>
      <c r="V338" s="150"/>
      <c r="W338" s="150"/>
      <c r="X338" s="150"/>
      <c r="Y338" s="150"/>
      <c r="Z338" s="150"/>
    </row>
    <row r="339" ht="12.0" customHeight="1">
      <c r="A339" s="192"/>
      <c r="B339" s="192"/>
      <c r="C339" s="192"/>
      <c r="D339" s="192"/>
      <c r="E339" s="192"/>
      <c r="F339" s="192"/>
      <c r="G339" s="150"/>
      <c r="H339" s="150"/>
      <c r="I339" s="150"/>
      <c r="J339" s="150"/>
      <c r="K339" s="150"/>
      <c r="L339" s="150"/>
      <c r="M339" s="150"/>
      <c r="N339" s="150"/>
      <c r="O339" s="150"/>
      <c r="P339" s="150"/>
      <c r="Q339" s="150"/>
      <c r="R339" s="150"/>
      <c r="S339" s="150"/>
      <c r="T339" s="150"/>
      <c r="U339" s="150"/>
      <c r="V339" s="150"/>
      <c r="W339" s="150"/>
      <c r="X339" s="150"/>
      <c r="Y339" s="150"/>
      <c r="Z339" s="150"/>
    </row>
    <row r="340" ht="12.0" customHeight="1">
      <c r="A340" s="192"/>
      <c r="B340" s="192"/>
      <c r="C340" s="192"/>
      <c r="D340" s="192"/>
      <c r="E340" s="192"/>
      <c r="F340" s="192"/>
      <c r="G340" s="150"/>
      <c r="H340" s="150"/>
      <c r="I340" s="150"/>
      <c r="J340" s="150"/>
      <c r="K340" s="150"/>
      <c r="L340" s="150"/>
      <c r="M340" s="150"/>
      <c r="N340" s="150"/>
      <c r="O340" s="150"/>
      <c r="P340" s="150"/>
      <c r="Q340" s="150"/>
      <c r="R340" s="150"/>
      <c r="S340" s="150"/>
      <c r="T340" s="150"/>
      <c r="U340" s="150"/>
      <c r="V340" s="150"/>
      <c r="W340" s="150"/>
      <c r="X340" s="150"/>
      <c r="Y340" s="150"/>
      <c r="Z340" s="150"/>
    </row>
    <row r="341" ht="12.0" customHeight="1">
      <c r="A341" s="192"/>
      <c r="B341" s="192"/>
      <c r="C341" s="192"/>
      <c r="D341" s="192"/>
      <c r="E341" s="192"/>
      <c r="F341" s="192"/>
      <c r="G341" s="150"/>
      <c r="H341" s="150"/>
      <c r="I341" s="150"/>
      <c r="J341" s="150"/>
      <c r="K341" s="150"/>
      <c r="L341" s="150"/>
      <c r="M341" s="150"/>
      <c r="N341" s="150"/>
      <c r="O341" s="150"/>
      <c r="P341" s="150"/>
      <c r="Q341" s="150"/>
      <c r="R341" s="150"/>
      <c r="S341" s="150"/>
      <c r="T341" s="150"/>
      <c r="U341" s="150"/>
      <c r="V341" s="150"/>
      <c r="W341" s="150"/>
      <c r="X341" s="150"/>
      <c r="Y341" s="150"/>
      <c r="Z341" s="150"/>
    </row>
    <row r="342" ht="12.0" customHeight="1">
      <c r="A342" s="192"/>
      <c r="B342" s="192"/>
      <c r="C342" s="192"/>
      <c r="D342" s="192"/>
      <c r="E342" s="192"/>
      <c r="F342" s="192"/>
      <c r="G342" s="150"/>
      <c r="H342" s="150"/>
      <c r="I342" s="150"/>
      <c r="J342" s="150"/>
      <c r="K342" s="150"/>
      <c r="L342" s="150"/>
      <c r="M342" s="150"/>
      <c r="N342" s="150"/>
      <c r="O342" s="150"/>
      <c r="P342" s="150"/>
      <c r="Q342" s="150"/>
      <c r="R342" s="150"/>
      <c r="S342" s="150"/>
      <c r="T342" s="150"/>
      <c r="U342" s="150"/>
      <c r="V342" s="150"/>
      <c r="W342" s="150"/>
      <c r="X342" s="150"/>
      <c r="Y342" s="150"/>
      <c r="Z342" s="150"/>
    </row>
    <row r="343" ht="12.0" customHeight="1">
      <c r="A343" s="192"/>
      <c r="B343" s="192"/>
      <c r="C343" s="192"/>
      <c r="D343" s="192"/>
      <c r="E343" s="192"/>
      <c r="F343" s="192"/>
      <c r="G343" s="150"/>
      <c r="H343" s="150"/>
      <c r="I343" s="150"/>
      <c r="J343" s="150"/>
      <c r="K343" s="150"/>
      <c r="L343" s="150"/>
      <c r="M343" s="150"/>
      <c r="N343" s="150"/>
      <c r="O343" s="150"/>
      <c r="P343" s="150"/>
      <c r="Q343" s="150"/>
      <c r="R343" s="150"/>
      <c r="S343" s="150"/>
      <c r="T343" s="150"/>
      <c r="U343" s="150"/>
      <c r="V343" s="150"/>
      <c r="W343" s="150"/>
      <c r="X343" s="150"/>
      <c r="Y343" s="150"/>
      <c r="Z343" s="150"/>
    </row>
    <row r="344" ht="12.0" customHeight="1">
      <c r="A344" s="192"/>
      <c r="B344" s="192"/>
      <c r="C344" s="192"/>
      <c r="D344" s="192"/>
      <c r="E344" s="192"/>
      <c r="F344" s="192"/>
      <c r="G344" s="150"/>
      <c r="H344" s="150"/>
      <c r="I344" s="150"/>
      <c r="J344" s="150"/>
      <c r="K344" s="150"/>
      <c r="L344" s="150"/>
      <c r="M344" s="150"/>
      <c r="N344" s="150"/>
      <c r="O344" s="150"/>
      <c r="P344" s="150"/>
      <c r="Q344" s="150"/>
      <c r="R344" s="150"/>
      <c r="S344" s="150"/>
      <c r="T344" s="150"/>
      <c r="U344" s="150"/>
      <c r="V344" s="150"/>
      <c r="W344" s="150"/>
      <c r="X344" s="150"/>
      <c r="Y344" s="150"/>
      <c r="Z344" s="150"/>
    </row>
    <row r="345" ht="12.0" customHeight="1">
      <c r="A345" s="192"/>
      <c r="B345" s="192"/>
      <c r="C345" s="192"/>
      <c r="D345" s="192"/>
      <c r="E345" s="192"/>
      <c r="F345" s="192"/>
      <c r="G345" s="150"/>
      <c r="H345" s="150"/>
      <c r="I345" s="150"/>
      <c r="J345" s="150"/>
      <c r="K345" s="150"/>
      <c r="L345" s="150"/>
      <c r="M345" s="150"/>
      <c r="N345" s="150"/>
      <c r="O345" s="150"/>
      <c r="P345" s="150"/>
      <c r="Q345" s="150"/>
      <c r="R345" s="150"/>
      <c r="S345" s="150"/>
      <c r="T345" s="150"/>
      <c r="U345" s="150"/>
      <c r="V345" s="150"/>
      <c r="W345" s="150"/>
      <c r="X345" s="150"/>
      <c r="Y345" s="150"/>
      <c r="Z345" s="150"/>
    </row>
    <row r="346" ht="12.0" customHeight="1">
      <c r="A346" s="192"/>
      <c r="B346" s="192"/>
      <c r="C346" s="192"/>
      <c r="D346" s="192"/>
      <c r="E346" s="192"/>
      <c r="F346" s="192"/>
      <c r="G346" s="150"/>
      <c r="H346" s="150"/>
      <c r="I346" s="150"/>
      <c r="J346" s="150"/>
      <c r="K346" s="150"/>
      <c r="L346" s="150"/>
      <c r="M346" s="150"/>
      <c r="N346" s="150"/>
      <c r="O346" s="150"/>
      <c r="P346" s="150"/>
      <c r="Q346" s="150"/>
      <c r="R346" s="150"/>
      <c r="S346" s="150"/>
      <c r="T346" s="150"/>
      <c r="U346" s="150"/>
      <c r="V346" s="150"/>
      <c r="W346" s="150"/>
      <c r="X346" s="150"/>
      <c r="Y346" s="150"/>
      <c r="Z346" s="150"/>
    </row>
    <row r="347" ht="12.0" customHeight="1">
      <c r="A347" s="192"/>
      <c r="B347" s="192"/>
      <c r="C347" s="192"/>
      <c r="D347" s="192"/>
      <c r="E347" s="192"/>
      <c r="F347" s="192"/>
      <c r="G347" s="150"/>
      <c r="H347" s="150"/>
      <c r="I347" s="150"/>
      <c r="J347" s="150"/>
      <c r="K347" s="150"/>
      <c r="L347" s="150"/>
      <c r="M347" s="150"/>
      <c r="N347" s="150"/>
      <c r="O347" s="150"/>
      <c r="P347" s="150"/>
      <c r="Q347" s="150"/>
      <c r="R347" s="150"/>
      <c r="S347" s="150"/>
      <c r="T347" s="150"/>
      <c r="U347" s="150"/>
      <c r="V347" s="150"/>
      <c r="W347" s="150"/>
      <c r="X347" s="150"/>
      <c r="Y347" s="150"/>
      <c r="Z347" s="150"/>
    </row>
    <row r="348" ht="12.0" customHeight="1">
      <c r="A348" s="192"/>
      <c r="B348" s="192"/>
      <c r="C348" s="192"/>
      <c r="D348" s="192"/>
      <c r="E348" s="192"/>
      <c r="F348" s="192"/>
      <c r="G348" s="150"/>
      <c r="H348" s="150"/>
      <c r="I348" s="150"/>
      <c r="J348" s="150"/>
      <c r="K348" s="150"/>
      <c r="L348" s="150"/>
      <c r="M348" s="150"/>
      <c r="N348" s="150"/>
      <c r="O348" s="150"/>
      <c r="P348" s="150"/>
      <c r="Q348" s="150"/>
      <c r="R348" s="150"/>
      <c r="S348" s="150"/>
      <c r="T348" s="150"/>
      <c r="U348" s="150"/>
      <c r="V348" s="150"/>
      <c r="W348" s="150"/>
      <c r="X348" s="150"/>
      <c r="Y348" s="150"/>
      <c r="Z348" s="150"/>
    </row>
    <row r="349" ht="12.0" customHeight="1">
      <c r="A349" s="192"/>
      <c r="B349" s="192"/>
      <c r="C349" s="192"/>
      <c r="D349" s="192"/>
      <c r="E349" s="192"/>
      <c r="F349" s="192"/>
      <c r="G349" s="150"/>
      <c r="H349" s="150"/>
      <c r="I349" s="150"/>
      <c r="J349" s="150"/>
      <c r="K349" s="150"/>
      <c r="L349" s="150"/>
      <c r="M349" s="150"/>
      <c r="N349" s="150"/>
      <c r="O349" s="150"/>
      <c r="P349" s="150"/>
      <c r="Q349" s="150"/>
      <c r="R349" s="150"/>
      <c r="S349" s="150"/>
      <c r="T349" s="150"/>
      <c r="U349" s="150"/>
      <c r="V349" s="150"/>
      <c r="W349" s="150"/>
      <c r="X349" s="150"/>
      <c r="Y349" s="150"/>
      <c r="Z349" s="150"/>
    </row>
    <row r="350" ht="12.0" customHeight="1">
      <c r="A350" s="192"/>
      <c r="B350" s="192"/>
      <c r="C350" s="192"/>
      <c r="D350" s="192"/>
      <c r="E350" s="192"/>
      <c r="F350" s="192"/>
      <c r="G350" s="150"/>
      <c r="H350" s="150"/>
      <c r="I350" s="150"/>
      <c r="J350" s="150"/>
      <c r="K350" s="150"/>
      <c r="L350" s="150"/>
      <c r="M350" s="150"/>
      <c r="N350" s="150"/>
      <c r="O350" s="150"/>
      <c r="P350" s="150"/>
      <c r="Q350" s="150"/>
      <c r="R350" s="150"/>
      <c r="S350" s="150"/>
      <c r="T350" s="150"/>
      <c r="U350" s="150"/>
      <c r="V350" s="150"/>
      <c r="W350" s="150"/>
      <c r="X350" s="150"/>
      <c r="Y350" s="150"/>
      <c r="Z350" s="150"/>
    </row>
    <row r="351" ht="12.0" customHeight="1">
      <c r="A351" s="192"/>
      <c r="B351" s="192"/>
      <c r="C351" s="192"/>
      <c r="D351" s="192"/>
      <c r="E351" s="192"/>
      <c r="F351" s="192"/>
      <c r="G351" s="150"/>
      <c r="H351" s="150"/>
      <c r="I351" s="150"/>
      <c r="J351" s="150"/>
      <c r="K351" s="150"/>
      <c r="L351" s="150"/>
      <c r="M351" s="150"/>
      <c r="N351" s="150"/>
      <c r="O351" s="150"/>
      <c r="P351" s="150"/>
      <c r="Q351" s="150"/>
      <c r="R351" s="150"/>
      <c r="S351" s="150"/>
      <c r="T351" s="150"/>
      <c r="U351" s="150"/>
      <c r="V351" s="150"/>
      <c r="W351" s="150"/>
      <c r="X351" s="150"/>
      <c r="Y351" s="150"/>
      <c r="Z351" s="150"/>
    </row>
    <row r="352" ht="12.0" customHeight="1">
      <c r="A352" s="192"/>
      <c r="B352" s="192"/>
      <c r="C352" s="192"/>
      <c r="D352" s="192"/>
      <c r="E352" s="192"/>
      <c r="F352" s="192"/>
      <c r="G352" s="150"/>
      <c r="H352" s="150"/>
      <c r="I352" s="150"/>
      <c r="J352" s="150"/>
      <c r="K352" s="150"/>
      <c r="L352" s="150"/>
      <c r="M352" s="150"/>
      <c r="N352" s="150"/>
      <c r="O352" s="150"/>
      <c r="P352" s="150"/>
      <c r="Q352" s="150"/>
      <c r="R352" s="150"/>
      <c r="S352" s="150"/>
      <c r="T352" s="150"/>
      <c r="U352" s="150"/>
      <c r="V352" s="150"/>
      <c r="W352" s="150"/>
      <c r="X352" s="150"/>
      <c r="Y352" s="150"/>
      <c r="Z352" s="150"/>
    </row>
    <row r="353" ht="12.0" customHeight="1">
      <c r="A353" s="192"/>
      <c r="B353" s="192"/>
      <c r="C353" s="192"/>
      <c r="D353" s="192"/>
      <c r="E353" s="192"/>
      <c r="F353" s="192"/>
      <c r="G353" s="150"/>
      <c r="H353" s="150"/>
      <c r="I353" s="150"/>
      <c r="J353" s="150"/>
      <c r="K353" s="150"/>
      <c r="L353" s="150"/>
      <c r="M353" s="150"/>
      <c r="N353" s="150"/>
      <c r="O353" s="150"/>
      <c r="P353" s="150"/>
      <c r="Q353" s="150"/>
      <c r="R353" s="150"/>
      <c r="S353" s="150"/>
      <c r="T353" s="150"/>
      <c r="U353" s="150"/>
      <c r="V353" s="150"/>
      <c r="W353" s="150"/>
      <c r="X353" s="150"/>
      <c r="Y353" s="150"/>
      <c r="Z353" s="150"/>
    </row>
    <row r="354" ht="12.0" customHeight="1">
      <c r="A354" s="192"/>
      <c r="B354" s="192"/>
      <c r="C354" s="192"/>
      <c r="D354" s="192"/>
      <c r="E354" s="192"/>
      <c r="F354" s="192"/>
      <c r="G354" s="150"/>
      <c r="H354" s="150"/>
      <c r="I354" s="150"/>
      <c r="J354" s="150"/>
      <c r="K354" s="150"/>
      <c r="L354" s="150"/>
      <c r="M354" s="150"/>
      <c r="N354" s="150"/>
      <c r="O354" s="150"/>
      <c r="P354" s="150"/>
      <c r="Q354" s="150"/>
      <c r="R354" s="150"/>
      <c r="S354" s="150"/>
      <c r="T354" s="150"/>
      <c r="U354" s="150"/>
      <c r="V354" s="150"/>
      <c r="W354" s="150"/>
      <c r="X354" s="150"/>
      <c r="Y354" s="150"/>
      <c r="Z354" s="150"/>
    </row>
    <row r="355" ht="12.0" customHeight="1">
      <c r="A355" s="192"/>
      <c r="B355" s="192"/>
      <c r="C355" s="192"/>
      <c r="D355" s="192"/>
      <c r="E355" s="192"/>
      <c r="F355" s="192"/>
      <c r="G355" s="150"/>
      <c r="H355" s="150"/>
      <c r="I355" s="150"/>
      <c r="J355" s="150"/>
      <c r="K355" s="150"/>
      <c r="L355" s="150"/>
      <c r="M355" s="150"/>
      <c r="N355" s="150"/>
      <c r="O355" s="150"/>
      <c r="P355" s="150"/>
      <c r="Q355" s="150"/>
      <c r="R355" s="150"/>
      <c r="S355" s="150"/>
      <c r="T355" s="150"/>
      <c r="U355" s="150"/>
      <c r="V355" s="150"/>
      <c r="W355" s="150"/>
      <c r="X355" s="150"/>
      <c r="Y355" s="150"/>
      <c r="Z355" s="150"/>
    </row>
    <row r="356" ht="12.0" customHeight="1">
      <c r="A356" s="192"/>
      <c r="B356" s="192"/>
      <c r="C356" s="192"/>
      <c r="D356" s="192"/>
      <c r="E356" s="192"/>
      <c r="F356" s="192"/>
      <c r="G356" s="150"/>
      <c r="H356" s="150"/>
      <c r="I356" s="150"/>
      <c r="J356" s="150"/>
      <c r="K356" s="150"/>
      <c r="L356" s="150"/>
      <c r="M356" s="150"/>
      <c r="N356" s="150"/>
      <c r="O356" s="150"/>
      <c r="P356" s="150"/>
      <c r="Q356" s="150"/>
      <c r="R356" s="150"/>
      <c r="S356" s="150"/>
      <c r="T356" s="150"/>
      <c r="U356" s="150"/>
      <c r="V356" s="150"/>
      <c r="W356" s="150"/>
      <c r="X356" s="150"/>
      <c r="Y356" s="150"/>
      <c r="Z356" s="150"/>
    </row>
    <row r="357" ht="12.0" customHeight="1">
      <c r="A357" s="192"/>
      <c r="B357" s="192"/>
      <c r="C357" s="192"/>
      <c r="D357" s="192"/>
      <c r="E357" s="192"/>
      <c r="F357" s="192"/>
      <c r="G357" s="150"/>
      <c r="H357" s="150"/>
      <c r="I357" s="150"/>
      <c r="J357" s="150"/>
      <c r="K357" s="150"/>
      <c r="L357" s="150"/>
      <c r="M357" s="150"/>
      <c r="N357" s="150"/>
      <c r="O357" s="150"/>
      <c r="P357" s="150"/>
      <c r="Q357" s="150"/>
      <c r="R357" s="150"/>
      <c r="S357" s="150"/>
      <c r="T357" s="150"/>
      <c r="U357" s="150"/>
      <c r="V357" s="150"/>
      <c r="W357" s="150"/>
      <c r="X357" s="150"/>
      <c r="Y357" s="150"/>
      <c r="Z357" s="150"/>
    </row>
    <row r="358" ht="12.0" customHeight="1">
      <c r="A358" s="192"/>
      <c r="B358" s="192"/>
      <c r="C358" s="192"/>
      <c r="D358" s="192"/>
      <c r="E358" s="192"/>
      <c r="F358" s="192"/>
      <c r="G358" s="150"/>
      <c r="H358" s="150"/>
      <c r="I358" s="150"/>
      <c r="J358" s="150"/>
      <c r="K358" s="150"/>
      <c r="L358" s="150"/>
      <c r="M358" s="150"/>
      <c r="N358" s="150"/>
      <c r="O358" s="150"/>
      <c r="P358" s="150"/>
      <c r="Q358" s="150"/>
      <c r="R358" s="150"/>
      <c r="S358" s="150"/>
      <c r="T358" s="150"/>
      <c r="U358" s="150"/>
      <c r="V358" s="150"/>
      <c r="W358" s="150"/>
      <c r="X358" s="150"/>
      <c r="Y358" s="150"/>
      <c r="Z358" s="150"/>
    </row>
    <row r="359" ht="12.0" customHeight="1">
      <c r="A359" s="192"/>
      <c r="B359" s="192"/>
      <c r="C359" s="192"/>
      <c r="D359" s="192"/>
      <c r="E359" s="192"/>
      <c r="F359" s="192"/>
      <c r="G359" s="150"/>
      <c r="H359" s="150"/>
      <c r="I359" s="150"/>
      <c r="J359" s="150"/>
      <c r="K359" s="150"/>
      <c r="L359" s="150"/>
      <c r="M359" s="150"/>
      <c r="N359" s="150"/>
      <c r="O359" s="150"/>
      <c r="P359" s="150"/>
      <c r="Q359" s="150"/>
      <c r="R359" s="150"/>
      <c r="S359" s="150"/>
      <c r="T359" s="150"/>
      <c r="U359" s="150"/>
      <c r="V359" s="150"/>
      <c r="W359" s="150"/>
      <c r="X359" s="150"/>
      <c r="Y359" s="150"/>
      <c r="Z359" s="150"/>
    </row>
    <row r="360" ht="12.0" customHeight="1">
      <c r="A360" s="192"/>
      <c r="B360" s="192"/>
      <c r="C360" s="192"/>
      <c r="D360" s="192"/>
      <c r="E360" s="192"/>
      <c r="F360" s="192"/>
      <c r="G360" s="150"/>
      <c r="H360" s="150"/>
      <c r="I360" s="150"/>
      <c r="J360" s="150"/>
      <c r="K360" s="150"/>
      <c r="L360" s="150"/>
      <c r="M360" s="150"/>
      <c r="N360" s="150"/>
      <c r="O360" s="150"/>
      <c r="P360" s="150"/>
      <c r="Q360" s="150"/>
      <c r="R360" s="150"/>
      <c r="S360" s="150"/>
      <c r="T360" s="150"/>
      <c r="U360" s="150"/>
      <c r="V360" s="150"/>
      <c r="W360" s="150"/>
      <c r="X360" s="150"/>
      <c r="Y360" s="150"/>
      <c r="Z360" s="150"/>
    </row>
    <row r="361" ht="12.0" customHeight="1">
      <c r="A361" s="192"/>
      <c r="B361" s="192"/>
      <c r="C361" s="192"/>
      <c r="D361" s="192"/>
      <c r="E361" s="192"/>
      <c r="F361" s="192"/>
      <c r="G361" s="150"/>
      <c r="H361" s="150"/>
      <c r="I361" s="150"/>
      <c r="J361" s="150"/>
      <c r="K361" s="150"/>
      <c r="L361" s="150"/>
      <c r="M361" s="150"/>
      <c r="N361" s="150"/>
      <c r="O361" s="150"/>
      <c r="P361" s="150"/>
      <c r="Q361" s="150"/>
      <c r="R361" s="150"/>
      <c r="S361" s="150"/>
      <c r="T361" s="150"/>
      <c r="U361" s="150"/>
      <c r="V361" s="150"/>
      <c r="W361" s="150"/>
      <c r="X361" s="150"/>
      <c r="Y361" s="150"/>
      <c r="Z361" s="150"/>
    </row>
    <row r="362" ht="12.0" customHeight="1">
      <c r="A362" s="192"/>
      <c r="B362" s="192"/>
      <c r="C362" s="192"/>
      <c r="D362" s="192"/>
      <c r="E362" s="192"/>
      <c r="F362" s="192"/>
      <c r="G362" s="150"/>
      <c r="H362" s="150"/>
      <c r="I362" s="150"/>
      <c r="J362" s="150"/>
      <c r="K362" s="150"/>
      <c r="L362" s="150"/>
      <c r="M362" s="150"/>
      <c r="N362" s="150"/>
      <c r="O362" s="150"/>
      <c r="P362" s="150"/>
      <c r="Q362" s="150"/>
      <c r="R362" s="150"/>
      <c r="S362" s="150"/>
      <c r="T362" s="150"/>
      <c r="U362" s="150"/>
      <c r="V362" s="150"/>
      <c r="W362" s="150"/>
      <c r="X362" s="150"/>
      <c r="Y362" s="150"/>
      <c r="Z362" s="150"/>
    </row>
    <row r="363" ht="12.0" customHeight="1">
      <c r="A363" s="192"/>
      <c r="B363" s="192"/>
      <c r="C363" s="192"/>
      <c r="D363" s="192"/>
      <c r="E363" s="192"/>
      <c r="F363" s="192"/>
      <c r="G363" s="150"/>
      <c r="H363" s="150"/>
      <c r="I363" s="150"/>
      <c r="J363" s="150"/>
      <c r="K363" s="150"/>
      <c r="L363" s="150"/>
      <c r="M363" s="150"/>
      <c r="N363" s="150"/>
      <c r="O363" s="150"/>
      <c r="P363" s="150"/>
      <c r="Q363" s="150"/>
      <c r="R363" s="150"/>
      <c r="S363" s="150"/>
      <c r="T363" s="150"/>
      <c r="U363" s="150"/>
      <c r="V363" s="150"/>
      <c r="W363" s="150"/>
      <c r="X363" s="150"/>
      <c r="Y363" s="150"/>
      <c r="Z363" s="150"/>
    </row>
    <row r="364" ht="12.0" customHeight="1">
      <c r="A364" s="192"/>
      <c r="B364" s="192"/>
      <c r="C364" s="192"/>
      <c r="D364" s="192"/>
      <c r="E364" s="192"/>
      <c r="F364" s="192"/>
      <c r="G364" s="150"/>
      <c r="H364" s="150"/>
      <c r="I364" s="150"/>
      <c r="J364" s="150"/>
      <c r="K364" s="150"/>
      <c r="L364" s="150"/>
      <c r="M364" s="150"/>
      <c r="N364" s="150"/>
      <c r="O364" s="150"/>
      <c r="P364" s="150"/>
      <c r="Q364" s="150"/>
      <c r="R364" s="150"/>
      <c r="S364" s="150"/>
      <c r="T364" s="150"/>
      <c r="U364" s="150"/>
      <c r="V364" s="150"/>
      <c r="W364" s="150"/>
      <c r="X364" s="150"/>
      <c r="Y364" s="150"/>
      <c r="Z364" s="150"/>
    </row>
    <row r="365" ht="12.0" customHeight="1">
      <c r="A365" s="192"/>
      <c r="B365" s="192"/>
      <c r="C365" s="192"/>
      <c r="D365" s="192"/>
      <c r="E365" s="192"/>
      <c r="F365" s="192"/>
      <c r="G365" s="150"/>
      <c r="H365" s="150"/>
      <c r="I365" s="150"/>
      <c r="J365" s="150"/>
      <c r="K365" s="150"/>
      <c r="L365" s="150"/>
      <c r="M365" s="150"/>
      <c r="N365" s="150"/>
      <c r="O365" s="150"/>
      <c r="P365" s="150"/>
      <c r="Q365" s="150"/>
      <c r="R365" s="150"/>
      <c r="S365" s="150"/>
      <c r="T365" s="150"/>
      <c r="U365" s="150"/>
      <c r="V365" s="150"/>
      <c r="W365" s="150"/>
      <c r="X365" s="150"/>
      <c r="Y365" s="150"/>
      <c r="Z365" s="150"/>
    </row>
    <row r="366" ht="12.0" customHeight="1">
      <c r="A366" s="192"/>
      <c r="B366" s="192"/>
      <c r="C366" s="192"/>
      <c r="D366" s="192"/>
      <c r="E366" s="192"/>
      <c r="F366" s="192"/>
      <c r="G366" s="150"/>
      <c r="H366" s="150"/>
      <c r="I366" s="150"/>
      <c r="J366" s="150"/>
      <c r="K366" s="150"/>
      <c r="L366" s="150"/>
      <c r="M366" s="150"/>
      <c r="N366" s="150"/>
      <c r="O366" s="150"/>
      <c r="P366" s="150"/>
      <c r="Q366" s="150"/>
      <c r="R366" s="150"/>
      <c r="S366" s="150"/>
      <c r="T366" s="150"/>
      <c r="U366" s="150"/>
      <c r="V366" s="150"/>
      <c r="W366" s="150"/>
      <c r="X366" s="150"/>
      <c r="Y366" s="150"/>
      <c r="Z366" s="150"/>
    </row>
    <row r="367" ht="12.0" customHeight="1">
      <c r="A367" s="192"/>
      <c r="B367" s="192"/>
      <c r="C367" s="192"/>
      <c r="D367" s="192"/>
      <c r="E367" s="192"/>
      <c r="F367" s="192"/>
      <c r="G367" s="150"/>
      <c r="H367" s="150"/>
      <c r="I367" s="150"/>
      <c r="J367" s="150"/>
      <c r="K367" s="150"/>
      <c r="L367" s="150"/>
      <c r="M367" s="150"/>
      <c r="N367" s="150"/>
      <c r="O367" s="150"/>
      <c r="P367" s="150"/>
      <c r="Q367" s="150"/>
      <c r="R367" s="150"/>
      <c r="S367" s="150"/>
      <c r="T367" s="150"/>
      <c r="U367" s="150"/>
      <c r="V367" s="150"/>
      <c r="W367" s="150"/>
      <c r="X367" s="150"/>
      <c r="Y367" s="150"/>
      <c r="Z367" s="150"/>
    </row>
    <row r="368" ht="12.0" customHeight="1">
      <c r="A368" s="192"/>
      <c r="B368" s="192"/>
      <c r="C368" s="192"/>
      <c r="D368" s="192"/>
      <c r="E368" s="192"/>
      <c r="F368" s="192"/>
      <c r="G368" s="150"/>
      <c r="H368" s="150"/>
      <c r="I368" s="150"/>
      <c r="J368" s="150"/>
      <c r="K368" s="150"/>
      <c r="L368" s="150"/>
      <c r="M368" s="150"/>
      <c r="N368" s="150"/>
      <c r="O368" s="150"/>
      <c r="P368" s="150"/>
      <c r="Q368" s="150"/>
      <c r="R368" s="150"/>
      <c r="S368" s="150"/>
      <c r="T368" s="150"/>
      <c r="U368" s="150"/>
      <c r="V368" s="150"/>
      <c r="W368" s="150"/>
      <c r="X368" s="150"/>
      <c r="Y368" s="150"/>
      <c r="Z368" s="150"/>
    </row>
    <row r="369" ht="12.0" customHeight="1">
      <c r="A369" s="192"/>
      <c r="B369" s="192"/>
      <c r="C369" s="192"/>
      <c r="D369" s="192"/>
      <c r="E369" s="192"/>
      <c r="F369" s="192"/>
      <c r="G369" s="150"/>
      <c r="H369" s="150"/>
      <c r="I369" s="150"/>
      <c r="J369" s="150"/>
      <c r="K369" s="150"/>
      <c r="L369" s="150"/>
      <c r="M369" s="150"/>
      <c r="N369" s="150"/>
      <c r="O369" s="150"/>
      <c r="P369" s="150"/>
      <c r="Q369" s="150"/>
      <c r="R369" s="150"/>
      <c r="S369" s="150"/>
      <c r="T369" s="150"/>
      <c r="U369" s="150"/>
      <c r="V369" s="150"/>
      <c r="W369" s="150"/>
      <c r="X369" s="150"/>
      <c r="Y369" s="150"/>
      <c r="Z369" s="150"/>
    </row>
    <row r="370" ht="12.0" customHeight="1">
      <c r="A370" s="192"/>
      <c r="B370" s="192"/>
      <c r="C370" s="192"/>
      <c r="D370" s="192"/>
      <c r="E370" s="192"/>
      <c r="F370" s="192"/>
      <c r="G370" s="150"/>
      <c r="H370" s="150"/>
      <c r="I370" s="150"/>
      <c r="J370" s="150"/>
      <c r="K370" s="150"/>
      <c r="L370" s="150"/>
      <c r="M370" s="150"/>
      <c r="N370" s="150"/>
      <c r="O370" s="150"/>
      <c r="P370" s="150"/>
      <c r="Q370" s="150"/>
      <c r="R370" s="150"/>
      <c r="S370" s="150"/>
      <c r="T370" s="150"/>
      <c r="U370" s="150"/>
      <c r="V370" s="150"/>
      <c r="W370" s="150"/>
      <c r="X370" s="150"/>
      <c r="Y370" s="150"/>
      <c r="Z370" s="150"/>
    </row>
    <row r="371" ht="12.0" customHeight="1">
      <c r="A371" s="192"/>
      <c r="B371" s="192"/>
      <c r="C371" s="192"/>
      <c r="D371" s="192"/>
      <c r="E371" s="192"/>
      <c r="F371" s="192"/>
      <c r="G371" s="150"/>
      <c r="H371" s="150"/>
      <c r="I371" s="150"/>
      <c r="J371" s="150"/>
      <c r="K371" s="150"/>
      <c r="L371" s="150"/>
      <c r="M371" s="150"/>
      <c r="N371" s="150"/>
      <c r="O371" s="150"/>
      <c r="P371" s="150"/>
      <c r="Q371" s="150"/>
      <c r="R371" s="150"/>
      <c r="S371" s="150"/>
      <c r="T371" s="150"/>
      <c r="U371" s="150"/>
      <c r="V371" s="150"/>
      <c r="W371" s="150"/>
      <c r="X371" s="150"/>
      <c r="Y371" s="150"/>
      <c r="Z371" s="150"/>
    </row>
    <row r="372" ht="12.0" customHeight="1">
      <c r="A372" s="192"/>
      <c r="B372" s="192"/>
      <c r="C372" s="192"/>
      <c r="D372" s="192"/>
      <c r="E372" s="192"/>
      <c r="F372" s="192"/>
      <c r="G372" s="150"/>
      <c r="H372" s="150"/>
      <c r="I372" s="150"/>
      <c r="J372" s="150"/>
      <c r="K372" s="150"/>
      <c r="L372" s="150"/>
      <c r="M372" s="150"/>
      <c r="N372" s="150"/>
      <c r="O372" s="150"/>
      <c r="P372" s="150"/>
      <c r="Q372" s="150"/>
      <c r="R372" s="150"/>
      <c r="S372" s="150"/>
      <c r="T372" s="150"/>
      <c r="U372" s="150"/>
      <c r="V372" s="150"/>
      <c r="W372" s="150"/>
      <c r="X372" s="150"/>
      <c r="Y372" s="150"/>
      <c r="Z372" s="150"/>
    </row>
    <row r="373" ht="12.0" customHeight="1">
      <c r="A373" s="192"/>
      <c r="B373" s="192"/>
      <c r="C373" s="192"/>
      <c r="D373" s="192"/>
      <c r="E373" s="192"/>
      <c r="F373" s="192"/>
      <c r="G373" s="150"/>
      <c r="H373" s="150"/>
      <c r="I373" s="150"/>
      <c r="J373" s="150"/>
      <c r="K373" s="150"/>
      <c r="L373" s="150"/>
      <c r="M373" s="150"/>
      <c r="N373" s="150"/>
      <c r="O373" s="150"/>
      <c r="P373" s="150"/>
      <c r="Q373" s="150"/>
      <c r="R373" s="150"/>
      <c r="S373" s="150"/>
      <c r="T373" s="150"/>
      <c r="U373" s="150"/>
      <c r="V373" s="150"/>
      <c r="W373" s="150"/>
      <c r="X373" s="150"/>
      <c r="Y373" s="150"/>
      <c r="Z373" s="150"/>
    </row>
    <row r="374" ht="12.0" customHeight="1">
      <c r="A374" s="192"/>
      <c r="B374" s="192"/>
      <c r="C374" s="192"/>
      <c r="D374" s="192"/>
      <c r="E374" s="192"/>
      <c r="F374" s="192"/>
      <c r="G374" s="150"/>
      <c r="H374" s="150"/>
      <c r="I374" s="150"/>
      <c r="J374" s="150"/>
      <c r="K374" s="150"/>
      <c r="L374" s="150"/>
      <c r="M374" s="150"/>
      <c r="N374" s="150"/>
      <c r="O374" s="150"/>
      <c r="P374" s="150"/>
      <c r="Q374" s="150"/>
      <c r="R374" s="150"/>
      <c r="S374" s="150"/>
      <c r="T374" s="150"/>
      <c r="U374" s="150"/>
      <c r="V374" s="150"/>
      <c r="W374" s="150"/>
      <c r="X374" s="150"/>
      <c r="Y374" s="150"/>
      <c r="Z374" s="150"/>
    </row>
    <row r="375" ht="12.0" customHeight="1">
      <c r="A375" s="192"/>
      <c r="B375" s="192"/>
      <c r="C375" s="192"/>
      <c r="D375" s="192"/>
      <c r="E375" s="192"/>
      <c r="F375" s="192"/>
      <c r="G375" s="150"/>
      <c r="H375" s="150"/>
      <c r="I375" s="150"/>
      <c r="J375" s="150"/>
      <c r="K375" s="150"/>
      <c r="L375" s="150"/>
      <c r="M375" s="150"/>
      <c r="N375" s="150"/>
      <c r="O375" s="150"/>
      <c r="P375" s="150"/>
      <c r="Q375" s="150"/>
      <c r="R375" s="150"/>
      <c r="S375" s="150"/>
      <c r="T375" s="150"/>
      <c r="U375" s="150"/>
      <c r="V375" s="150"/>
      <c r="W375" s="150"/>
      <c r="X375" s="150"/>
      <c r="Y375" s="150"/>
      <c r="Z375" s="150"/>
    </row>
    <row r="376" ht="12.0" customHeight="1">
      <c r="A376" s="192"/>
      <c r="B376" s="192"/>
      <c r="C376" s="192"/>
      <c r="D376" s="192"/>
      <c r="E376" s="192"/>
      <c r="F376" s="192"/>
      <c r="G376" s="150"/>
      <c r="H376" s="150"/>
      <c r="I376" s="150"/>
      <c r="J376" s="150"/>
      <c r="K376" s="150"/>
      <c r="L376" s="150"/>
      <c r="M376" s="150"/>
      <c r="N376" s="150"/>
      <c r="O376" s="150"/>
      <c r="P376" s="150"/>
      <c r="Q376" s="150"/>
      <c r="R376" s="150"/>
      <c r="S376" s="150"/>
      <c r="T376" s="150"/>
      <c r="U376" s="150"/>
      <c r="V376" s="150"/>
      <c r="W376" s="150"/>
      <c r="X376" s="150"/>
      <c r="Y376" s="150"/>
      <c r="Z376" s="150"/>
    </row>
    <row r="377" ht="12.0" customHeight="1">
      <c r="A377" s="192"/>
      <c r="B377" s="192"/>
      <c r="C377" s="192"/>
      <c r="D377" s="192"/>
      <c r="E377" s="192"/>
      <c r="F377" s="192"/>
      <c r="G377" s="150"/>
      <c r="H377" s="150"/>
      <c r="I377" s="150"/>
      <c r="J377" s="150"/>
      <c r="K377" s="150"/>
      <c r="L377" s="150"/>
      <c r="M377" s="150"/>
      <c r="N377" s="150"/>
      <c r="O377" s="150"/>
      <c r="P377" s="150"/>
      <c r="Q377" s="150"/>
      <c r="R377" s="150"/>
      <c r="S377" s="150"/>
      <c r="T377" s="150"/>
      <c r="U377" s="150"/>
      <c r="V377" s="150"/>
      <c r="W377" s="150"/>
      <c r="X377" s="150"/>
      <c r="Y377" s="150"/>
      <c r="Z377" s="150"/>
    </row>
    <row r="378" ht="12.0" customHeight="1">
      <c r="A378" s="192"/>
      <c r="B378" s="192"/>
      <c r="C378" s="192"/>
      <c r="D378" s="192"/>
      <c r="E378" s="192"/>
      <c r="F378" s="192"/>
      <c r="G378" s="150"/>
      <c r="H378" s="150"/>
      <c r="I378" s="150"/>
      <c r="J378" s="150"/>
      <c r="K378" s="150"/>
      <c r="L378" s="150"/>
      <c r="M378" s="150"/>
      <c r="N378" s="150"/>
      <c r="O378" s="150"/>
      <c r="P378" s="150"/>
      <c r="Q378" s="150"/>
      <c r="R378" s="150"/>
      <c r="S378" s="150"/>
      <c r="T378" s="150"/>
      <c r="U378" s="150"/>
      <c r="V378" s="150"/>
      <c r="W378" s="150"/>
      <c r="X378" s="150"/>
      <c r="Y378" s="150"/>
      <c r="Z378" s="150"/>
    </row>
    <row r="379" ht="12.0" customHeight="1">
      <c r="A379" s="192"/>
      <c r="B379" s="192"/>
      <c r="C379" s="192"/>
      <c r="D379" s="192"/>
      <c r="E379" s="192"/>
      <c r="F379" s="192"/>
      <c r="G379" s="150"/>
      <c r="H379" s="150"/>
      <c r="I379" s="150"/>
      <c r="J379" s="150"/>
      <c r="K379" s="150"/>
      <c r="L379" s="150"/>
      <c r="M379" s="150"/>
      <c r="N379" s="150"/>
      <c r="O379" s="150"/>
      <c r="P379" s="150"/>
      <c r="Q379" s="150"/>
      <c r="R379" s="150"/>
      <c r="S379" s="150"/>
      <c r="T379" s="150"/>
      <c r="U379" s="150"/>
      <c r="V379" s="150"/>
      <c r="W379" s="150"/>
      <c r="X379" s="150"/>
      <c r="Y379" s="150"/>
      <c r="Z379" s="150"/>
    </row>
    <row r="380" ht="12.0" customHeight="1">
      <c r="A380" s="192"/>
      <c r="B380" s="192"/>
      <c r="C380" s="192"/>
      <c r="D380" s="192"/>
      <c r="E380" s="192"/>
      <c r="F380" s="192"/>
      <c r="G380" s="150"/>
      <c r="H380" s="150"/>
      <c r="I380" s="150"/>
      <c r="J380" s="150"/>
      <c r="K380" s="150"/>
      <c r="L380" s="150"/>
      <c r="M380" s="150"/>
      <c r="N380" s="150"/>
      <c r="O380" s="150"/>
      <c r="P380" s="150"/>
      <c r="Q380" s="150"/>
      <c r="R380" s="150"/>
      <c r="S380" s="150"/>
      <c r="T380" s="150"/>
      <c r="U380" s="150"/>
      <c r="V380" s="150"/>
      <c r="W380" s="150"/>
      <c r="X380" s="150"/>
      <c r="Y380" s="150"/>
      <c r="Z380" s="150"/>
    </row>
    <row r="381" ht="12.0" customHeight="1">
      <c r="A381" s="192"/>
      <c r="B381" s="192"/>
      <c r="C381" s="192"/>
      <c r="D381" s="192"/>
      <c r="E381" s="192"/>
      <c r="F381" s="192"/>
      <c r="G381" s="150"/>
      <c r="H381" s="150"/>
      <c r="I381" s="150"/>
      <c r="J381" s="150"/>
      <c r="K381" s="150"/>
      <c r="L381" s="150"/>
      <c r="M381" s="150"/>
      <c r="N381" s="150"/>
      <c r="O381" s="150"/>
      <c r="P381" s="150"/>
      <c r="Q381" s="150"/>
      <c r="R381" s="150"/>
      <c r="S381" s="150"/>
      <c r="T381" s="150"/>
      <c r="U381" s="150"/>
      <c r="V381" s="150"/>
      <c r="W381" s="150"/>
      <c r="X381" s="150"/>
      <c r="Y381" s="150"/>
      <c r="Z381" s="150"/>
    </row>
    <row r="382" ht="12.0" customHeight="1">
      <c r="A382" s="192"/>
      <c r="B382" s="192"/>
      <c r="C382" s="192"/>
      <c r="D382" s="192"/>
      <c r="E382" s="192"/>
      <c r="F382" s="192"/>
      <c r="G382" s="150"/>
      <c r="H382" s="150"/>
      <c r="I382" s="150"/>
      <c r="J382" s="150"/>
      <c r="K382" s="150"/>
      <c r="L382" s="150"/>
      <c r="M382" s="150"/>
      <c r="N382" s="150"/>
      <c r="O382" s="150"/>
      <c r="P382" s="150"/>
      <c r="Q382" s="150"/>
      <c r="R382" s="150"/>
      <c r="S382" s="150"/>
      <c r="T382" s="150"/>
      <c r="U382" s="150"/>
      <c r="V382" s="150"/>
      <c r="W382" s="150"/>
      <c r="X382" s="150"/>
      <c r="Y382" s="150"/>
      <c r="Z382" s="150"/>
    </row>
    <row r="383" ht="12.0" customHeight="1">
      <c r="A383" s="192"/>
      <c r="B383" s="192"/>
      <c r="C383" s="192"/>
      <c r="D383" s="192"/>
      <c r="E383" s="192"/>
      <c r="F383" s="192"/>
      <c r="G383" s="150"/>
      <c r="H383" s="150"/>
      <c r="I383" s="150"/>
      <c r="J383" s="150"/>
      <c r="K383" s="150"/>
      <c r="L383" s="150"/>
      <c r="M383" s="150"/>
      <c r="N383" s="150"/>
      <c r="O383" s="150"/>
      <c r="P383" s="150"/>
      <c r="Q383" s="150"/>
      <c r="R383" s="150"/>
      <c r="S383" s="150"/>
      <c r="T383" s="150"/>
      <c r="U383" s="150"/>
      <c r="V383" s="150"/>
      <c r="W383" s="150"/>
      <c r="X383" s="150"/>
      <c r="Y383" s="150"/>
      <c r="Z383" s="150"/>
    </row>
    <row r="384" ht="12.0" customHeight="1">
      <c r="A384" s="192"/>
      <c r="B384" s="192"/>
      <c r="C384" s="192"/>
      <c r="D384" s="192"/>
      <c r="E384" s="192"/>
      <c r="F384" s="192"/>
      <c r="G384" s="150"/>
      <c r="H384" s="150"/>
      <c r="I384" s="150"/>
      <c r="J384" s="150"/>
      <c r="K384" s="150"/>
      <c r="L384" s="150"/>
      <c r="M384" s="150"/>
      <c r="N384" s="150"/>
      <c r="O384" s="150"/>
      <c r="P384" s="150"/>
      <c r="Q384" s="150"/>
      <c r="R384" s="150"/>
      <c r="S384" s="150"/>
      <c r="T384" s="150"/>
      <c r="U384" s="150"/>
      <c r="V384" s="150"/>
      <c r="W384" s="150"/>
      <c r="X384" s="150"/>
      <c r="Y384" s="150"/>
      <c r="Z384" s="150"/>
    </row>
    <row r="385" ht="12.0" customHeight="1">
      <c r="A385" s="192"/>
      <c r="B385" s="192"/>
      <c r="C385" s="192"/>
      <c r="D385" s="192"/>
      <c r="E385" s="192"/>
      <c r="F385" s="192"/>
      <c r="G385" s="150"/>
      <c r="H385" s="150"/>
      <c r="I385" s="150"/>
      <c r="J385" s="150"/>
      <c r="K385" s="150"/>
      <c r="L385" s="150"/>
      <c r="M385" s="150"/>
      <c r="N385" s="150"/>
      <c r="O385" s="150"/>
      <c r="P385" s="150"/>
      <c r="Q385" s="150"/>
      <c r="R385" s="150"/>
      <c r="S385" s="150"/>
      <c r="T385" s="150"/>
      <c r="U385" s="150"/>
      <c r="V385" s="150"/>
      <c r="W385" s="150"/>
      <c r="X385" s="150"/>
      <c r="Y385" s="150"/>
      <c r="Z385" s="150"/>
    </row>
    <row r="386" ht="12.0" customHeight="1">
      <c r="A386" s="192"/>
      <c r="B386" s="192"/>
      <c r="C386" s="192"/>
      <c r="D386" s="192"/>
      <c r="E386" s="192"/>
      <c r="F386" s="192"/>
      <c r="G386" s="150"/>
      <c r="H386" s="150"/>
      <c r="I386" s="150"/>
      <c r="J386" s="150"/>
      <c r="K386" s="150"/>
      <c r="L386" s="150"/>
      <c r="M386" s="150"/>
      <c r="N386" s="150"/>
      <c r="O386" s="150"/>
      <c r="P386" s="150"/>
      <c r="Q386" s="150"/>
      <c r="R386" s="150"/>
      <c r="S386" s="150"/>
      <c r="T386" s="150"/>
      <c r="U386" s="150"/>
      <c r="V386" s="150"/>
      <c r="W386" s="150"/>
      <c r="X386" s="150"/>
      <c r="Y386" s="150"/>
      <c r="Z386" s="150"/>
    </row>
    <row r="387" ht="12.0" customHeight="1">
      <c r="A387" s="192"/>
      <c r="B387" s="192"/>
      <c r="C387" s="192"/>
      <c r="D387" s="192"/>
      <c r="E387" s="192"/>
      <c r="F387" s="192"/>
      <c r="G387" s="150"/>
      <c r="H387" s="150"/>
      <c r="I387" s="150"/>
      <c r="J387" s="150"/>
      <c r="K387" s="150"/>
      <c r="L387" s="150"/>
      <c r="M387" s="150"/>
      <c r="N387" s="150"/>
      <c r="O387" s="150"/>
      <c r="P387" s="150"/>
      <c r="Q387" s="150"/>
      <c r="R387" s="150"/>
      <c r="S387" s="150"/>
      <c r="T387" s="150"/>
      <c r="U387" s="150"/>
      <c r="V387" s="150"/>
      <c r="W387" s="150"/>
      <c r="X387" s="150"/>
      <c r="Y387" s="150"/>
      <c r="Z387" s="150"/>
    </row>
    <row r="388" ht="12.0" customHeight="1">
      <c r="A388" s="192"/>
      <c r="B388" s="192"/>
      <c r="C388" s="192"/>
      <c r="D388" s="192"/>
      <c r="E388" s="192"/>
      <c r="F388" s="192"/>
      <c r="G388" s="150"/>
      <c r="H388" s="150"/>
      <c r="I388" s="150"/>
      <c r="J388" s="150"/>
      <c r="K388" s="150"/>
      <c r="L388" s="150"/>
      <c r="M388" s="150"/>
      <c r="N388" s="150"/>
      <c r="O388" s="150"/>
      <c r="P388" s="150"/>
      <c r="Q388" s="150"/>
      <c r="R388" s="150"/>
      <c r="S388" s="150"/>
      <c r="T388" s="150"/>
      <c r="U388" s="150"/>
      <c r="V388" s="150"/>
      <c r="W388" s="150"/>
      <c r="X388" s="150"/>
      <c r="Y388" s="150"/>
      <c r="Z388" s="150"/>
    </row>
    <row r="389" ht="12.0" customHeight="1">
      <c r="A389" s="192"/>
      <c r="B389" s="192"/>
      <c r="C389" s="192"/>
      <c r="D389" s="192"/>
      <c r="E389" s="192"/>
      <c r="F389" s="192"/>
      <c r="G389" s="150"/>
      <c r="H389" s="150"/>
      <c r="I389" s="150"/>
      <c r="J389" s="150"/>
      <c r="K389" s="150"/>
      <c r="L389" s="150"/>
      <c r="M389" s="150"/>
      <c r="N389" s="150"/>
      <c r="O389" s="150"/>
      <c r="P389" s="150"/>
      <c r="Q389" s="150"/>
      <c r="R389" s="150"/>
      <c r="S389" s="150"/>
      <c r="T389" s="150"/>
      <c r="U389" s="150"/>
      <c r="V389" s="150"/>
      <c r="W389" s="150"/>
      <c r="X389" s="150"/>
      <c r="Y389" s="150"/>
      <c r="Z389" s="150"/>
    </row>
    <row r="390" ht="12.0" customHeight="1">
      <c r="A390" s="192"/>
      <c r="B390" s="192"/>
      <c r="C390" s="192"/>
      <c r="D390" s="192"/>
      <c r="E390" s="192"/>
      <c r="F390" s="192"/>
      <c r="G390" s="150"/>
      <c r="H390" s="150"/>
      <c r="I390" s="150"/>
      <c r="J390" s="150"/>
      <c r="K390" s="150"/>
      <c r="L390" s="150"/>
      <c r="M390" s="150"/>
      <c r="N390" s="150"/>
      <c r="O390" s="150"/>
      <c r="P390" s="150"/>
      <c r="Q390" s="150"/>
      <c r="R390" s="150"/>
      <c r="S390" s="150"/>
      <c r="T390" s="150"/>
      <c r="U390" s="150"/>
      <c r="V390" s="150"/>
      <c r="W390" s="150"/>
      <c r="X390" s="150"/>
      <c r="Y390" s="150"/>
      <c r="Z390" s="150"/>
    </row>
    <row r="391" ht="12.0" customHeight="1">
      <c r="A391" s="192"/>
      <c r="B391" s="192"/>
      <c r="C391" s="192"/>
      <c r="D391" s="192"/>
      <c r="E391" s="192"/>
      <c r="F391" s="192"/>
      <c r="G391" s="150"/>
      <c r="H391" s="150"/>
      <c r="I391" s="150"/>
      <c r="J391" s="150"/>
      <c r="K391" s="150"/>
      <c r="L391" s="150"/>
      <c r="M391" s="150"/>
      <c r="N391" s="150"/>
      <c r="O391" s="150"/>
      <c r="P391" s="150"/>
      <c r="Q391" s="150"/>
      <c r="R391" s="150"/>
      <c r="S391" s="150"/>
      <c r="T391" s="150"/>
      <c r="U391" s="150"/>
      <c r="V391" s="150"/>
      <c r="W391" s="150"/>
      <c r="X391" s="150"/>
      <c r="Y391" s="150"/>
      <c r="Z391" s="150"/>
    </row>
    <row r="392" ht="12.0" customHeight="1">
      <c r="A392" s="192"/>
      <c r="B392" s="192"/>
      <c r="C392" s="192"/>
      <c r="D392" s="192"/>
      <c r="E392" s="192"/>
      <c r="F392" s="192"/>
      <c r="G392" s="150"/>
      <c r="H392" s="150"/>
      <c r="I392" s="150"/>
      <c r="J392" s="150"/>
      <c r="K392" s="150"/>
      <c r="L392" s="150"/>
      <c r="M392" s="150"/>
      <c r="N392" s="150"/>
      <c r="O392" s="150"/>
      <c r="P392" s="150"/>
      <c r="Q392" s="150"/>
      <c r="R392" s="150"/>
      <c r="S392" s="150"/>
      <c r="T392" s="150"/>
      <c r="U392" s="150"/>
      <c r="V392" s="150"/>
      <c r="W392" s="150"/>
      <c r="X392" s="150"/>
      <c r="Y392" s="150"/>
      <c r="Z392" s="150"/>
    </row>
    <row r="393" ht="12.0" customHeight="1">
      <c r="A393" s="192"/>
      <c r="B393" s="192"/>
      <c r="C393" s="192"/>
      <c r="D393" s="192"/>
      <c r="E393" s="192"/>
      <c r="F393" s="192"/>
      <c r="G393" s="150"/>
      <c r="H393" s="150"/>
      <c r="I393" s="150"/>
      <c r="J393" s="150"/>
      <c r="K393" s="150"/>
      <c r="L393" s="150"/>
      <c r="M393" s="150"/>
      <c r="N393" s="150"/>
      <c r="O393" s="150"/>
      <c r="P393" s="150"/>
      <c r="Q393" s="150"/>
      <c r="R393" s="150"/>
      <c r="S393" s="150"/>
      <c r="T393" s="150"/>
      <c r="U393" s="150"/>
      <c r="V393" s="150"/>
      <c r="W393" s="150"/>
      <c r="X393" s="150"/>
      <c r="Y393" s="150"/>
      <c r="Z393" s="150"/>
    </row>
    <row r="394" ht="12.0" customHeight="1">
      <c r="A394" s="192"/>
      <c r="B394" s="192"/>
      <c r="C394" s="192"/>
      <c r="D394" s="192"/>
      <c r="E394" s="192"/>
      <c r="F394" s="192"/>
      <c r="G394" s="150"/>
      <c r="H394" s="150"/>
      <c r="I394" s="150"/>
      <c r="J394" s="150"/>
      <c r="K394" s="150"/>
      <c r="L394" s="150"/>
      <c r="M394" s="150"/>
      <c r="N394" s="150"/>
      <c r="O394" s="150"/>
      <c r="P394" s="150"/>
      <c r="Q394" s="150"/>
      <c r="R394" s="150"/>
      <c r="S394" s="150"/>
      <c r="T394" s="150"/>
      <c r="U394" s="150"/>
      <c r="V394" s="150"/>
      <c r="W394" s="150"/>
      <c r="X394" s="150"/>
      <c r="Y394" s="150"/>
      <c r="Z394" s="150"/>
    </row>
    <row r="395" ht="12.0" customHeight="1">
      <c r="A395" s="192"/>
      <c r="B395" s="192"/>
      <c r="C395" s="192"/>
      <c r="D395" s="192"/>
      <c r="E395" s="192"/>
      <c r="F395" s="192"/>
      <c r="G395" s="150"/>
      <c r="H395" s="150"/>
      <c r="I395" s="150"/>
      <c r="J395" s="150"/>
      <c r="K395" s="150"/>
      <c r="L395" s="150"/>
      <c r="M395" s="150"/>
      <c r="N395" s="150"/>
      <c r="O395" s="150"/>
      <c r="P395" s="150"/>
      <c r="Q395" s="150"/>
      <c r="R395" s="150"/>
      <c r="S395" s="150"/>
      <c r="T395" s="150"/>
      <c r="U395" s="150"/>
      <c r="V395" s="150"/>
      <c r="W395" s="150"/>
      <c r="X395" s="150"/>
      <c r="Y395" s="150"/>
      <c r="Z395" s="150"/>
    </row>
    <row r="396" ht="12.0" customHeight="1">
      <c r="A396" s="192"/>
      <c r="B396" s="192"/>
      <c r="C396" s="192"/>
      <c r="D396" s="192"/>
      <c r="E396" s="192"/>
      <c r="F396" s="192"/>
      <c r="G396" s="150"/>
      <c r="H396" s="150"/>
      <c r="I396" s="150"/>
      <c r="J396" s="150"/>
      <c r="K396" s="150"/>
      <c r="L396" s="150"/>
      <c r="M396" s="150"/>
      <c r="N396" s="150"/>
      <c r="O396" s="150"/>
      <c r="P396" s="150"/>
      <c r="Q396" s="150"/>
      <c r="R396" s="150"/>
      <c r="S396" s="150"/>
      <c r="T396" s="150"/>
      <c r="U396" s="150"/>
      <c r="V396" s="150"/>
      <c r="W396" s="150"/>
      <c r="X396" s="150"/>
      <c r="Y396" s="150"/>
      <c r="Z396" s="150"/>
    </row>
    <row r="397" ht="12.0" customHeight="1">
      <c r="A397" s="192"/>
      <c r="B397" s="192"/>
      <c r="C397" s="192"/>
      <c r="D397" s="192"/>
      <c r="E397" s="192"/>
      <c r="F397" s="192"/>
      <c r="G397" s="150"/>
      <c r="H397" s="150"/>
      <c r="I397" s="150"/>
      <c r="J397" s="150"/>
      <c r="K397" s="150"/>
      <c r="L397" s="150"/>
      <c r="M397" s="150"/>
      <c r="N397" s="150"/>
      <c r="O397" s="150"/>
      <c r="P397" s="150"/>
      <c r="Q397" s="150"/>
      <c r="R397" s="150"/>
      <c r="S397" s="150"/>
      <c r="T397" s="150"/>
      <c r="U397" s="150"/>
      <c r="V397" s="150"/>
      <c r="W397" s="150"/>
      <c r="X397" s="150"/>
      <c r="Y397" s="150"/>
      <c r="Z397" s="150"/>
    </row>
    <row r="398" ht="12.0" customHeight="1">
      <c r="A398" s="192"/>
      <c r="B398" s="192"/>
      <c r="C398" s="192"/>
      <c r="D398" s="192"/>
      <c r="E398" s="192"/>
      <c r="F398" s="192"/>
      <c r="G398" s="150"/>
      <c r="H398" s="150"/>
      <c r="I398" s="150"/>
      <c r="J398" s="150"/>
      <c r="K398" s="150"/>
      <c r="L398" s="150"/>
      <c r="M398" s="150"/>
      <c r="N398" s="150"/>
      <c r="O398" s="150"/>
      <c r="P398" s="150"/>
      <c r="Q398" s="150"/>
      <c r="R398" s="150"/>
      <c r="S398" s="150"/>
      <c r="T398" s="150"/>
      <c r="U398" s="150"/>
      <c r="V398" s="150"/>
      <c r="W398" s="150"/>
      <c r="X398" s="150"/>
      <c r="Y398" s="150"/>
      <c r="Z398" s="150"/>
    </row>
    <row r="399" ht="12.0" customHeight="1">
      <c r="A399" s="192"/>
      <c r="B399" s="192"/>
      <c r="C399" s="192"/>
      <c r="D399" s="192"/>
      <c r="E399" s="192"/>
      <c r="F399" s="192"/>
      <c r="G399" s="150"/>
      <c r="H399" s="150"/>
      <c r="I399" s="150"/>
      <c r="J399" s="150"/>
      <c r="K399" s="150"/>
      <c r="L399" s="150"/>
      <c r="M399" s="150"/>
      <c r="N399" s="150"/>
      <c r="O399" s="150"/>
      <c r="P399" s="150"/>
      <c r="Q399" s="150"/>
      <c r="R399" s="150"/>
      <c r="S399" s="150"/>
      <c r="T399" s="150"/>
      <c r="U399" s="150"/>
      <c r="V399" s="150"/>
      <c r="W399" s="150"/>
      <c r="X399" s="150"/>
      <c r="Y399" s="150"/>
      <c r="Z399" s="150"/>
    </row>
    <row r="400" ht="12.0" customHeight="1">
      <c r="A400" s="192"/>
      <c r="B400" s="192"/>
      <c r="C400" s="192"/>
      <c r="D400" s="192"/>
      <c r="E400" s="192"/>
      <c r="F400" s="192"/>
      <c r="G400" s="150"/>
      <c r="H400" s="150"/>
      <c r="I400" s="150"/>
      <c r="J400" s="150"/>
      <c r="K400" s="150"/>
      <c r="L400" s="150"/>
      <c r="M400" s="150"/>
      <c r="N400" s="150"/>
      <c r="O400" s="150"/>
      <c r="P400" s="150"/>
      <c r="Q400" s="150"/>
      <c r="R400" s="150"/>
      <c r="S400" s="150"/>
      <c r="T400" s="150"/>
      <c r="U400" s="150"/>
      <c r="V400" s="150"/>
      <c r="W400" s="150"/>
      <c r="X400" s="150"/>
      <c r="Y400" s="150"/>
      <c r="Z400" s="150"/>
    </row>
    <row r="401" ht="12.0" customHeight="1">
      <c r="A401" s="192"/>
      <c r="B401" s="192"/>
      <c r="C401" s="192"/>
      <c r="D401" s="192"/>
      <c r="E401" s="192"/>
      <c r="F401" s="192"/>
      <c r="G401" s="150"/>
      <c r="H401" s="150"/>
      <c r="I401" s="150"/>
      <c r="J401" s="150"/>
      <c r="K401" s="150"/>
      <c r="L401" s="150"/>
      <c r="M401" s="150"/>
      <c r="N401" s="150"/>
      <c r="O401" s="150"/>
      <c r="P401" s="150"/>
      <c r="Q401" s="150"/>
      <c r="R401" s="150"/>
      <c r="S401" s="150"/>
      <c r="T401" s="150"/>
      <c r="U401" s="150"/>
      <c r="V401" s="150"/>
      <c r="W401" s="150"/>
      <c r="X401" s="150"/>
      <c r="Y401" s="150"/>
      <c r="Z401" s="150"/>
    </row>
    <row r="402" ht="12.0" customHeight="1">
      <c r="A402" s="192"/>
      <c r="B402" s="192"/>
      <c r="C402" s="192"/>
      <c r="D402" s="192"/>
      <c r="E402" s="192"/>
      <c r="F402" s="192"/>
      <c r="G402" s="150"/>
      <c r="H402" s="150"/>
      <c r="I402" s="150"/>
      <c r="J402" s="150"/>
      <c r="K402" s="150"/>
      <c r="L402" s="150"/>
      <c r="M402" s="150"/>
      <c r="N402" s="150"/>
      <c r="O402" s="150"/>
      <c r="P402" s="150"/>
      <c r="Q402" s="150"/>
      <c r="R402" s="150"/>
      <c r="S402" s="150"/>
      <c r="T402" s="150"/>
      <c r="U402" s="150"/>
      <c r="V402" s="150"/>
      <c r="W402" s="150"/>
      <c r="X402" s="150"/>
      <c r="Y402" s="150"/>
      <c r="Z402" s="150"/>
    </row>
    <row r="403" ht="12.0" customHeight="1">
      <c r="A403" s="192"/>
      <c r="B403" s="192"/>
      <c r="C403" s="192"/>
      <c r="D403" s="192"/>
      <c r="E403" s="192"/>
      <c r="F403" s="192"/>
      <c r="G403" s="150"/>
      <c r="H403" s="150"/>
      <c r="I403" s="150"/>
      <c r="J403" s="150"/>
      <c r="K403" s="150"/>
      <c r="L403" s="150"/>
      <c r="M403" s="150"/>
      <c r="N403" s="150"/>
      <c r="O403" s="150"/>
      <c r="P403" s="150"/>
      <c r="Q403" s="150"/>
      <c r="R403" s="150"/>
      <c r="S403" s="150"/>
      <c r="T403" s="150"/>
      <c r="U403" s="150"/>
      <c r="V403" s="150"/>
      <c r="W403" s="150"/>
      <c r="X403" s="150"/>
      <c r="Y403" s="150"/>
      <c r="Z403" s="150"/>
    </row>
    <row r="404" ht="12.0" customHeight="1">
      <c r="A404" s="192"/>
      <c r="B404" s="192"/>
      <c r="C404" s="192"/>
      <c r="D404" s="192"/>
      <c r="E404" s="192"/>
      <c r="F404" s="192"/>
      <c r="G404" s="150"/>
      <c r="H404" s="150"/>
      <c r="I404" s="150"/>
      <c r="J404" s="150"/>
      <c r="K404" s="150"/>
      <c r="L404" s="150"/>
      <c r="M404" s="150"/>
      <c r="N404" s="150"/>
      <c r="O404" s="150"/>
      <c r="P404" s="150"/>
      <c r="Q404" s="150"/>
      <c r="R404" s="150"/>
      <c r="S404" s="150"/>
      <c r="T404" s="150"/>
      <c r="U404" s="150"/>
      <c r="V404" s="150"/>
      <c r="W404" s="150"/>
      <c r="X404" s="150"/>
      <c r="Y404" s="150"/>
      <c r="Z404" s="150"/>
    </row>
    <row r="405" ht="12.0" customHeight="1">
      <c r="A405" s="192"/>
      <c r="B405" s="192"/>
      <c r="C405" s="192"/>
      <c r="D405" s="192"/>
      <c r="E405" s="192"/>
      <c r="F405" s="192"/>
      <c r="G405" s="150"/>
      <c r="H405" s="150"/>
      <c r="I405" s="150"/>
      <c r="J405" s="150"/>
      <c r="K405" s="150"/>
      <c r="L405" s="150"/>
      <c r="M405" s="150"/>
      <c r="N405" s="150"/>
      <c r="O405" s="150"/>
      <c r="P405" s="150"/>
      <c r="Q405" s="150"/>
      <c r="R405" s="150"/>
      <c r="S405" s="150"/>
      <c r="T405" s="150"/>
      <c r="U405" s="150"/>
      <c r="V405" s="150"/>
      <c r="W405" s="150"/>
      <c r="X405" s="150"/>
      <c r="Y405" s="150"/>
      <c r="Z405" s="150"/>
    </row>
    <row r="406" ht="12.0" customHeight="1">
      <c r="A406" s="192"/>
      <c r="B406" s="192"/>
      <c r="C406" s="192"/>
      <c r="D406" s="192"/>
      <c r="E406" s="192"/>
      <c r="F406" s="192"/>
      <c r="G406" s="150"/>
      <c r="H406" s="150"/>
      <c r="I406" s="150"/>
      <c r="J406" s="150"/>
      <c r="K406" s="150"/>
      <c r="L406" s="150"/>
      <c r="M406" s="150"/>
      <c r="N406" s="150"/>
      <c r="O406" s="150"/>
      <c r="P406" s="150"/>
      <c r="Q406" s="150"/>
      <c r="R406" s="150"/>
      <c r="S406" s="150"/>
      <c r="T406" s="150"/>
      <c r="U406" s="150"/>
      <c r="V406" s="150"/>
      <c r="W406" s="150"/>
      <c r="X406" s="150"/>
      <c r="Y406" s="150"/>
      <c r="Z406" s="150"/>
    </row>
    <row r="407" ht="12.0" customHeight="1">
      <c r="A407" s="192"/>
      <c r="B407" s="192"/>
      <c r="C407" s="192"/>
      <c r="D407" s="192"/>
      <c r="E407" s="192"/>
      <c r="F407" s="192"/>
      <c r="G407" s="150"/>
      <c r="H407" s="150"/>
      <c r="I407" s="150"/>
      <c r="J407" s="150"/>
      <c r="K407" s="150"/>
      <c r="L407" s="150"/>
      <c r="M407" s="150"/>
      <c r="N407" s="150"/>
      <c r="O407" s="150"/>
      <c r="P407" s="150"/>
      <c r="Q407" s="150"/>
      <c r="R407" s="150"/>
      <c r="S407" s="150"/>
      <c r="T407" s="150"/>
      <c r="U407" s="150"/>
      <c r="V407" s="150"/>
      <c r="W407" s="150"/>
      <c r="X407" s="150"/>
      <c r="Y407" s="150"/>
      <c r="Z407" s="150"/>
    </row>
    <row r="408" ht="12.0" customHeight="1">
      <c r="A408" s="192"/>
      <c r="B408" s="192"/>
      <c r="C408" s="192"/>
      <c r="D408" s="192"/>
      <c r="E408" s="192"/>
      <c r="F408" s="192"/>
      <c r="G408" s="150"/>
      <c r="H408" s="150"/>
      <c r="I408" s="150"/>
      <c r="J408" s="150"/>
      <c r="K408" s="150"/>
      <c r="L408" s="150"/>
      <c r="M408" s="150"/>
      <c r="N408" s="150"/>
      <c r="O408" s="150"/>
      <c r="P408" s="150"/>
      <c r="Q408" s="150"/>
      <c r="R408" s="150"/>
      <c r="S408" s="150"/>
      <c r="T408" s="150"/>
      <c r="U408" s="150"/>
      <c r="V408" s="150"/>
      <c r="W408" s="150"/>
      <c r="X408" s="150"/>
      <c r="Y408" s="150"/>
      <c r="Z408" s="150"/>
    </row>
    <row r="409" ht="12.0" customHeight="1">
      <c r="A409" s="192"/>
      <c r="B409" s="192"/>
      <c r="C409" s="192"/>
      <c r="D409" s="192"/>
      <c r="E409" s="192"/>
      <c r="F409" s="192"/>
      <c r="G409" s="150"/>
      <c r="H409" s="150"/>
      <c r="I409" s="150"/>
      <c r="J409" s="150"/>
      <c r="K409" s="150"/>
      <c r="L409" s="150"/>
      <c r="M409" s="150"/>
      <c r="N409" s="150"/>
      <c r="O409" s="150"/>
      <c r="P409" s="150"/>
      <c r="Q409" s="150"/>
      <c r="R409" s="150"/>
      <c r="S409" s="150"/>
      <c r="T409" s="150"/>
      <c r="U409" s="150"/>
      <c r="V409" s="150"/>
      <c r="W409" s="150"/>
      <c r="X409" s="150"/>
      <c r="Y409" s="150"/>
      <c r="Z409" s="150"/>
    </row>
    <row r="410" ht="12.0" customHeight="1">
      <c r="A410" s="192"/>
      <c r="B410" s="192"/>
      <c r="C410" s="192"/>
      <c r="D410" s="192"/>
      <c r="E410" s="192"/>
      <c r="F410" s="192"/>
      <c r="G410" s="150"/>
      <c r="H410" s="150"/>
      <c r="I410" s="150"/>
      <c r="J410" s="150"/>
      <c r="K410" s="150"/>
      <c r="L410" s="150"/>
      <c r="M410" s="150"/>
      <c r="N410" s="150"/>
      <c r="O410" s="150"/>
      <c r="P410" s="150"/>
      <c r="Q410" s="150"/>
      <c r="R410" s="150"/>
      <c r="S410" s="150"/>
      <c r="T410" s="150"/>
      <c r="U410" s="150"/>
      <c r="V410" s="150"/>
      <c r="W410" s="150"/>
      <c r="X410" s="150"/>
      <c r="Y410" s="150"/>
      <c r="Z410" s="150"/>
    </row>
    <row r="411" ht="12.0" customHeight="1">
      <c r="A411" s="192"/>
      <c r="B411" s="192"/>
      <c r="C411" s="192"/>
      <c r="D411" s="192"/>
      <c r="E411" s="192"/>
      <c r="F411" s="192"/>
      <c r="G411" s="150"/>
      <c r="H411" s="150"/>
      <c r="I411" s="150"/>
      <c r="J411" s="150"/>
      <c r="K411" s="150"/>
      <c r="L411" s="150"/>
      <c r="M411" s="150"/>
      <c r="N411" s="150"/>
      <c r="O411" s="150"/>
      <c r="P411" s="150"/>
      <c r="Q411" s="150"/>
      <c r="R411" s="150"/>
      <c r="S411" s="150"/>
      <c r="T411" s="150"/>
      <c r="U411" s="150"/>
      <c r="V411" s="150"/>
      <c r="W411" s="150"/>
      <c r="X411" s="150"/>
      <c r="Y411" s="150"/>
      <c r="Z411" s="150"/>
    </row>
    <row r="412" ht="12.0" customHeight="1">
      <c r="A412" s="192"/>
      <c r="B412" s="192"/>
      <c r="C412" s="192"/>
      <c r="D412" s="192"/>
      <c r="E412" s="192"/>
      <c r="F412" s="192"/>
      <c r="G412" s="150"/>
      <c r="H412" s="150"/>
      <c r="I412" s="150"/>
      <c r="J412" s="150"/>
      <c r="K412" s="150"/>
      <c r="L412" s="150"/>
      <c r="M412" s="150"/>
      <c r="N412" s="150"/>
      <c r="O412" s="150"/>
      <c r="P412" s="150"/>
      <c r="Q412" s="150"/>
      <c r="R412" s="150"/>
      <c r="S412" s="150"/>
      <c r="T412" s="150"/>
      <c r="U412" s="150"/>
      <c r="V412" s="150"/>
      <c r="W412" s="150"/>
      <c r="X412" s="150"/>
      <c r="Y412" s="150"/>
      <c r="Z412" s="150"/>
    </row>
    <row r="413" ht="12.0" customHeight="1">
      <c r="A413" s="192"/>
      <c r="B413" s="192"/>
      <c r="C413" s="192"/>
      <c r="D413" s="192"/>
      <c r="E413" s="192"/>
      <c r="F413" s="192"/>
      <c r="G413" s="150"/>
      <c r="H413" s="150"/>
      <c r="I413" s="150"/>
      <c r="J413" s="150"/>
      <c r="K413" s="150"/>
      <c r="L413" s="150"/>
      <c r="M413" s="150"/>
      <c r="N413" s="150"/>
      <c r="O413" s="150"/>
      <c r="P413" s="150"/>
      <c r="Q413" s="150"/>
      <c r="R413" s="150"/>
      <c r="S413" s="150"/>
      <c r="T413" s="150"/>
      <c r="U413" s="150"/>
      <c r="V413" s="150"/>
      <c r="W413" s="150"/>
      <c r="X413" s="150"/>
      <c r="Y413" s="150"/>
      <c r="Z413" s="150"/>
    </row>
    <row r="414" ht="12.0" customHeight="1">
      <c r="A414" s="192"/>
      <c r="B414" s="192"/>
      <c r="C414" s="192"/>
      <c r="D414" s="192"/>
      <c r="E414" s="192"/>
      <c r="F414" s="192"/>
      <c r="G414" s="150"/>
      <c r="H414" s="150"/>
      <c r="I414" s="150"/>
      <c r="J414" s="150"/>
      <c r="K414" s="150"/>
      <c r="L414" s="150"/>
      <c r="M414" s="150"/>
      <c r="N414" s="150"/>
      <c r="O414" s="150"/>
      <c r="P414" s="150"/>
      <c r="Q414" s="150"/>
      <c r="R414" s="150"/>
      <c r="S414" s="150"/>
      <c r="T414" s="150"/>
      <c r="U414" s="150"/>
      <c r="V414" s="150"/>
      <c r="W414" s="150"/>
      <c r="X414" s="150"/>
      <c r="Y414" s="150"/>
      <c r="Z414" s="150"/>
    </row>
    <row r="415" ht="12.0" customHeight="1">
      <c r="A415" s="192"/>
      <c r="B415" s="192"/>
      <c r="C415" s="192"/>
      <c r="D415" s="192"/>
      <c r="E415" s="192"/>
      <c r="F415" s="192"/>
      <c r="G415" s="150"/>
      <c r="H415" s="150"/>
      <c r="I415" s="150"/>
      <c r="J415" s="150"/>
      <c r="K415" s="150"/>
      <c r="L415" s="150"/>
      <c r="M415" s="150"/>
      <c r="N415" s="150"/>
      <c r="O415" s="150"/>
      <c r="P415" s="150"/>
      <c r="Q415" s="150"/>
      <c r="R415" s="150"/>
      <c r="S415" s="150"/>
      <c r="T415" s="150"/>
      <c r="U415" s="150"/>
      <c r="V415" s="150"/>
      <c r="W415" s="150"/>
      <c r="X415" s="150"/>
      <c r="Y415" s="150"/>
      <c r="Z415" s="150"/>
    </row>
    <row r="416" ht="12.0" customHeight="1">
      <c r="A416" s="192"/>
      <c r="B416" s="192"/>
      <c r="C416" s="192"/>
      <c r="D416" s="192"/>
      <c r="E416" s="192"/>
      <c r="F416" s="192"/>
      <c r="G416" s="150"/>
      <c r="H416" s="150"/>
      <c r="I416" s="150"/>
      <c r="J416" s="150"/>
      <c r="K416" s="150"/>
      <c r="L416" s="150"/>
      <c r="M416" s="150"/>
      <c r="N416" s="150"/>
      <c r="O416" s="150"/>
      <c r="P416" s="150"/>
      <c r="Q416" s="150"/>
      <c r="R416" s="150"/>
      <c r="S416" s="150"/>
      <c r="T416" s="150"/>
      <c r="U416" s="150"/>
      <c r="V416" s="150"/>
      <c r="W416" s="150"/>
      <c r="X416" s="150"/>
      <c r="Y416" s="150"/>
      <c r="Z416" s="150"/>
    </row>
    <row r="417" ht="12.0" customHeight="1">
      <c r="A417" s="192"/>
      <c r="B417" s="192"/>
      <c r="C417" s="192"/>
      <c r="D417" s="192"/>
      <c r="E417" s="192"/>
      <c r="F417" s="192"/>
      <c r="G417" s="150"/>
      <c r="H417" s="150"/>
      <c r="I417" s="150"/>
      <c r="J417" s="150"/>
      <c r="K417" s="150"/>
      <c r="L417" s="150"/>
      <c r="M417" s="150"/>
      <c r="N417" s="150"/>
      <c r="O417" s="150"/>
      <c r="P417" s="150"/>
      <c r="Q417" s="150"/>
      <c r="R417" s="150"/>
      <c r="S417" s="150"/>
      <c r="T417" s="150"/>
      <c r="U417" s="150"/>
      <c r="V417" s="150"/>
      <c r="W417" s="150"/>
      <c r="X417" s="150"/>
      <c r="Y417" s="150"/>
      <c r="Z417" s="150"/>
    </row>
    <row r="418" ht="12.0" customHeight="1">
      <c r="A418" s="192"/>
      <c r="B418" s="192"/>
      <c r="C418" s="192"/>
      <c r="D418" s="192"/>
      <c r="E418" s="192"/>
      <c r="F418" s="192"/>
      <c r="G418" s="150"/>
      <c r="H418" s="150"/>
      <c r="I418" s="150"/>
      <c r="J418" s="150"/>
      <c r="K418" s="150"/>
      <c r="L418" s="150"/>
      <c r="M418" s="150"/>
      <c r="N418" s="150"/>
      <c r="O418" s="150"/>
      <c r="P418" s="150"/>
      <c r="Q418" s="150"/>
      <c r="R418" s="150"/>
      <c r="S418" s="150"/>
      <c r="T418" s="150"/>
      <c r="U418" s="150"/>
      <c r="V418" s="150"/>
      <c r="W418" s="150"/>
      <c r="X418" s="150"/>
      <c r="Y418" s="150"/>
      <c r="Z418" s="150"/>
    </row>
    <row r="419" ht="12.0" customHeight="1">
      <c r="A419" s="192"/>
      <c r="B419" s="192"/>
      <c r="C419" s="192"/>
      <c r="D419" s="192"/>
      <c r="E419" s="192"/>
      <c r="F419" s="192"/>
      <c r="G419" s="150"/>
      <c r="H419" s="150"/>
      <c r="I419" s="150"/>
      <c r="J419" s="150"/>
      <c r="K419" s="150"/>
      <c r="L419" s="150"/>
      <c r="M419" s="150"/>
      <c r="N419" s="150"/>
      <c r="O419" s="150"/>
      <c r="P419" s="150"/>
      <c r="Q419" s="150"/>
      <c r="R419" s="150"/>
      <c r="S419" s="150"/>
      <c r="T419" s="150"/>
      <c r="U419" s="150"/>
      <c r="V419" s="150"/>
      <c r="W419" s="150"/>
      <c r="X419" s="150"/>
      <c r="Y419" s="150"/>
      <c r="Z419" s="150"/>
    </row>
    <row r="420" ht="12.0" customHeight="1">
      <c r="A420" s="192"/>
      <c r="B420" s="192"/>
      <c r="C420" s="192"/>
      <c r="D420" s="192"/>
      <c r="E420" s="192"/>
      <c r="F420" s="192"/>
      <c r="G420" s="150"/>
      <c r="H420" s="150"/>
      <c r="I420" s="150"/>
      <c r="J420" s="150"/>
      <c r="K420" s="150"/>
      <c r="L420" s="150"/>
      <c r="M420" s="150"/>
      <c r="N420" s="150"/>
      <c r="O420" s="150"/>
      <c r="P420" s="150"/>
      <c r="Q420" s="150"/>
      <c r="R420" s="150"/>
      <c r="S420" s="150"/>
      <c r="T420" s="150"/>
      <c r="U420" s="150"/>
      <c r="V420" s="150"/>
      <c r="W420" s="150"/>
      <c r="X420" s="150"/>
      <c r="Y420" s="150"/>
      <c r="Z420" s="150"/>
    </row>
    <row r="421" ht="12.0" customHeight="1">
      <c r="A421" s="192"/>
      <c r="B421" s="192"/>
      <c r="C421" s="192"/>
      <c r="D421" s="192"/>
      <c r="E421" s="192"/>
      <c r="F421" s="192"/>
      <c r="G421" s="150"/>
      <c r="H421" s="150"/>
      <c r="I421" s="150"/>
      <c r="J421" s="150"/>
      <c r="K421" s="150"/>
      <c r="L421" s="150"/>
      <c r="M421" s="150"/>
      <c r="N421" s="150"/>
      <c r="O421" s="150"/>
      <c r="P421" s="150"/>
      <c r="Q421" s="150"/>
      <c r="R421" s="150"/>
      <c r="S421" s="150"/>
      <c r="T421" s="150"/>
      <c r="U421" s="150"/>
      <c r="V421" s="150"/>
      <c r="W421" s="150"/>
      <c r="X421" s="150"/>
      <c r="Y421" s="150"/>
      <c r="Z421" s="150"/>
    </row>
    <row r="422" ht="12.0" customHeight="1">
      <c r="A422" s="192"/>
      <c r="B422" s="192"/>
      <c r="C422" s="192"/>
      <c r="D422" s="192"/>
      <c r="E422" s="192"/>
      <c r="F422" s="192"/>
      <c r="G422" s="150"/>
      <c r="H422" s="150"/>
      <c r="I422" s="150"/>
      <c r="J422" s="150"/>
      <c r="K422" s="150"/>
      <c r="L422" s="150"/>
      <c r="M422" s="150"/>
      <c r="N422" s="150"/>
      <c r="O422" s="150"/>
      <c r="P422" s="150"/>
      <c r="Q422" s="150"/>
      <c r="R422" s="150"/>
      <c r="S422" s="150"/>
      <c r="T422" s="150"/>
      <c r="U422" s="150"/>
      <c r="V422" s="150"/>
      <c r="W422" s="150"/>
      <c r="X422" s="150"/>
      <c r="Y422" s="150"/>
      <c r="Z422" s="150"/>
    </row>
    <row r="423" ht="12.0" customHeight="1">
      <c r="A423" s="192"/>
      <c r="B423" s="192"/>
      <c r="C423" s="192"/>
      <c r="D423" s="192"/>
      <c r="E423" s="192"/>
      <c r="F423" s="192"/>
      <c r="G423" s="150"/>
      <c r="H423" s="150"/>
      <c r="I423" s="150"/>
      <c r="J423" s="150"/>
      <c r="K423" s="150"/>
      <c r="L423" s="150"/>
      <c r="M423" s="150"/>
      <c r="N423" s="150"/>
      <c r="O423" s="150"/>
      <c r="P423" s="150"/>
      <c r="Q423" s="150"/>
      <c r="R423" s="150"/>
      <c r="S423" s="150"/>
      <c r="T423" s="150"/>
      <c r="U423" s="150"/>
      <c r="V423" s="150"/>
      <c r="W423" s="150"/>
      <c r="X423" s="150"/>
      <c r="Y423" s="150"/>
      <c r="Z423" s="150"/>
    </row>
    <row r="424" ht="12.0" customHeight="1">
      <c r="A424" s="192"/>
      <c r="B424" s="192"/>
      <c r="C424" s="192"/>
      <c r="D424" s="192"/>
      <c r="E424" s="192"/>
      <c r="F424" s="192"/>
      <c r="G424" s="150"/>
      <c r="H424" s="150"/>
      <c r="I424" s="150"/>
      <c r="J424" s="150"/>
      <c r="K424" s="150"/>
      <c r="L424" s="150"/>
      <c r="M424" s="150"/>
      <c r="N424" s="150"/>
      <c r="O424" s="150"/>
      <c r="P424" s="150"/>
      <c r="Q424" s="150"/>
      <c r="R424" s="150"/>
      <c r="S424" s="150"/>
      <c r="T424" s="150"/>
      <c r="U424" s="150"/>
      <c r="V424" s="150"/>
      <c r="W424" s="150"/>
      <c r="X424" s="150"/>
      <c r="Y424" s="150"/>
      <c r="Z424" s="150"/>
    </row>
    <row r="425" ht="12.0" customHeight="1">
      <c r="A425" s="192"/>
      <c r="B425" s="192"/>
      <c r="C425" s="192"/>
      <c r="D425" s="192"/>
      <c r="E425" s="192"/>
      <c r="F425" s="192"/>
      <c r="G425" s="150"/>
      <c r="H425" s="150"/>
      <c r="I425" s="150"/>
      <c r="J425" s="150"/>
      <c r="K425" s="150"/>
      <c r="L425" s="150"/>
      <c r="M425" s="150"/>
      <c r="N425" s="150"/>
      <c r="O425" s="150"/>
      <c r="P425" s="150"/>
      <c r="Q425" s="150"/>
      <c r="R425" s="150"/>
      <c r="S425" s="150"/>
      <c r="T425" s="150"/>
      <c r="U425" s="150"/>
      <c r="V425" s="150"/>
      <c r="W425" s="150"/>
      <c r="X425" s="150"/>
      <c r="Y425" s="150"/>
      <c r="Z425" s="150"/>
    </row>
    <row r="426" ht="12.0" customHeight="1">
      <c r="A426" s="192"/>
      <c r="B426" s="192"/>
      <c r="C426" s="192"/>
      <c r="D426" s="192"/>
      <c r="E426" s="192"/>
      <c r="F426" s="192"/>
      <c r="G426" s="150"/>
      <c r="H426" s="150"/>
      <c r="I426" s="150"/>
      <c r="J426" s="150"/>
      <c r="K426" s="150"/>
      <c r="L426" s="150"/>
      <c r="M426" s="150"/>
      <c r="N426" s="150"/>
      <c r="O426" s="150"/>
      <c r="P426" s="150"/>
      <c r="Q426" s="150"/>
      <c r="R426" s="150"/>
      <c r="S426" s="150"/>
      <c r="T426" s="150"/>
      <c r="U426" s="150"/>
      <c r="V426" s="150"/>
      <c r="W426" s="150"/>
      <c r="X426" s="150"/>
      <c r="Y426" s="150"/>
      <c r="Z426" s="150"/>
    </row>
    <row r="427" ht="12.0" customHeight="1">
      <c r="A427" s="192"/>
      <c r="B427" s="192"/>
      <c r="C427" s="192"/>
      <c r="D427" s="192"/>
      <c r="E427" s="192"/>
      <c r="F427" s="192"/>
      <c r="G427" s="150"/>
      <c r="H427" s="150"/>
      <c r="I427" s="150"/>
      <c r="J427" s="150"/>
      <c r="K427" s="150"/>
      <c r="L427" s="150"/>
      <c r="M427" s="150"/>
      <c r="N427" s="150"/>
      <c r="O427" s="150"/>
      <c r="P427" s="150"/>
      <c r="Q427" s="150"/>
      <c r="R427" s="150"/>
      <c r="S427" s="150"/>
      <c r="T427" s="150"/>
      <c r="U427" s="150"/>
      <c r="V427" s="150"/>
      <c r="W427" s="150"/>
      <c r="X427" s="150"/>
      <c r="Y427" s="150"/>
      <c r="Z427" s="150"/>
    </row>
    <row r="428" ht="12.0" customHeight="1">
      <c r="A428" s="192"/>
      <c r="B428" s="192"/>
      <c r="C428" s="192"/>
      <c r="D428" s="192"/>
      <c r="E428" s="192"/>
      <c r="F428" s="192"/>
      <c r="G428" s="150"/>
      <c r="H428" s="150"/>
      <c r="I428" s="150"/>
      <c r="J428" s="150"/>
      <c r="K428" s="150"/>
      <c r="L428" s="150"/>
      <c r="M428" s="150"/>
      <c r="N428" s="150"/>
      <c r="O428" s="150"/>
      <c r="P428" s="150"/>
      <c r="Q428" s="150"/>
      <c r="R428" s="150"/>
      <c r="S428" s="150"/>
      <c r="T428" s="150"/>
      <c r="U428" s="150"/>
      <c r="V428" s="150"/>
      <c r="W428" s="150"/>
      <c r="X428" s="150"/>
      <c r="Y428" s="150"/>
      <c r="Z428" s="150"/>
    </row>
    <row r="429" ht="12.0" customHeight="1">
      <c r="A429" s="192"/>
      <c r="B429" s="192"/>
      <c r="C429" s="192"/>
      <c r="D429" s="192"/>
      <c r="E429" s="192"/>
      <c r="F429" s="192"/>
      <c r="G429" s="150"/>
      <c r="H429" s="150"/>
      <c r="I429" s="150"/>
      <c r="J429" s="150"/>
      <c r="K429" s="150"/>
      <c r="L429" s="150"/>
      <c r="M429" s="150"/>
      <c r="N429" s="150"/>
      <c r="O429" s="150"/>
      <c r="P429" s="150"/>
      <c r="Q429" s="150"/>
      <c r="R429" s="150"/>
      <c r="S429" s="150"/>
      <c r="T429" s="150"/>
      <c r="U429" s="150"/>
      <c r="V429" s="150"/>
      <c r="W429" s="150"/>
      <c r="X429" s="150"/>
      <c r="Y429" s="150"/>
      <c r="Z429" s="150"/>
    </row>
    <row r="430" ht="12.0" customHeight="1">
      <c r="A430" s="192"/>
      <c r="B430" s="192"/>
      <c r="C430" s="192"/>
      <c r="D430" s="192"/>
      <c r="E430" s="192"/>
      <c r="F430" s="192"/>
      <c r="G430" s="150"/>
      <c r="H430" s="150"/>
      <c r="I430" s="150"/>
      <c r="J430" s="150"/>
      <c r="K430" s="150"/>
      <c r="L430" s="150"/>
      <c r="M430" s="150"/>
      <c r="N430" s="150"/>
      <c r="O430" s="150"/>
      <c r="P430" s="150"/>
      <c r="Q430" s="150"/>
      <c r="R430" s="150"/>
      <c r="S430" s="150"/>
      <c r="T430" s="150"/>
      <c r="U430" s="150"/>
      <c r="V430" s="150"/>
      <c r="W430" s="150"/>
      <c r="X430" s="150"/>
      <c r="Y430" s="150"/>
      <c r="Z430" s="150"/>
    </row>
    <row r="431" ht="12.0" customHeight="1">
      <c r="A431" s="192"/>
      <c r="B431" s="192"/>
      <c r="C431" s="192"/>
      <c r="D431" s="192"/>
      <c r="E431" s="192"/>
      <c r="F431" s="192"/>
      <c r="G431" s="150"/>
      <c r="H431" s="150"/>
      <c r="I431" s="150"/>
      <c r="J431" s="150"/>
      <c r="K431" s="150"/>
      <c r="L431" s="150"/>
      <c r="M431" s="150"/>
      <c r="N431" s="150"/>
      <c r="O431" s="150"/>
      <c r="P431" s="150"/>
      <c r="Q431" s="150"/>
      <c r="R431" s="150"/>
      <c r="S431" s="150"/>
      <c r="T431" s="150"/>
      <c r="U431" s="150"/>
      <c r="V431" s="150"/>
      <c r="W431" s="150"/>
      <c r="X431" s="150"/>
      <c r="Y431" s="150"/>
      <c r="Z431" s="150"/>
    </row>
    <row r="432" ht="12.0" customHeight="1">
      <c r="A432" s="192"/>
      <c r="B432" s="192"/>
      <c r="C432" s="192"/>
      <c r="D432" s="192"/>
      <c r="E432" s="192"/>
      <c r="F432" s="192"/>
      <c r="G432" s="150"/>
      <c r="H432" s="150"/>
      <c r="I432" s="150"/>
      <c r="J432" s="150"/>
      <c r="K432" s="150"/>
      <c r="L432" s="150"/>
      <c r="M432" s="150"/>
      <c r="N432" s="150"/>
      <c r="O432" s="150"/>
      <c r="P432" s="150"/>
      <c r="Q432" s="150"/>
      <c r="R432" s="150"/>
      <c r="S432" s="150"/>
      <c r="T432" s="150"/>
      <c r="U432" s="150"/>
      <c r="V432" s="150"/>
      <c r="W432" s="150"/>
      <c r="X432" s="150"/>
      <c r="Y432" s="150"/>
      <c r="Z432" s="150"/>
    </row>
    <row r="433" ht="12.0" customHeight="1">
      <c r="A433" s="192"/>
      <c r="B433" s="192"/>
      <c r="C433" s="192"/>
      <c r="D433" s="192"/>
      <c r="E433" s="192"/>
      <c r="F433" s="192"/>
      <c r="G433" s="150"/>
      <c r="H433" s="150"/>
      <c r="I433" s="150"/>
      <c r="J433" s="150"/>
      <c r="K433" s="150"/>
      <c r="L433" s="150"/>
      <c r="M433" s="150"/>
      <c r="N433" s="150"/>
      <c r="O433" s="150"/>
      <c r="P433" s="150"/>
      <c r="Q433" s="150"/>
      <c r="R433" s="150"/>
      <c r="S433" s="150"/>
      <c r="T433" s="150"/>
      <c r="U433" s="150"/>
      <c r="V433" s="150"/>
      <c r="W433" s="150"/>
      <c r="X433" s="150"/>
      <c r="Y433" s="150"/>
      <c r="Z433" s="150"/>
    </row>
    <row r="434" ht="12.0" customHeight="1">
      <c r="A434" s="192"/>
      <c r="B434" s="192"/>
      <c r="C434" s="192"/>
      <c r="D434" s="192"/>
      <c r="E434" s="192"/>
      <c r="F434" s="192"/>
      <c r="G434" s="150"/>
      <c r="H434" s="150"/>
      <c r="I434" s="150"/>
      <c r="J434" s="150"/>
      <c r="K434" s="150"/>
      <c r="L434" s="150"/>
      <c r="M434" s="150"/>
      <c r="N434" s="150"/>
      <c r="O434" s="150"/>
      <c r="P434" s="150"/>
      <c r="Q434" s="150"/>
      <c r="R434" s="150"/>
      <c r="S434" s="150"/>
      <c r="T434" s="150"/>
      <c r="U434" s="150"/>
      <c r="V434" s="150"/>
      <c r="W434" s="150"/>
      <c r="X434" s="150"/>
      <c r="Y434" s="150"/>
      <c r="Z434" s="150"/>
    </row>
    <row r="435" ht="12.0" customHeight="1">
      <c r="A435" s="192"/>
      <c r="B435" s="192"/>
      <c r="C435" s="192"/>
      <c r="D435" s="192"/>
      <c r="E435" s="192"/>
      <c r="F435" s="192"/>
      <c r="G435" s="150"/>
      <c r="H435" s="150"/>
      <c r="I435" s="150"/>
      <c r="J435" s="150"/>
      <c r="K435" s="150"/>
      <c r="L435" s="150"/>
      <c r="M435" s="150"/>
      <c r="N435" s="150"/>
      <c r="O435" s="150"/>
      <c r="P435" s="150"/>
      <c r="Q435" s="150"/>
      <c r="R435" s="150"/>
      <c r="S435" s="150"/>
      <c r="T435" s="150"/>
      <c r="U435" s="150"/>
      <c r="V435" s="150"/>
      <c r="W435" s="150"/>
      <c r="X435" s="150"/>
      <c r="Y435" s="150"/>
      <c r="Z435" s="150"/>
    </row>
    <row r="436" ht="12.0" customHeight="1">
      <c r="A436" s="192"/>
      <c r="B436" s="192"/>
      <c r="C436" s="192"/>
      <c r="D436" s="192"/>
      <c r="E436" s="192"/>
      <c r="F436" s="192"/>
      <c r="G436" s="150"/>
      <c r="H436" s="150"/>
      <c r="I436" s="150"/>
      <c r="J436" s="150"/>
      <c r="K436" s="150"/>
      <c r="L436" s="150"/>
      <c r="M436" s="150"/>
      <c r="N436" s="150"/>
      <c r="O436" s="150"/>
      <c r="P436" s="150"/>
      <c r="Q436" s="150"/>
      <c r="R436" s="150"/>
      <c r="S436" s="150"/>
      <c r="T436" s="150"/>
      <c r="U436" s="150"/>
      <c r="V436" s="150"/>
      <c r="W436" s="150"/>
      <c r="X436" s="150"/>
      <c r="Y436" s="150"/>
      <c r="Z436" s="150"/>
    </row>
    <row r="437" ht="12.0" customHeight="1">
      <c r="A437" s="192"/>
      <c r="B437" s="192"/>
      <c r="C437" s="192"/>
      <c r="D437" s="192"/>
      <c r="E437" s="192"/>
      <c r="F437" s="192"/>
      <c r="G437" s="150"/>
      <c r="H437" s="150"/>
      <c r="I437" s="150"/>
      <c r="J437" s="150"/>
      <c r="K437" s="150"/>
      <c r="L437" s="150"/>
      <c r="M437" s="150"/>
      <c r="N437" s="150"/>
      <c r="O437" s="150"/>
      <c r="P437" s="150"/>
      <c r="Q437" s="150"/>
      <c r="R437" s="150"/>
      <c r="S437" s="150"/>
      <c r="T437" s="150"/>
      <c r="U437" s="150"/>
      <c r="V437" s="150"/>
      <c r="W437" s="150"/>
      <c r="X437" s="150"/>
      <c r="Y437" s="150"/>
      <c r="Z437" s="150"/>
    </row>
    <row r="438" ht="12.0" customHeight="1">
      <c r="A438" s="192"/>
      <c r="B438" s="192"/>
      <c r="C438" s="192"/>
      <c r="D438" s="192"/>
      <c r="E438" s="192"/>
      <c r="F438" s="192"/>
      <c r="G438" s="150"/>
      <c r="H438" s="150"/>
      <c r="I438" s="150"/>
      <c r="J438" s="150"/>
      <c r="K438" s="150"/>
      <c r="L438" s="150"/>
      <c r="M438" s="150"/>
      <c r="N438" s="150"/>
      <c r="O438" s="150"/>
      <c r="P438" s="150"/>
      <c r="Q438" s="150"/>
      <c r="R438" s="150"/>
      <c r="S438" s="150"/>
      <c r="T438" s="150"/>
      <c r="U438" s="150"/>
      <c r="V438" s="150"/>
      <c r="W438" s="150"/>
      <c r="X438" s="150"/>
      <c r="Y438" s="150"/>
      <c r="Z438" s="150"/>
    </row>
    <row r="439" ht="12.0" customHeight="1">
      <c r="A439" s="192"/>
      <c r="B439" s="192"/>
      <c r="C439" s="192"/>
      <c r="D439" s="192"/>
      <c r="E439" s="192"/>
      <c r="F439" s="192"/>
      <c r="G439" s="150"/>
      <c r="H439" s="150"/>
      <c r="I439" s="150"/>
      <c r="J439" s="150"/>
      <c r="K439" s="150"/>
      <c r="L439" s="150"/>
      <c r="M439" s="150"/>
      <c r="N439" s="150"/>
      <c r="O439" s="150"/>
      <c r="P439" s="150"/>
      <c r="Q439" s="150"/>
      <c r="R439" s="150"/>
      <c r="S439" s="150"/>
      <c r="T439" s="150"/>
      <c r="U439" s="150"/>
      <c r="V439" s="150"/>
      <c r="W439" s="150"/>
      <c r="X439" s="150"/>
      <c r="Y439" s="150"/>
      <c r="Z439" s="150"/>
    </row>
    <row r="440" ht="12.0" customHeight="1">
      <c r="A440" s="192"/>
      <c r="B440" s="192"/>
      <c r="C440" s="192"/>
      <c r="D440" s="192"/>
      <c r="E440" s="192"/>
      <c r="F440" s="192"/>
      <c r="G440" s="150"/>
      <c r="H440" s="150"/>
      <c r="I440" s="150"/>
      <c r="J440" s="150"/>
      <c r="K440" s="150"/>
      <c r="L440" s="150"/>
      <c r="M440" s="150"/>
      <c r="N440" s="150"/>
      <c r="O440" s="150"/>
      <c r="P440" s="150"/>
      <c r="Q440" s="150"/>
      <c r="R440" s="150"/>
      <c r="S440" s="150"/>
      <c r="T440" s="150"/>
      <c r="U440" s="150"/>
      <c r="V440" s="150"/>
      <c r="W440" s="150"/>
      <c r="X440" s="150"/>
      <c r="Y440" s="150"/>
      <c r="Z440" s="150"/>
    </row>
    <row r="441" ht="12.0" customHeight="1">
      <c r="A441" s="192"/>
      <c r="B441" s="192"/>
      <c r="C441" s="192"/>
      <c r="D441" s="192"/>
      <c r="E441" s="192"/>
      <c r="F441" s="192"/>
      <c r="G441" s="150"/>
      <c r="H441" s="150"/>
      <c r="I441" s="150"/>
      <c r="J441" s="150"/>
      <c r="K441" s="150"/>
      <c r="L441" s="150"/>
      <c r="M441" s="150"/>
      <c r="N441" s="150"/>
      <c r="O441" s="150"/>
      <c r="P441" s="150"/>
      <c r="Q441" s="150"/>
      <c r="R441" s="150"/>
      <c r="S441" s="150"/>
      <c r="T441" s="150"/>
      <c r="U441" s="150"/>
      <c r="V441" s="150"/>
      <c r="W441" s="150"/>
      <c r="X441" s="150"/>
      <c r="Y441" s="150"/>
      <c r="Z441" s="150"/>
    </row>
    <row r="442" ht="12.0" customHeight="1">
      <c r="A442" s="192"/>
      <c r="B442" s="192"/>
      <c r="C442" s="192"/>
      <c r="D442" s="192"/>
      <c r="E442" s="192"/>
      <c r="F442" s="192"/>
      <c r="G442" s="150"/>
      <c r="H442" s="150"/>
      <c r="I442" s="150"/>
      <c r="J442" s="150"/>
      <c r="K442" s="150"/>
      <c r="L442" s="150"/>
      <c r="M442" s="150"/>
      <c r="N442" s="150"/>
      <c r="O442" s="150"/>
      <c r="P442" s="150"/>
      <c r="Q442" s="150"/>
      <c r="R442" s="150"/>
      <c r="S442" s="150"/>
      <c r="T442" s="150"/>
      <c r="U442" s="150"/>
      <c r="V442" s="150"/>
      <c r="W442" s="150"/>
      <c r="X442" s="150"/>
      <c r="Y442" s="150"/>
      <c r="Z442" s="150"/>
    </row>
    <row r="443" ht="12.0" customHeight="1">
      <c r="A443" s="192"/>
      <c r="B443" s="192"/>
      <c r="C443" s="192"/>
      <c r="D443" s="192"/>
      <c r="E443" s="192"/>
      <c r="F443" s="192"/>
      <c r="G443" s="150"/>
      <c r="H443" s="150"/>
      <c r="I443" s="150"/>
      <c r="J443" s="150"/>
      <c r="K443" s="150"/>
      <c r="L443" s="150"/>
      <c r="M443" s="150"/>
      <c r="N443" s="150"/>
      <c r="O443" s="150"/>
      <c r="P443" s="150"/>
      <c r="Q443" s="150"/>
      <c r="R443" s="150"/>
      <c r="S443" s="150"/>
      <c r="T443" s="150"/>
      <c r="U443" s="150"/>
      <c r="V443" s="150"/>
      <c r="W443" s="150"/>
      <c r="X443" s="150"/>
      <c r="Y443" s="150"/>
      <c r="Z443" s="150"/>
    </row>
    <row r="444" ht="12.0" customHeight="1">
      <c r="A444" s="192"/>
      <c r="B444" s="192"/>
      <c r="C444" s="192"/>
      <c r="D444" s="192"/>
      <c r="E444" s="192"/>
      <c r="F444" s="192"/>
      <c r="G444" s="150"/>
      <c r="H444" s="150"/>
      <c r="I444" s="150"/>
      <c r="J444" s="150"/>
      <c r="K444" s="150"/>
      <c r="L444" s="150"/>
      <c r="M444" s="150"/>
      <c r="N444" s="150"/>
      <c r="O444" s="150"/>
      <c r="P444" s="150"/>
      <c r="Q444" s="150"/>
      <c r="R444" s="150"/>
      <c r="S444" s="150"/>
      <c r="T444" s="150"/>
      <c r="U444" s="150"/>
      <c r="V444" s="150"/>
      <c r="W444" s="150"/>
      <c r="X444" s="150"/>
      <c r="Y444" s="150"/>
      <c r="Z444" s="150"/>
    </row>
    <row r="445" ht="12.0" customHeight="1">
      <c r="A445" s="192"/>
      <c r="B445" s="192"/>
      <c r="C445" s="192"/>
      <c r="D445" s="192"/>
      <c r="E445" s="192"/>
      <c r="F445" s="192"/>
      <c r="G445" s="150"/>
      <c r="H445" s="150"/>
      <c r="I445" s="150"/>
      <c r="J445" s="150"/>
      <c r="K445" s="150"/>
      <c r="L445" s="150"/>
      <c r="M445" s="150"/>
      <c r="N445" s="150"/>
      <c r="O445" s="150"/>
      <c r="P445" s="150"/>
      <c r="Q445" s="150"/>
      <c r="R445" s="150"/>
      <c r="S445" s="150"/>
      <c r="T445" s="150"/>
      <c r="U445" s="150"/>
      <c r="V445" s="150"/>
      <c r="W445" s="150"/>
      <c r="X445" s="150"/>
      <c r="Y445" s="150"/>
      <c r="Z445" s="150"/>
    </row>
    <row r="446" ht="12.0" customHeight="1">
      <c r="A446" s="192"/>
      <c r="B446" s="192"/>
      <c r="C446" s="192"/>
      <c r="D446" s="192"/>
      <c r="E446" s="192"/>
      <c r="F446" s="192"/>
      <c r="G446" s="150"/>
      <c r="H446" s="150"/>
      <c r="I446" s="150"/>
      <c r="J446" s="150"/>
      <c r="K446" s="150"/>
      <c r="L446" s="150"/>
      <c r="M446" s="150"/>
      <c r="N446" s="150"/>
      <c r="O446" s="150"/>
      <c r="P446" s="150"/>
      <c r="Q446" s="150"/>
      <c r="R446" s="150"/>
      <c r="S446" s="150"/>
      <c r="T446" s="150"/>
      <c r="U446" s="150"/>
      <c r="V446" s="150"/>
      <c r="W446" s="150"/>
      <c r="X446" s="150"/>
      <c r="Y446" s="150"/>
      <c r="Z446" s="150"/>
    </row>
    <row r="447" ht="12.0" customHeight="1">
      <c r="A447" s="192"/>
      <c r="B447" s="192"/>
      <c r="C447" s="192"/>
      <c r="D447" s="192"/>
      <c r="E447" s="192"/>
      <c r="F447" s="192"/>
      <c r="G447" s="150"/>
      <c r="H447" s="150"/>
      <c r="I447" s="150"/>
      <c r="J447" s="150"/>
      <c r="K447" s="150"/>
      <c r="L447" s="150"/>
      <c r="M447" s="150"/>
      <c r="N447" s="150"/>
      <c r="O447" s="150"/>
      <c r="P447" s="150"/>
      <c r="Q447" s="150"/>
      <c r="R447" s="150"/>
      <c r="S447" s="150"/>
      <c r="T447" s="150"/>
      <c r="U447" s="150"/>
      <c r="V447" s="150"/>
      <c r="W447" s="150"/>
      <c r="X447" s="150"/>
      <c r="Y447" s="150"/>
      <c r="Z447" s="150"/>
    </row>
    <row r="448" ht="12.0" customHeight="1">
      <c r="A448" s="192"/>
      <c r="B448" s="192"/>
      <c r="C448" s="192"/>
      <c r="D448" s="192"/>
      <c r="E448" s="192"/>
      <c r="F448" s="192"/>
      <c r="G448" s="150"/>
      <c r="H448" s="150"/>
      <c r="I448" s="150"/>
      <c r="J448" s="150"/>
      <c r="K448" s="150"/>
      <c r="L448" s="150"/>
      <c r="M448" s="150"/>
      <c r="N448" s="150"/>
      <c r="O448" s="150"/>
      <c r="P448" s="150"/>
      <c r="Q448" s="150"/>
      <c r="R448" s="150"/>
      <c r="S448" s="150"/>
      <c r="T448" s="150"/>
      <c r="U448" s="150"/>
      <c r="V448" s="150"/>
      <c r="W448" s="150"/>
      <c r="X448" s="150"/>
      <c r="Y448" s="150"/>
      <c r="Z448" s="150"/>
    </row>
    <row r="449" ht="12.0" customHeight="1">
      <c r="A449" s="192"/>
      <c r="B449" s="192"/>
      <c r="C449" s="192"/>
      <c r="D449" s="192"/>
      <c r="E449" s="192"/>
      <c r="F449" s="192"/>
      <c r="G449" s="150"/>
      <c r="H449" s="150"/>
      <c r="I449" s="150"/>
      <c r="J449" s="150"/>
      <c r="K449" s="150"/>
      <c r="L449" s="150"/>
      <c r="M449" s="150"/>
      <c r="N449" s="150"/>
      <c r="O449" s="150"/>
      <c r="P449" s="150"/>
      <c r="Q449" s="150"/>
      <c r="R449" s="150"/>
      <c r="S449" s="150"/>
      <c r="T449" s="150"/>
      <c r="U449" s="150"/>
      <c r="V449" s="150"/>
      <c r="W449" s="150"/>
      <c r="X449" s="150"/>
      <c r="Y449" s="150"/>
      <c r="Z449" s="150"/>
    </row>
    <row r="450" ht="12.0" customHeight="1">
      <c r="A450" s="192"/>
      <c r="B450" s="192"/>
      <c r="C450" s="192"/>
      <c r="D450" s="192"/>
      <c r="E450" s="192"/>
      <c r="F450" s="192"/>
      <c r="G450" s="150"/>
      <c r="H450" s="150"/>
      <c r="I450" s="150"/>
      <c r="J450" s="150"/>
      <c r="K450" s="150"/>
      <c r="L450" s="150"/>
      <c r="M450" s="150"/>
      <c r="N450" s="150"/>
      <c r="O450" s="150"/>
      <c r="P450" s="150"/>
      <c r="Q450" s="150"/>
      <c r="R450" s="150"/>
      <c r="S450" s="150"/>
      <c r="T450" s="150"/>
      <c r="U450" s="150"/>
      <c r="V450" s="150"/>
      <c r="W450" s="150"/>
      <c r="X450" s="150"/>
      <c r="Y450" s="150"/>
      <c r="Z450" s="150"/>
    </row>
    <row r="451" ht="12.0" customHeight="1">
      <c r="A451" s="192"/>
      <c r="B451" s="192"/>
      <c r="C451" s="192"/>
      <c r="D451" s="192"/>
      <c r="E451" s="192"/>
      <c r="F451" s="192"/>
      <c r="G451" s="150"/>
      <c r="H451" s="150"/>
      <c r="I451" s="150"/>
      <c r="J451" s="150"/>
      <c r="K451" s="150"/>
      <c r="L451" s="150"/>
      <c r="M451" s="150"/>
      <c r="N451" s="150"/>
      <c r="O451" s="150"/>
      <c r="P451" s="150"/>
      <c r="Q451" s="150"/>
      <c r="R451" s="150"/>
      <c r="S451" s="150"/>
      <c r="T451" s="150"/>
      <c r="U451" s="150"/>
      <c r="V451" s="150"/>
      <c r="W451" s="150"/>
      <c r="X451" s="150"/>
      <c r="Y451" s="150"/>
      <c r="Z451" s="150"/>
    </row>
    <row r="452" ht="12.0" customHeight="1">
      <c r="A452" s="192"/>
      <c r="B452" s="192"/>
      <c r="C452" s="192"/>
      <c r="D452" s="192"/>
      <c r="E452" s="192"/>
      <c r="F452" s="192"/>
      <c r="G452" s="150"/>
      <c r="H452" s="150"/>
      <c r="I452" s="150"/>
      <c r="J452" s="150"/>
      <c r="K452" s="150"/>
      <c r="L452" s="150"/>
      <c r="M452" s="150"/>
      <c r="N452" s="150"/>
      <c r="O452" s="150"/>
      <c r="P452" s="150"/>
      <c r="Q452" s="150"/>
      <c r="R452" s="150"/>
      <c r="S452" s="150"/>
      <c r="T452" s="150"/>
      <c r="U452" s="150"/>
      <c r="V452" s="150"/>
      <c r="W452" s="150"/>
      <c r="X452" s="150"/>
      <c r="Y452" s="150"/>
      <c r="Z452" s="150"/>
    </row>
    <row r="453" ht="12.0" customHeight="1">
      <c r="A453" s="192"/>
      <c r="B453" s="192"/>
      <c r="C453" s="192"/>
      <c r="D453" s="192"/>
      <c r="E453" s="192"/>
      <c r="F453" s="192"/>
      <c r="G453" s="150"/>
      <c r="H453" s="150"/>
      <c r="I453" s="150"/>
      <c r="J453" s="150"/>
      <c r="K453" s="150"/>
      <c r="L453" s="150"/>
      <c r="M453" s="150"/>
      <c r="N453" s="150"/>
      <c r="O453" s="150"/>
      <c r="P453" s="150"/>
      <c r="Q453" s="150"/>
      <c r="R453" s="150"/>
      <c r="S453" s="150"/>
      <c r="T453" s="150"/>
      <c r="U453" s="150"/>
      <c r="V453" s="150"/>
      <c r="W453" s="150"/>
      <c r="X453" s="150"/>
      <c r="Y453" s="150"/>
      <c r="Z453" s="150"/>
    </row>
    <row r="454" ht="12.0" customHeight="1">
      <c r="A454" s="192"/>
      <c r="B454" s="192"/>
      <c r="C454" s="192"/>
      <c r="D454" s="192"/>
      <c r="E454" s="192"/>
      <c r="F454" s="192"/>
      <c r="G454" s="150"/>
      <c r="H454" s="150"/>
      <c r="I454" s="150"/>
      <c r="J454" s="150"/>
      <c r="K454" s="150"/>
      <c r="L454" s="150"/>
      <c r="M454" s="150"/>
      <c r="N454" s="150"/>
      <c r="O454" s="150"/>
      <c r="P454" s="150"/>
      <c r="Q454" s="150"/>
      <c r="R454" s="150"/>
      <c r="S454" s="150"/>
      <c r="T454" s="150"/>
      <c r="U454" s="150"/>
      <c r="V454" s="150"/>
      <c r="W454" s="150"/>
      <c r="X454" s="150"/>
      <c r="Y454" s="150"/>
      <c r="Z454" s="150"/>
    </row>
    <row r="455" ht="12.0" customHeight="1">
      <c r="A455" s="192"/>
      <c r="B455" s="192"/>
      <c r="C455" s="192"/>
      <c r="D455" s="192"/>
      <c r="E455" s="192"/>
      <c r="F455" s="192"/>
      <c r="G455" s="150"/>
      <c r="H455" s="150"/>
      <c r="I455" s="150"/>
      <c r="J455" s="150"/>
      <c r="K455" s="150"/>
      <c r="L455" s="150"/>
      <c r="M455" s="150"/>
      <c r="N455" s="150"/>
      <c r="O455" s="150"/>
      <c r="P455" s="150"/>
      <c r="Q455" s="150"/>
      <c r="R455" s="150"/>
      <c r="S455" s="150"/>
      <c r="T455" s="150"/>
      <c r="U455" s="150"/>
      <c r="V455" s="150"/>
      <c r="W455" s="150"/>
      <c r="X455" s="150"/>
      <c r="Y455" s="150"/>
      <c r="Z455" s="150"/>
    </row>
    <row r="456" ht="12.0" customHeight="1">
      <c r="A456" s="192"/>
      <c r="B456" s="192"/>
      <c r="C456" s="192"/>
      <c r="D456" s="192"/>
      <c r="E456" s="192"/>
      <c r="F456" s="192"/>
      <c r="G456" s="150"/>
      <c r="H456" s="150"/>
      <c r="I456" s="150"/>
      <c r="J456" s="150"/>
      <c r="K456" s="150"/>
      <c r="L456" s="150"/>
      <c r="M456" s="150"/>
      <c r="N456" s="150"/>
      <c r="O456" s="150"/>
      <c r="P456" s="150"/>
      <c r="Q456" s="150"/>
      <c r="R456" s="150"/>
      <c r="S456" s="150"/>
      <c r="T456" s="150"/>
      <c r="U456" s="150"/>
      <c r="V456" s="150"/>
      <c r="W456" s="150"/>
      <c r="X456" s="150"/>
      <c r="Y456" s="150"/>
      <c r="Z456" s="150"/>
    </row>
    <row r="457" ht="12.0" customHeight="1">
      <c r="A457" s="192"/>
      <c r="B457" s="192"/>
      <c r="C457" s="192"/>
      <c r="D457" s="192"/>
      <c r="E457" s="192"/>
      <c r="F457" s="192"/>
      <c r="G457" s="150"/>
      <c r="H457" s="150"/>
      <c r="I457" s="150"/>
      <c r="J457" s="150"/>
      <c r="K457" s="150"/>
      <c r="L457" s="150"/>
      <c r="M457" s="150"/>
      <c r="N457" s="150"/>
      <c r="O457" s="150"/>
      <c r="P457" s="150"/>
      <c r="Q457" s="150"/>
      <c r="R457" s="150"/>
      <c r="S457" s="150"/>
      <c r="T457" s="150"/>
      <c r="U457" s="150"/>
      <c r="V457" s="150"/>
      <c r="W457" s="150"/>
      <c r="X457" s="150"/>
      <c r="Y457" s="150"/>
      <c r="Z457" s="150"/>
    </row>
    <row r="458" ht="12.0" customHeight="1">
      <c r="A458" s="192"/>
      <c r="B458" s="192"/>
      <c r="C458" s="192"/>
      <c r="D458" s="192"/>
      <c r="E458" s="192"/>
      <c r="F458" s="192"/>
      <c r="G458" s="150"/>
      <c r="H458" s="150"/>
      <c r="I458" s="150"/>
      <c r="J458" s="150"/>
      <c r="K458" s="150"/>
      <c r="L458" s="150"/>
      <c r="M458" s="150"/>
      <c r="N458" s="150"/>
      <c r="O458" s="150"/>
      <c r="P458" s="150"/>
      <c r="Q458" s="150"/>
      <c r="R458" s="150"/>
      <c r="S458" s="150"/>
      <c r="T458" s="150"/>
      <c r="U458" s="150"/>
      <c r="V458" s="150"/>
      <c r="W458" s="150"/>
      <c r="X458" s="150"/>
      <c r="Y458" s="150"/>
      <c r="Z458" s="150"/>
    </row>
    <row r="459" ht="12.0" customHeight="1">
      <c r="A459" s="192"/>
      <c r="B459" s="192"/>
      <c r="C459" s="192"/>
      <c r="D459" s="192"/>
      <c r="E459" s="192"/>
      <c r="F459" s="192"/>
      <c r="G459" s="150"/>
      <c r="H459" s="150"/>
      <c r="I459" s="150"/>
      <c r="J459" s="150"/>
      <c r="K459" s="150"/>
      <c r="L459" s="150"/>
      <c r="M459" s="150"/>
      <c r="N459" s="150"/>
      <c r="O459" s="150"/>
      <c r="P459" s="150"/>
      <c r="Q459" s="150"/>
      <c r="R459" s="150"/>
      <c r="S459" s="150"/>
      <c r="T459" s="150"/>
      <c r="U459" s="150"/>
      <c r="V459" s="150"/>
      <c r="W459" s="150"/>
      <c r="X459" s="150"/>
      <c r="Y459" s="150"/>
      <c r="Z459" s="150"/>
    </row>
    <row r="460" ht="12.0" customHeight="1">
      <c r="A460" s="192"/>
      <c r="B460" s="192"/>
      <c r="C460" s="192"/>
      <c r="D460" s="192"/>
      <c r="E460" s="192"/>
      <c r="F460" s="192"/>
      <c r="G460" s="150"/>
      <c r="H460" s="150"/>
      <c r="I460" s="150"/>
      <c r="J460" s="150"/>
      <c r="K460" s="150"/>
      <c r="L460" s="150"/>
      <c r="M460" s="150"/>
      <c r="N460" s="150"/>
      <c r="O460" s="150"/>
      <c r="P460" s="150"/>
      <c r="Q460" s="150"/>
      <c r="R460" s="150"/>
      <c r="S460" s="150"/>
      <c r="T460" s="150"/>
      <c r="U460" s="150"/>
      <c r="V460" s="150"/>
      <c r="W460" s="150"/>
      <c r="X460" s="150"/>
      <c r="Y460" s="150"/>
      <c r="Z460" s="150"/>
    </row>
    <row r="461" ht="12.0" customHeight="1">
      <c r="A461" s="192"/>
      <c r="B461" s="192"/>
      <c r="C461" s="192"/>
      <c r="D461" s="192"/>
      <c r="E461" s="192"/>
      <c r="F461" s="192"/>
      <c r="G461" s="150"/>
      <c r="H461" s="150"/>
      <c r="I461" s="150"/>
      <c r="J461" s="150"/>
      <c r="K461" s="150"/>
      <c r="L461" s="150"/>
      <c r="M461" s="150"/>
      <c r="N461" s="150"/>
      <c r="O461" s="150"/>
      <c r="P461" s="150"/>
      <c r="Q461" s="150"/>
      <c r="R461" s="150"/>
      <c r="S461" s="150"/>
      <c r="T461" s="150"/>
      <c r="U461" s="150"/>
      <c r="V461" s="150"/>
      <c r="W461" s="150"/>
      <c r="X461" s="150"/>
      <c r="Y461" s="150"/>
      <c r="Z461" s="150"/>
    </row>
    <row r="462" ht="12.0" customHeight="1">
      <c r="A462" s="192"/>
      <c r="B462" s="192"/>
      <c r="C462" s="192"/>
      <c r="D462" s="192"/>
      <c r="E462" s="192"/>
      <c r="F462" s="192"/>
      <c r="G462" s="150"/>
      <c r="H462" s="150"/>
      <c r="I462" s="150"/>
      <c r="J462" s="150"/>
      <c r="K462" s="150"/>
      <c r="L462" s="150"/>
      <c r="M462" s="150"/>
      <c r="N462" s="150"/>
      <c r="O462" s="150"/>
      <c r="P462" s="150"/>
      <c r="Q462" s="150"/>
      <c r="R462" s="150"/>
      <c r="S462" s="150"/>
      <c r="T462" s="150"/>
      <c r="U462" s="150"/>
      <c r="V462" s="150"/>
      <c r="W462" s="150"/>
      <c r="X462" s="150"/>
      <c r="Y462" s="150"/>
      <c r="Z462" s="150"/>
    </row>
    <row r="463" ht="12.0" customHeight="1">
      <c r="A463" s="192"/>
      <c r="B463" s="192"/>
      <c r="C463" s="192"/>
      <c r="D463" s="192"/>
      <c r="E463" s="192"/>
      <c r="F463" s="192"/>
      <c r="G463" s="150"/>
      <c r="H463" s="150"/>
      <c r="I463" s="150"/>
      <c r="J463" s="150"/>
      <c r="K463" s="150"/>
      <c r="L463" s="150"/>
      <c r="M463" s="150"/>
      <c r="N463" s="150"/>
      <c r="O463" s="150"/>
      <c r="P463" s="150"/>
      <c r="Q463" s="150"/>
      <c r="R463" s="150"/>
      <c r="S463" s="150"/>
      <c r="T463" s="150"/>
      <c r="U463" s="150"/>
      <c r="V463" s="150"/>
      <c r="W463" s="150"/>
      <c r="X463" s="150"/>
      <c r="Y463" s="150"/>
      <c r="Z463" s="150"/>
    </row>
    <row r="464" ht="12.0" customHeight="1">
      <c r="A464" s="192"/>
      <c r="B464" s="192"/>
      <c r="C464" s="192"/>
      <c r="D464" s="192"/>
      <c r="E464" s="192"/>
      <c r="F464" s="192"/>
      <c r="G464" s="150"/>
      <c r="H464" s="150"/>
      <c r="I464" s="150"/>
      <c r="J464" s="150"/>
      <c r="K464" s="150"/>
      <c r="L464" s="150"/>
      <c r="M464" s="150"/>
      <c r="N464" s="150"/>
      <c r="O464" s="150"/>
      <c r="P464" s="150"/>
      <c r="Q464" s="150"/>
      <c r="R464" s="150"/>
      <c r="S464" s="150"/>
      <c r="T464" s="150"/>
      <c r="U464" s="150"/>
      <c r="V464" s="150"/>
      <c r="W464" s="150"/>
      <c r="X464" s="150"/>
      <c r="Y464" s="150"/>
      <c r="Z464" s="150"/>
    </row>
    <row r="465" ht="12.0" customHeight="1">
      <c r="A465" s="192"/>
      <c r="B465" s="192"/>
      <c r="C465" s="192"/>
      <c r="D465" s="192"/>
      <c r="E465" s="192"/>
      <c r="F465" s="192"/>
      <c r="G465" s="150"/>
      <c r="H465" s="150"/>
      <c r="I465" s="150"/>
      <c r="J465" s="150"/>
      <c r="K465" s="150"/>
      <c r="L465" s="150"/>
      <c r="M465" s="150"/>
      <c r="N465" s="150"/>
      <c r="O465" s="150"/>
      <c r="P465" s="150"/>
      <c r="Q465" s="150"/>
      <c r="R465" s="150"/>
      <c r="S465" s="150"/>
      <c r="T465" s="150"/>
      <c r="U465" s="150"/>
      <c r="V465" s="150"/>
      <c r="W465" s="150"/>
      <c r="X465" s="150"/>
      <c r="Y465" s="150"/>
      <c r="Z465" s="150"/>
    </row>
    <row r="466" ht="12.0" customHeight="1">
      <c r="A466" s="192"/>
      <c r="B466" s="192"/>
      <c r="C466" s="192"/>
      <c r="D466" s="192"/>
      <c r="E466" s="192"/>
      <c r="F466" s="192"/>
      <c r="G466" s="150"/>
      <c r="H466" s="150"/>
      <c r="I466" s="150"/>
      <c r="J466" s="150"/>
      <c r="K466" s="150"/>
      <c r="L466" s="150"/>
      <c r="M466" s="150"/>
      <c r="N466" s="150"/>
      <c r="O466" s="150"/>
      <c r="P466" s="150"/>
      <c r="Q466" s="150"/>
      <c r="R466" s="150"/>
      <c r="S466" s="150"/>
      <c r="T466" s="150"/>
      <c r="U466" s="150"/>
      <c r="V466" s="150"/>
      <c r="W466" s="150"/>
      <c r="X466" s="150"/>
      <c r="Y466" s="150"/>
      <c r="Z466" s="150"/>
    </row>
    <row r="467" ht="12.0" customHeight="1">
      <c r="A467" s="192"/>
      <c r="B467" s="192"/>
      <c r="C467" s="192"/>
      <c r="D467" s="192"/>
      <c r="E467" s="192"/>
      <c r="F467" s="192"/>
      <c r="G467" s="150"/>
      <c r="H467" s="150"/>
      <c r="I467" s="150"/>
      <c r="J467" s="150"/>
      <c r="K467" s="150"/>
      <c r="L467" s="150"/>
      <c r="M467" s="150"/>
      <c r="N467" s="150"/>
      <c r="O467" s="150"/>
      <c r="P467" s="150"/>
      <c r="Q467" s="150"/>
      <c r="R467" s="150"/>
      <c r="S467" s="150"/>
      <c r="T467" s="150"/>
      <c r="U467" s="150"/>
      <c r="V467" s="150"/>
      <c r="W467" s="150"/>
      <c r="X467" s="150"/>
      <c r="Y467" s="150"/>
      <c r="Z467" s="150"/>
    </row>
    <row r="468" ht="12.0" customHeight="1">
      <c r="A468" s="192"/>
      <c r="B468" s="192"/>
      <c r="C468" s="192"/>
      <c r="D468" s="192"/>
      <c r="E468" s="192"/>
      <c r="F468" s="192"/>
      <c r="G468" s="150"/>
      <c r="H468" s="150"/>
      <c r="I468" s="150"/>
      <c r="J468" s="150"/>
      <c r="K468" s="150"/>
      <c r="L468" s="150"/>
      <c r="M468" s="150"/>
      <c r="N468" s="150"/>
      <c r="O468" s="150"/>
      <c r="P468" s="150"/>
      <c r="Q468" s="150"/>
      <c r="R468" s="150"/>
      <c r="S468" s="150"/>
      <c r="T468" s="150"/>
      <c r="U468" s="150"/>
      <c r="V468" s="150"/>
      <c r="W468" s="150"/>
      <c r="X468" s="150"/>
      <c r="Y468" s="150"/>
      <c r="Z468" s="150"/>
    </row>
    <row r="469" ht="12.0" customHeight="1">
      <c r="A469" s="192"/>
      <c r="B469" s="192"/>
      <c r="C469" s="192"/>
      <c r="D469" s="192"/>
      <c r="E469" s="192"/>
      <c r="F469" s="192"/>
      <c r="G469" s="150"/>
      <c r="H469" s="150"/>
      <c r="I469" s="150"/>
      <c r="J469" s="150"/>
      <c r="K469" s="150"/>
      <c r="L469" s="150"/>
      <c r="M469" s="150"/>
      <c r="N469" s="150"/>
      <c r="O469" s="150"/>
      <c r="P469" s="150"/>
      <c r="Q469" s="150"/>
      <c r="R469" s="150"/>
      <c r="S469" s="150"/>
      <c r="T469" s="150"/>
      <c r="U469" s="150"/>
      <c r="V469" s="150"/>
      <c r="W469" s="150"/>
      <c r="X469" s="150"/>
      <c r="Y469" s="150"/>
      <c r="Z469" s="150"/>
    </row>
    <row r="470" ht="12.0" customHeight="1">
      <c r="A470" s="192"/>
      <c r="B470" s="192"/>
      <c r="C470" s="192"/>
      <c r="D470" s="192"/>
      <c r="E470" s="192"/>
      <c r="F470" s="192"/>
      <c r="G470" s="150"/>
      <c r="H470" s="150"/>
      <c r="I470" s="150"/>
      <c r="J470" s="150"/>
      <c r="K470" s="150"/>
      <c r="L470" s="150"/>
      <c r="M470" s="150"/>
      <c r="N470" s="150"/>
      <c r="O470" s="150"/>
      <c r="P470" s="150"/>
      <c r="Q470" s="150"/>
      <c r="R470" s="150"/>
      <c r="S470" s="150"/>
      <c r="T470" s="150"/>
      <c r="U470" s="150"/>
      <c r="V470" s="150"/>
      <c r="W470" s="150"/>
      <c r="X470" s="150"/>
      <c r="Y470" s="150"/>
      <c r="Z470" s="150"/>
    </row>
    <row r="471" ht="12.0" customHeight="1">
      <c r="A471" s="192"/>
      <c r="B471" s="192"/>
      <c r="C471" s="192"/>
      <c r="D471" s="192"/>
      <c r="E471" s="192"/>
      <c r="F471" s="192"/>
      <c r="G471" s="150"/>
      <c r="H471" s="150"/>
      <c r="I471" s="150"/>
      <c r="J471" s="150"/>
      <c r="K471" s="150"/>
      <c r="L471" s="150"/>
      <c r="M471" s="150"/>
      <c r="N471" s="150"/>
      <c r="O471" s="150"/>
      <c r="P471" s="150"/>
      <c r="Q471" s="150"/>
      <c r="R471" s="150"/>
      <c r="S471" s="150"/>
      <c r="T471" s="150"/>
      <c r="U471" s="150"/>
      <c r="V471" s="150"/>
      <c r="W471" s="150"/>
      <c r="X471" s="150"/>
      <c r="Y471" s="150"/>
      <c r="Z471" s="150"/>
    </row>
    <row r="472" ht="12.0" customHeight="1">
      <c r="A472" s="192"/>
      <c r="B472" s="192"/>
      <c r="C472" s="192"/>
      <c r="D472" s="192"/>
      <c r="E472" s="192"/>
      <c r="F472" s="192"/>
      <c r="G472" s="150"/>
      <c r="H472" s="150"/>
      <c r="I472" s="150"/>
      <c r="J472" s="150"/>
      <c r="K472" s="150"/>
      <c r="L472" s="150"/>
      <c r="M472" s="150"/>
      <c r="N472" s="150"/>
      <c r="O472" s="150"/>
      <c r="P472" s="150"/>
      <c r="Q472" s="150"/>
      <c r="R472" s="150"/>
      <c r="S472" s="150"/>
      <c r="T472" s="150"/>
      <c r="U472" s="150"/>
      <c r="V472" s="150"/>
      <c r="W472" s="150"/>
      <c r="X472" s="150"/>
      <c r="Y472" s="150"/>
      <c r="Z472" s="150"/>
    </row>
    <row r="473" ht="12.0" customHeight="1">
      <c r="A473" s="192"/>
      <c r="B473" s="192"/>
      <c r="C473" s="192"/>
      <c r="D473" s="192"/>
      <c r="E473" s="192"/>
      <c r="F473" s="192"/>
      <c r="G473" s="150"/>
      <c r="H473" s="150"/>
      <c r="I473" s="150"/>
      <c r="J473" s="150"/>
      <c r="K473" s="150"/>
      <c r="L473" s="150"/>
      <c r="M473" s="150"/>
      <c r="N473" s="150"/>
      <c r="O473" s="150"/>
      <c r="P473" s="150"/>
      <c r="Q473" s="150"/>
      <c r="R473" s="150"/>
      <c r="S473" s="150"/>
      <c r="T473" s="150"/>
      <c r="U473" s="150"/>
      <c r="V473" s="150"/>
      <c r="W473" s="150"/>
      <c r="X473" s="150"/>
      <c r="Y473" s="150"/>
      <c r="Z473" s="150"/>
    </row>
    <row r="474" ht="12.0" customHeight="1">
      <c r="A474" s="192"/>
      <c r="B474" s="192"/>
      <c r="C474" s="192"/>
      <c r="D474" s="192"/>
      <c r="E474" s="192"/>
      <c r="F474" s="192"/>
      <c r="G474" s="150"/>
      <c r="H474" s="150"/>
      <c r="I474" s="150"/>
      <c r="J474" s="150"/>
      <c r="K474" s="150"/>
      <c r="L474" s="150"/>
      <c r="M474" s="150"/>
      <c r="N474" s="150"/>
      <c r="O474" s="150"/>
      <c r="P474" s="150"/>
      <c r="Q474" s="150"/>
      <c r="R474" s="150"/>
      <c r="S474" s="150"/>
      <c r="T474" s="150"/>
      <c r="U474" s="150"/>
      <c r="V474" s="150"/>
      <c r="W474" s="150"/>
      <c r="X474" s="150"/>
      <c r="Y474" s="150"/>
      <c r="Z474" s="150"/>
    </row>
    <row r="475" ht="12.0" customHeight="1">
      <c r="A475" s="192"/>
      <c r="B475" s="192"/>
      <c r="C475" s="192"/>
      <c r="D475" s="192"/>
      <c r="E475" s="192"/>
      <c r="F475" s="192"/>
      <c r="G475" s="150"/>
      <c r="H475" s="150"/>
      <c r="I475" s="150"/>
      <c r="J475" s="150"/>
      <c r="K475" s="150"/>
      <c r="L475" s="150"/>
      <c r="M475" s="150"/>
      <c r="N475" s="150"/>
      <c r="O475" s="150"/>
      <c r="P475" s="150"/>
      <c r="Q475" s="150"/>
      <c r="R475" s="150"/>
      <c r="S475" s="150"/>
      <c r="T475" s="150"/>
      <c r="U475" s="150"/>
      <c r="V475" s="150"/>
      <c r="W475" s="150"/>
      <c r="X475" s="150"/>
      <c r="Y475" s="150"/>
      <c r="Z475" s="150"/>
    </row>
    <row r="476" ht="12.0" customHeight="1">
      <c r="A476" s="192"/>
      <c r="B476" s="192"/>
      <c r="C476" s="192"/>
      <c r="D476" s="192"/>
      <c r="E476" s="192"/>
      <c r="F476" s="192"/>
      <c r="G476" s="150"/>
      <c r="H476" s="150"/>
      <c r="I476" s="150"/>
      <c r="J476" s="150"/>
      <c r="K476" s="150"/>
      <c r="L476" s="150"/>
      <c r="M476" s="150"/>
      <c r="N476" s="150"/>
      <c r="O476" s="150"/>
      <c r="P476" s="150"/>
      <c r="Q476" s="150"/>
      <c r="R476" s="150"/>
      <c r="S476" s="150"/>
      <c r="T476" s="150"/>
      <c r="U476" s="150"/>
      <c r="V476" s="150"/>
      <c r="W476" s="150"/>
      <c r="X476" s="150"/>
      <c r="Y476" s="150"/>
      <c r="Z476" s="150"/>
    </row>
    <row r="477" ht="12.0" customHeight="1">
      <c r="A477" s="192"/>
      <c r="B477" s="192"/>
      <c r="C477" s="192"/>
      <c r="D477" s="192"/>
      <c r="E477" s="192"/>
      <c r="F477" s="192"/>
      <c r="G477" s="150"/>
      <c r="H477" s="150"/>
      <c r="I477" s="150"/>
      <c r="J477" s="150"/>
      <c r="K477" s="150"/>
      <c r="L477" s="150"/>
      <c r="M477" s="150"/>
      <c r="N477" s="150"/>
      <c r="O477" s="150"/>
      <c r="P477" s="150"/>
      <c r="Q477" s="150"/>
      <c r="R477" s="150"/>
      <c r="S477" s="150"/>
      <c r="T477" s="150"/>
      <c r="U477" s="150"/>
      <c r="V477" s="150"/>
      <c r="W477" s="150"/>
      <c r="X477" s="150"/>
      <c r="Y477" s="150"/>
      <c r="Z477" s="150"/>
    </row>
    <row r="478" ht="12.0" customHeight="1">
      <c r="A478" s="192"/>
      <c r="B478" s="192"/>
      <c r="C478" s="192"/>
      <c r="D478" s="192"/>
      <c r="E478" s="192"/>
      <c r="F478" s="192"/>
      <c r="G478" s="150"/>
      <c r="H478" s="150"/>
      <c r="I478" s="150"/>
      <c r="J478" s="150"/>
      <c r="K478" s="150"/>
      <c r="L478" s="150"/>
      <c r="M478" s="150"/>
      <c r="N478" s="150"/>
      <c r="O478" s="150"/>
      <c r="P478" s="150"/>
      <c r="Q478" s="150"/>
      <c r="R478" s="150"/>
      <c r="S478" s="150"/>
      <c r="T478" s="150"/>
      <c r="U478" s="150"/>
      <c r="V478" s="150"/>
      <c r="W478" s="150"/>
      <c r="X478" s="150"/>
      <c r="Y478" s="150"/>
      <c r="Z478" s="150"/>
    </row>
    <row r="479" ht="12.0" customHeight="1">
      <c r="A479" s="192"/>
      <c r="B479" s="192"/>
      <c r="C479" s="192"/>
      <c r="D479" s="192"/>
      <c r="E479" s="192"/>
      <c r="F479" s="192"/>
      <c r="G479" s="150"/>
      <c r="H479" s="150"/>
      <c r="I479" s="150"/>
      <c r="J479" s="150"/>
      <c r="K479" s="150"/>
      <c r="L479" s="150"/>
      <c r="M479" s="150"/>
      <c r="N479" s="150"/>
      <c r="O479" s="150"/>
      <c r="P479" s="150"/>
      <c r="Q479" s="150"/>
      <c r="R479" s="150"/>
      <c r="S479" s="150"/>
      <c r="T479" s="150"/>
      <c r="U479" s="150"/>
      <c r="V479" s="150"/>
      <c r="W479" s="150"/>
      <c r="X479" s="150"/>
      <c r="Y479" s="150"/>
      <c r="Z479" s="150"/>
    </row>
    <row r="480" ht="12.0" customHeight="1">
      <c r="A480" s="192"/>
      <c r="B480" s="192"/>
      <c r="C480" s="192"/>
      <c r="D480" s="192"/>
      <c r="E480" s="192"/>
      <c r="F480" s="192"/>
      <c r="G480" s="150"/>
      <c r="H480" s="150"/>
      <c r="I480" s="150"/>
      <c r="J480" s="150"/>
      <c r="K480" s="150"/>
      <c r="L480" s="150"/>
      <c r="M480" s="150"/>
      <c r="N480" s="150"/>
      <c r="O480" s="150"/>
      <c r="P480" s="150"/>
      <c r="Q480" s="150"/>
      <c r="R480" s="150"/>
      <c r="S480" s="150"/>
      <c r="T480" s="150"/>
      <c r="U480" s="150"/>
      <c r="V480" s="150"/>
      <c r="W480" s="150"/>
      <c r="X480" s="150"/>
      <c r="Y480" s="150"/>
      <c r="Z480" s="150"/>
    </row>
    <row r="481" ht="12.0" customHeight="1">
      <c r="A481" s="192"/>
      <c r="B481" s="192"/>
      <c r="C481" s="192"/>
      <c r="D481" s="192"/>
      <c r="E481" s="192"/>
      <c r="F481" s="192"/>
      <c r="G481" s="150"/>
      <c r="H481" s="150"/>
      <c r="I481" s="150"/>
      <c r="J481" s="150"/>
      <c r="K481" s="150"/>
      <c r="L481" s="150"/>
      <c r="M481" s="150"/>
      <c r="N481" s="150"/>
      <c r="O481" s="150"/>
      <c r="P481" s="150"/>
      <c r="Q481" s="150"/>
      <c r="R481" s="150"/>
      <c r="S481" s="150"/>
      <c r="T481" s="150"/>
      <c r="U481" s="150"/>
      <c r="V481" s="150"/>
      <c r="W481" s="150"/>
      <c r="X481" s="150"/>
      <c r="Y481" s="150"/>
      <c r="Z481" s="150"/>
    </row>
    <row r="482" ht="12.0" customHeight="1">
      <c r="A482" s="192"/>
      <c r="B482" s="192"/>
      <c r="C482" s="192"/>
      <c r="D482" s="192"/>
      <c r="E482" s="192"/>
      <c r="F482" s="192"/>
      <c r="G482" s="150"/>
      <c r="H482" s="150"/>
      <c r="I482" s="150"/>
      <c r="J482" s="150"/>
      <c r="K482" s="150"/>
      <c r="L482" s="150"/>
      <c r="M482" s="150"/>
      <c r="N482" s="150"/>
      <c r="O482" s="150"/>
      <c r="P482" s="150"/>
      <c r="Q482" s="150"/>
      <c r="R482" s="150"/>
      <c r="S482" s="150"/>
      <c r="T482" s="150"/>
      <c r="U482" s="150"/>
      <c r="V482" s="150"/>
      <c r="W482" s="150"/>
      <c r="X482" s="150"/>
      <c r="Y482" s="150"/>
      <c r="Z482" s="150"/>
    </row>
    <row r="483" ht="12.0" customHeight="1">
      <c r="A483" s="192"/>
      <c r="B483" s="192"/>
      <c r="C483" s="192"/>
      <c r="D483" s="192"/>
      <c r="E483" s="192"/>
      <c r="F483" s="192"/>
      <c r="G483" s="150"/>
      <c r="H483" s="150"/>
      <c r="I483" s="150"/>
      <c r="J483" s="150"/>
      <c r="K483" s="150"/>
      <c r="L483" s="150"/>
      <c r="M483" s="150"/>
      <c r="N483" s="150"/>
      <c r="O483" s="150"/>
      <c r="P483" s="150"/>
      <c r="Q483" s="150"/>
      <c r="R483" s="150"/>
      <c r="S483" s="150"/>
      <c r="T483" s="150"/>
      <c r="U483" s="150"/>
      <c r="V483" s="150"/>
      <c r="W483" s="150"/>
      <c r="X483" s="150"/>
      <c r="Y483" s="150"/>
      <c r="Z483" s="150"/>
    </row>
    <row r="484" ht="12.0" customHeight="1">
      <c r="A484" s="192"/>
      <c r="B484" s="192"/>
      <c r="C484" s="192"/>
      <c r="D484" s="192"/>
      <c r="E484" s="192"/>
      <c r="F484" s="192"/>
      <c r="G484" s="150"/>
      <c r="H484" s="150"/>
      <c r="I484" s="150"/>
      <c r="J484" s="150"/>
      <c r="K484" s="150"/>
      <c r="L484" s="150"/>
      <c r="M484" s="150"/>
      <c r="N484" s="150"/>
      <c r="O484" s="150"/>
      <c r="P484" s="150"/>
      <c r="Q484" s="150"/>
      <c r="R484" s="150"/>
      <c r="S484" s="150"/>
      <c r="T484" s="150"/>
      <c r="U484" s="150"/>
      <c r="V484" s="150"/>
      <c r="W484" s="150"/>
      <c r="X484" s="150"/>
      <c r="Y484" s="150"/>
      <c r="Z484" s="150"/>
    </row>
    <row r="485" ht="12.0" customHeight="1">
      <c r="A485" s="192"/>
      <c r="B485" s="192"/>
      <c r="C485" s="192"/>
      <c r="D485" s="192"/>
      <c r="E485" s="192"/>
      <c r="F485" s="192"/>
      <c r="G485" s="150"/>
      <c r="H485" s="150"/>
      <c r="I485" s="150"/>
      <c r="J485" s="150"/>
      <c r="K485" s="150"/>
      <c r="L485" s="150"/>
      <c r="M485" s="150"/>
      <c r="N485" s="150"/>
      <c r="O485" s="150"/>
      <c r="P485" s="150"/>
      <c r="Q485" s="150"/>
      <c r="R485" s="150"/>
      <c r="S485" s="150"/>
      <c r="T485" s="150"/>
      <c r="U485" s="150"/>
      <c r="V485" s="150"/>
      <c r="W485" s="150"/>
      <c r="X485" s="150"/>
      <c r="Y485" s="150"/>
      <c r="Z485" s="150"/>
    </row>
    <row r="486" ht="12.0" customHeight="1">
      <c r="A486" s="192"/>
      <c r="B486" s="192"/>
      <c r="C486" s="192"/>
      <c r="D486" s="192"/>
      <c r="E486" s="192"/>
      <c r="F486" s="192"/>
      <c r="G486" s="150"/>
      <c r="H486" s="150"/>
      <c r="I486" s="150"/>
      <c r="J486" s="150"/>
      <c r="K486" s="150"/>
      <c r="L486" s="150"/>
      <c r="M486" s="150"/>
      <c r="N486" s="150"/>
      <c r="O486" s="150"/>
      <c r="P486" s="150"/>
      <c r="Q486" s="150"/>
      <c r="R486" s="150"/>
      <c r="S486" s="150"/>
      <c r="T486" s="150"/>
      <c r="U486" s="150"/>
      <c r="V486" s="150"/>
      <c r="W486" s="150"/>
      <c r="X486" s="150"/>
      <c r="Y486" s="150"/>
      <c r="Z486" s="150"/>
    </row>
    <row r="487" ht="12.0" customHeight="1">
      <c r="A487" s="192"/>
      <c r="B487" s="192"/>
      <c r="C487" s="192"/>
      <c r="D487" s="192"/>
      <c r="E487" s="192"/>
      <c r="F487" s="192"/>
      <c r="G487" s="150"/>
      <c r="H487" s="150"/>
      <c r="I487" s="150"/>
      <c r="J487" s="150"/>
      <c r="K487" s="150"/>
      <c r="L487" s="150"/>
      <c r="M487" s="150"/>
      <c r="N487" s="150"/>
      <c r="O487" s="150"/>
      <c r="P487" s="150"/>
      <c r="Q487" s="150"/>
      <c r="R487" s="150"/>
      <c r="S487" s="150"/>
      <c r="T487" s="150"/>
      <c r="U487" s="150"/>
      <c r="V487" s="150"/>
      <c r="W487" s="150"/>
      <c r="X487" s="150"/>
      <c r="Y487" s="150"/>
      <c r="Z487" s="150"/>
    </row>
    <row r="488" ht="12.0" customHeight="1">
      <c r="A488" s="192"/>
      <c r="B488" s="192"/>
      <c r="C488" s="192"/>
      <c r="D488" s="192"/>
      <c r="E488" s="192"/>
      <c r="F488" s="192"/>
      <c r="G488" s="150"/>
      <c r="H488" s="150"/>
      <c r="I488" s="150"/>
      <c r="J488" s="150"/>
      <c r="K488" s="150"/>
      <c r="L488" s="150"/>
      <c r="M488" s="150"/>
      <c r="N488" s="150"/>
      <c r="O488" s="150"/>
      <c r="P488" s="150"/>
      <c r="Q488" s="150"/>
      <c r="R488" s="150"/>
      <c r="S488" s="150"/>
      <c r="T488" s="150"/>
      <c r="U488" s="150"/>
      <c r="V488" s="150"/>
      <c r="W488" s="150"/>
      <c r="X488" s="150"/>
      <c r="Y488" s="150"/>
      <c r="Z488" s="150"/>
    </row>
    <row r="489" ht="12.0" customHeight="1">
      <c r="A489" s="192"/>
      <c r="B489" s="192"/>
      <c r="C489" s="192"/>
      <c r="D489" s="192"/>
      <c r="E489" s="192"/>
      <c r="F489" s="192"/>
      <c r="G489" s="150"/>
      <c r="H489" s="150"/>
      <c r="I489" s="150"/>
      <c r="J489" s="150"/>
      <c r="K489" s="150"/>
      <c r="L489" s="150"/>
      <c r="M489" s="150"/>
      <c r="N489" s="150"/>
      <c r="O489" s="150"/>
      <c r="P489" s="150"/>
      <c r="Q489" s="150"/>
      <c r="R489" s="150"/>
      <c r="S489" s="150"/>
      <c r="T489" s="150"/>
      <c r="U489" s="150"/>
      <c r="V489" s="150"/>
      <c r="W489" s="150"/>
      <c r="X489" s="150"/>
      <c r="Y489" s="150"/>
      <c r="Z489" s="150"/>
    </row>
    <row r="490" ht="12.0" customHeight="1">
      <c r="A490" s="192"/>
      <c r="B490" s="192"/>
      <c r="C490" s="192"/>
      <c r="D490" s="192"/>
      <c r="E490" s="192"/>
      <c r="F490" s="192"/>
      <c r="G490" s="150"/>
      <c r="H490" s="150"/>
      <c r="I490" s="150"/>
      <c r="J490" s="150"/>
      <c r="K490" s="150"/>
      <c r="L490" s="150"/>
      <c r="M490" s="150"/>
      <c r="N490" s="150"/>
      <c r="O490" s="150"/>
      <c r="P490" s="150"/>
      <c r="Q490" s="150"/>
      <c r="R490" s="150"/>
      <c r="S490" s="150"/>
      <c r="T490" s="150"/>
      <c r="U490" s="150"/>
      <c r="V490" s="150"/>
      <c r="W490" s="150"/>
      <c r="X490" s="150"/>
      <c r="Y490" s="150"/>
      <c r="Z490" s="150"/>
    </row>
    <row r="491" ht="12.0" customHeight="1">
      <c r="A491" s="192"/>
      <c r="B491" s="192"/>
      <c r="C491" s="192"/>
      <c r="D491" s="192"/>
      <c r="E491" s="192"/>
      <c r="F491" s="192"/>
      <c r="G491" s="150"/>
      <c r="H491" s="150"/>
      <c r="I491" s="150"/>
      <c r="J491" s="150"/>
      <c r="K491" s="150"/>
      <c r="L491" s="150"/>
      <c r="M491" s="150"/>
      <c r="N491" s="150"/>
      <c r="O491" s="150"/>
      <c r="P491" s="150"/>
      <c r="Q491" s="150"/>
      <c r="R491" s="150"/>
      <c r="S491" s="150"/>
      <c r="T491" s="150"/>
      <c r="U491" s="150"/>
      <c r="V491" s="150"/>
      <c r="W491" s="150"/>
      <c r="X491" s="150"/>
      <c r="Y491" s="150"/>
      <c r="Z491" s="150"/>
    </row>
    <row r="492" ht="12.0" customHeight="1">
      <c r="A492" s="192"/>
      <c r="B492" s="192"/>
      <c r="C492" s="192"/>
      <c r="D492" s="192"/>
      <c r="E492" s="192"/>
      <c r="F492" s="192"/>
      <c r="G492" s="150"/>
      <c r="H492" s="150"/>
      <c r="I492" s="150"/>
      <c r="J492" s="150"/>
      <c r="K492" s="150"/>
      <c r="L492" s="150"/>
      <c r="M492" s="150"/>
      <c r="N492" s="150"/>
      <c r="O492" s="150"/>
      <c r="P492" s="150"/>
      <c r="Q492" s="150"/>
      <c r="R492" s="150"/>
      <c r="S492" s="150"/>
      <c r="T492" s="150"/>
      <c r="U492" s="150"/>
      <c r="V492" s="150"/>
      <c r="W492" s="150"/>
      <c r="X492" s="150"/>
      <c r="Y492" s="150"/>
      <c r="Z492" s="150"/>
    </row>
    <row r="493" ht="12.0" customHeight="1">
      <c r="A493" s="192"/>
      <c r="B493" s="192"/>
      <c r="C493" s="192"/>
      <c r="D493" s="192"/>
      <c r="E493" s="192"/>
      <c r="F493" s="192"/>
      <c r="G493" s="150"/>
      <c r="H493" s="150"/>
      <c r="I493" s="150"/>
      <c r="J493" s="150"/>
      <c r="K493" s="150"/>
      <c r="L493" s="150"/>
      <c r="M493" s="150"/>
      <c r="N493" s="150"/>
      <c r="O493" s="150"/>
      <c r="P493" s="150"/>
      <c r="Q493" s="150"/>
      <c r="R493" s="150"/>
      <c r="S493" s="150"/>
      <c r="T493" s="150"/>
      <c r="U493" s="150"/>
      <c r="V493" s="150"/>
      <c r="W493" s="150"/>
      <c r="X493" s="150"/>
      <c r="Y493" s="150"/>
      <c r="Z493" s="150"/>
    </row>
    <row r="494" ht="12.0" customHeight="1">
      <c r="A494" s="192"/>
      <c r="B494" s="192"/>
      <c r="C494" s="192"/>
      <c r="D494" s="192"/>
      <c r="E494" s="192"/>
      <c r="F494" s="192"/>
      <c r="G494" s="150"/>
      <c r="H494" s="150"/>
      <c r="I494" s="150"/>
      <c r="J494" s="150"/>
      <c r="K494" s="150"/>
      <c r="L494" s="150"/>
      <c r="M494" s="150"/>
      <c r="N494" s="150"/>
      <c r="O494" s="150"/>
      <c r="P494" s="150"/>
      <c r="Q494" s="150"/>
      <c r="R494" s="150"/>
      <c r="S494" s="150"/>
      <c r="T494" s="150"/>
      <c r="U494" s="150"/>
      <c r="V494" s="150"/>
      <c r="W494" s="150"/>
      <c r="X494" s="150"/>
      <c r="Y494" s="150"/>
      <c r="Z494" s="150"/>
    </row>
    <row r="495" ht="12.0" customHeight="1">
      <c r="A495" s="192"/>
      <c r="B495" s="192"/>
      <c r="C495" s="192"/>
      <c r="D495" s="192"/>
      <c r="E495" s="192"/>
      <c r="F495" s="192"/>
      <c r="G495" s="150"/>
      <c r="H495" s="150"/>
      <c r="I495" s="150"/>
      <c r="J495" s="150"/>
      <c r="K495" s="150"/>
      <c r="L495" s="150"/>
      <c r="M495" s="150"/>
      <c r="N495" s="150"/>
      <c r="O495" s="150"/>
      <c r="P495" s="150"/>
      <c r="Q495" s="150"/>
      <c r="R495" s="150"/>
      <c r="S495" s="150"/>
      <c r="T495" s="150"/>
      <c r="U495" s="150"/>
      <c r="V495" s="150"/>
      <c r="W495" s="150"/>
      <c r="X495" s="150"/>
      <c r="Y495" s="150"/>
      <c r="Z495" s="150"/>
    </row>
    <row r="496" ht="12.0" customHeight="1">
      <c r="A496" s="192"/>
      <c r="B496" s="192"/>
      <c r="C496" s="192"/>
      <c r="D496" s="192"/>
      <c r="E496" s="192"/>
      <c r="F496" s="192"/>
      <c r="G496" s="150"/>
      <c r="H496" s="150"/>
      <c r="I496" s="150"/>
      <c r="J496" s="150"/>
      <c r="K496" s="150"/>
      <c r="L496" s="150"/>
      <c r="M496" s="150"/>
      <c r="N496" s="150"/>
      <c r="O496" s="150"/>
      <c r="P496" s="150"/>
      <c r="Q496" s="150"/>
      <c r="R496" s="150"/>
      <c r="S496" s="150"/>
      <c r="T496" s="150"/>
      <c r="U496" s="150"/>
      <c r="V496" s="150"/>
      <c r="W496" s="150"/>
      <c r="X496" s="150"/>
      <c r="Y496" s="150"/>
      <c r="Z496" s="150"/>
    </row>
    <row r="497" ht="12.0" customHeight="1">
      <c r="A497" s="192"/>
      <c r="B497" s="192"/>
      <c r="C497" s="192"/>
      <c r="D497" s="192"/>
      <c r="E497" s="192"/>
      <c r="F497" s="192"/>
      <c r="G497" s="150"/>
      <c r="H497" s="150"/>
      <c r="I497" s="150"/>
      <c r="J497" s="150"/>
      <c r="K497" s="150"/>
      <c r="L497" s="150"/>
      <c r="M497" s="150"/>
      <c r="N497" s="150"/>
      <c r="O497" s="150"/>
      <c r="P497" s="150"/>
      <c r="Q497" s="150"/>
      <c r="R497" s="150"/>
      <c r="S497" s="150"/>
      <c r="T497" s="150"/>
      <c r="U497" s="150"/>
      <c r="V497" s="150"/>
      <c r="W497" s="150"/>
      <c r="X497" s="150"/>
      <c r="Y497" s="150"/>
      <c r="Z497" s="150"/>
    </row>
    <row r="498" ht="12.0" customHeight="1">
      <c r="A498" s="192"/>
      <c r="B498" s="192"/>
      <c r="C498" s="192"/>
      <c r="D498" s="192"/>
      <c r="E498" s="192"/>
      <c r="F498" s="192"/>
      <c r="G498" s="150"/>
      <c r="H498" s="150"/>
      <c r="I498" s="150"/>
      <c r="J498" s="150"/>
      <c r="K498" s="150"/>
      <c r="L498" s="150"/>
      <c r="M498" s="150"/>
      <c r="N498" s="150"/>
      <c r="O498" s="150"/>
      <c r="P498" s="150"/>
      <c r="Q498" s="150"/>
      <c r="R498" s="150"/>
      <c r="S498" s="150"/>
      <c r="T498" s="150"/>
      <c r="U498" s="150"/>
      <c r="V498" s="150"/>
      <c r="W498" s="150"/>
      <c r="X498" s="150"/>
      <c r="Y498" s="150"/>
      <c r="Z498" s="150"/>
    </row>
    <row r="499" ht="12.0" customHeight="1">
      <c r="A499" s="192"/>
      <c r="B499" s="192"/>
      <c r="C499" s="192"/>
      <c r="D499" s="192"/>
      <c r="E499" s="192"/>
      <c r="F499" s="192"/>
      <c r="G499" s="150"/>
      <c r="H499" s="150"/>
      <c r="I499" s="150"/>
      <c r="J499" s="150"/>
      <c r="K499" s="150"/>
      <c r="L499" s="150"/>
      <c r="M499" s="150"/>
      <c r="N499" s="150"/>
      <c r="O499" s="150"/>
      <c r="P499" s="150"/>
      <c r="Q499" s="150"/>
      <c r="R499" s="150"/>
      <c r="S499" s="150"/>
      <c r="T499" s="150"/>
      <c r="U499" s="150"/>
      <c r="V499" s="150"/>
      <c r="W499" s="150"/>
      <c r="X499" s="150"/>
      <c r="Y499" s="150"/>
      <c r="Z499" s="150"/>
    </row>
    <row r="500" ht="12.0" customHeight="1">
      <c r="A500" s="192"/>
      <c r="B500" s="192"/>
      <c r="C500" s="192"/>
      <c r="D500" s="192"/>
      <c r="E500" s="192"/>
      <c r="F500" s="192"/>
      <c r="G500" s="150"/>
      <c r="H500" s="150"/>
      <c r="I500" s="150"/>
      <c r="J500" s="150"/>
      <c r="K500" s="150"/>
      <c r="L500" s="150"/>
      <c r="M500" s="150"/>
      <c r="N500" s="150"/>
      <c r="O500" s="150"/>
      <c r="P500" s="150"/>
      <c r="Q500" s="150"/>
      <c r="R500" s="150"/>
      <c r="S500" s="150"/>
      <c r="T500" s="150"/>
      <c r="U500" s="150"/>
      <c r="V500" s="150"/>
      <c r="W500" s="150"/>
      <c r="X500" s="150"/>
      <c r="Y500" s="150"/>
      <c r="Z500" s="150"/>
    </row>
    <row r="501" ht="12.0" customHeight="1">
      <c r="A501" s="192"/>
      <c r="B501" s="192"/>
      <c r="C501" s="192"/>
      <c r="D501" s="192"/>
      <c r="E501" s="192"/>
      <c r="F501" s="192"/>
      <c r="G501" s="150"/>
      <c r="H501" s="150"/>
      <c r="I501" s="150"/>
      <c r="J501" s="150"/>
      <c r="K501" s="150"/>
      <c r="L501" s="150"/>
      <c r="M501" s="150"/>
      <c r="N501" s="150"/>
      <c r="O501" s="150"/>
      <c r="P501" s="150"/>
      <c r="Q501" s="150"/>
      <c r="R501" s="150"/>
      <c r="S501" s="150"/>
      <c r="T501" s="150"/>
      <c r="U501" s="150"/>
      <c r="V501" s="150"/>
      <c r="W501" s="150"/>
      <c r="X501" s="150"/>
      <c r="Y501" s="150"/>
      <c r="Z501" s="150"/>
    </row>
    <row r="502" ht="12.0" customHeight="1">
      <c r="A502" s="192"/>
      <c r="B502" s="192"/>
      <c r="C502" s="192"/>
      <c r="D502" s="192"/>
      <c r="E502" s="192"/>
      <c r="F502" s="192"/>
      <c r="G502" s="150"/>
      <c r="H502" s="150"/>
      <c r="I502" s="150"/>
      <c r="J502" s="150"/>
      <c r="K502" s="150"/>
      <c r="L502" s="150"/>
      <c r="M502" s="150"/>
      <c r="N502" s="150"/>
      <c r="O502" s="150"/>
      <c r="P502" s="150"/>
      <c r="Q502" s="150"/>
      <c r="R502" s="150"/>
      <c r="S502" s="150"/>
      <c r="T502" s="150"/>
      <c r="U502" s="150"/>
      <c r="V502" s="150"/>
      <c r="W502" s="150"/>
      <c r="X502" s="150"/>
      <c r="Y502" s="150"/>
      <c r="Z502" s="150"/>
    </row>
    <row r="503" ht="12.0" customHeight="1">
      <c r="A503" s="192"/>
      <c r="B503" s="192"/>
      <c r="C503" s="192"/>
      <c r="D503" s="192"/>
      <c r="E503" s="192"/>
      <c r="F503" s="192"/>
      <c r="G503" s="150"/>
      <c r="H503" s="150"/>
      <c r="I503" s="150"/>
      <c r="J503" s="150"/>
      <c r="K503" s="150"/>
      <c r="L503" s="150"/>
      <c r="M503" s="150"/>
      <c r="N503" s="150"/>
      <c r="O503" s="150"/>
      <c r="P503" s="150"/>
      <c r="Q503" s="150"/>
      <c r="R503" s="150"/>
      <c r="S503" s="150"/>
      <c r="T503" s="150"/>
      <c r="U503" s="150"/>
      <c r="V503" s="150"/>
      <c r="W503" s="150"/>
      <c r="X503" s="150"/>
      <c r="Y503" s="150"/>
      <c r="Z503" s="150"/>
    </row>
    <row r="504" ht="12.0" customHeight="1">
      <c r="A504" s="192"/>
      <c r="B504" s="192"/>
      <c r="C504" s="192"/>
      <c r="D504" s="192"/>
      <c r="E504" s="192"/>
      <c r="F504" s="192"/>
      <c r="G504" s="150"/>
      <c r="H504" s="150"/>
      <c r="I504" s="150"/>
      <c r="J504" s="150"/>
      <c r="K504" s="150"/>
      <c r="L504" s="150"/>
      <c r="M504" s="150"/>
      <c r="N504" s="150"/>
      <c r="O504" s="150"/>
      <c r="P504" s="150"/>
      <c r="Q504" s="150"/>
      <c r="R504" s="150"/>
      <c r="S504" s="150"/>
      <c r="T504" s="150"/>
      <c r="U504" s="150"/>
      <c r="V504" s="150"/>
      <c r="W504" s="150"/>
      <c r="X504" s="150"/>
      <c r="Y504" s="150"/>
      <c r="Z504" s="150"/>
    </row>
    <row r="505" ht="12.0" customHeight="1">
      <c r="A505" s="192"/>
      <c r="B505" s="192"/>
      <c r="C505" s="192"/>
      <c r="D505" s="192"/>
      <c r="E505" s="192"/>
      <c r="F505" s="192"/>
      <c r="G505" s="150"/>
      <c r="H505" s="150"/>
      <c r="I505" s="150"/>
      <c r="J505" s="150"/>
      <c r="K505" s="150"/>
      <c r="L505" s="150"/>
      <c r="M505" s="150"/>
      <c r="N505" s="150"/>
      <c r="O505" s="150"/>
      <c r="P505" s="150"/>
      <c r="Q505" s="150"/>
      <c r="R505" s="150"/>
      <c r="S505" s="150"/>
      <c r="T505" s="150"/>
      <c r="U505" s="150"/>
      <c r="V505" s="150"/>
      <c r="W505" s="150"/>
      <c r="X505" s="150"/>
      <c r="Y505" s="150"/>
      <c r="Z505" s="150"/>
    </row>
    <row r="506" ht="12.0" customHeight="1">
      <c r="A506" s="192"/>
      <c r="B506" s="192"/>
      <c r="C506" s="192"/>
      <c r="D506" s="192"/>
      <c r="E506" s="192"/>
      <c r="F506" s="192"/>
      <c r="G506" s="150"/>
      <c r="H506" s="150"/>
      <c r="I506" s="150"/>
      <c r="J506" s="150"/>
      <c r="K506" s="150"/>
      <c r="L506" s="150"/>
      <c r="M506" s="150"/>
      <c r="N506" s="150"/>
      <c r="O506" s="150"/>
      <c r="P506" s="150"/>
      <c r="Q506" s="150"/>
      <c r="R506" s="150"/>
      <c r="S506" s="150"/>
      <c r="T506" s="150"/>
      <c r="U506" s="150"/>
      <c r="V506" s="150"/>
      <c r="W506" s="150"/>
      <c r="X506" s="150"/>
      <c r="Y506" s="150"/>
      <c r="Z506" s="150"/>
    </row>
    <row r="507" ht="12.0" customHeight="1">
      <c r="A507" s="192"/>
      <c r="B507" s="192"/>
      <c r="C507" s="192"/>
      <c r="D507" s="192"/>
      <c r="E507" s="192"/>
      <c r="F507" s="192"/>
      <c r="G507" s="150"/>
      <c r="H507" s="150"/>
      <c r="I507" s="150"/>
      <c r="J507" s="150"/>
      <c r="K507" s="150"/>
      <c r="L507" s="150"/>
      <c r="M507" s="150"/>
      <c r="N507" s="150"/>
      <c r="O507" s="150"/>
      <c r="P507" s="150"/>
      <c r="Q507" s="150"/>
      <c r="R507" s="150"/>
      <c r="S507" s="150"/>
      <c r="T507" s="150"/>
      <c r="U507" s="150"/>
      <c r="V507" s="150"/>
      <c r="W507" s="150"/>
      <c r="X507" s="150"/>
      <c r="Y507" s="150"/>
      <c r="Z507" s="150"/>
    </row>
    <row r="508" ht="12.0" customHeight="1">
      <c r="A508" s="192"/>
      <c r="B508" s="192"/>
      <c r="C508" s="192"/>
      <c r="D508" s="192"/>
      <c r="E508" s="192"/>
      <c r="F508" s="192"/>
      <c r="G508" s="150"/>
      <c r="H508" s="150"/>
      <c r="I508" s="150"/>
      <c r="J508" s="150"/>
      <c r="K508" s="150"/>
      <c r="L508" s="150"/>
      <c r="M508" s="150"/>
      <c r="N508" s="150"/>
      <c r="O508" s="150"/>
      <c r="P508" s="150"/>
      <c r="Q508" s="150"/>
      <c r="R508" s="150"/>
      <c r="S508" s="150"/>
      <c r="T508" s="150"/>
      <c r="U508" s="150"/>
      <c r="V508" s="150"/>
      <c r="W508" s="150"/>
      <c r="X508" s="150"/>
      <c r="Y508" s="150"/>
      <c r="Z508" s="150"/>
    </row>
    <row r="509" ht="12.0" customHeight="1">
      <c r="A509" s="192"/>
      <c r="B509" s="192"/>
      <c r="C509" s="192"/>
      <c r="D509" s="192"/>
      <c r="E509" s="192"/>
      <c r="F509" s="192"/>
      <c r="G509" s="150"/>
      <c r="H509" s="150"/>
      <c r="I509" s="150"/>
      <c r="J509" s="150"/>
      <c r="K509" s="150"/>
      <c r="L509" s="150"/>
      <c r="M509" s="150"/>
      <c r="N509" s="150"/>
      <c r="O509" s="150"/>
      <c r="P509" s="150"/>
      <c r="Q509" s="150"/>
      <c r="R509" s="150"/>
      <c r="S509" s="150"/>
      <c r="T509" s="150"/>
      <c r="U509" s="150"/>
      <c r="V509" s="150"/>
      <c r="W509" s="150"/>
      <c r="X509" s="150"/>
      <c r="Y509" s="150"/>
      <c r="Z509" s="150"/>
    </row>
    <row r="510" ht="12.0" customHeight="1">
      <c r="A510" s="192"/>
      <c r="B510" s="192"/>
      <c r="C510" s="192"/>
      <c r="D510" s="192"/>
      <c r="E510" s="192"/>
      <c r="F510" s="192"/>
      <c r="G510" s="150"/>
      <c r="H510" s="150"/>
      <c r="I510" s="150"/>
      <c r="J510" s="150"/>
      <c r="K510" s="150"/>
      <c r="L510" s="150"/>
      <c r="M510" s="150"/>
      <c r="N510" s="150"/>
      <c r="O510" s="150"/>
      <c r="P510" s="150"/>
      <c r="Q510" s="150"/>
      <c r="R510" s="150"/>
      <c r="S510" s="150"/>
      <c r="T510" s="150"/>
      <c r="U510" s="150"/>
      <c r="V510" s="150"/>
      <c r="W510" s="150"/>
      <c r="X510" s="150"/>
      <c r="Y510" s="150"/>
      <c r="Z510" s="150"/>
    </row>
    <row r="511" ht="12.0" customHeight="1">
      <c r="A511" s="192"/>
      <c r="B511" s="192"/>
      <c r="C511" s="192"/>
      <c r="D511" s="192"/>
      <c r="E511" s="192"/>
      <c r="F511" s="192"/>
      <c r="G511" s="150"/>
      <c r="H511" s="150"/>
      <c r="I511" s="150"/>
      <c r="J511" s="150"/>
      <c r="K511" s="150"/>
      <c r="L511" s="150"/>
      <c r="M511" s="150"/>
      <c r="N511" s="150"/>
      <c r="O511" s="150"/>
      <c r="P511" s="150"/>
      <c r="Q511" s="150"/>
      <c r="R511" s="150"/>
      <c r="S511" s="150"/>
      <c r="T511" s="150"/>
      <c r="U511" s="150"/>
      <c r="V511" s="150"/>
      <c r="W511" s="150"/>
      <c r="X511" s="150"/>
      <c r="Y511" s="150"/>
      <c r="Z511" s="150"/>
    </row>
    <row r="512" ht="12.0" customHeight="1">
      <c r="A512" s="192"/>
      <c r="B512" s="192"/>
      <c r="C512" s="192"/>
      <c r="D512" s="192"/>
      <c r="E512" s="192"/>
      <c r="F512" s="192"/>
      <c r="G512" s="150"/>
      <c r="H512" s="150"/>
      <c r="I512" s="150"/>
      <c r="J512" s="150"/>
      <c r="K512" s="150"/>
      <c r="L512" s="150"/>
      <c r="M512" s="150"/>
      <c r="N512" s="150"/>
      <c r="O512" s="150"/>
      <c r="P512" s="150"/>
      <c r="Q512" s="150"/>
      <c r="R512" s="150"/>
      <c r="S512" s="150"/>
      <c r="T512" s="150"/>
      <c r="U512" s="150"/>
      <c r="V512" s="150"/>
      <c r="W512" s="150"/>
      <c r="X512" s="150"/>
      <c r="Y512" s="150"/>
      <c r="Z512" s="150"/>
    </row>
    <row r="513" ht="12.0" customHeight="1">
      <c r="A513" s="192"/>
      <c r="B513" s="192"/>
      <c r="C513" s="192"/>
      <c r="D513" s="192"/>
      <c r="E513" s="192"/>
      <c r="F513" s="192"/>
      <c r="G513" s="150"/>
      <c r="H513" s="150"/>
      <c r="I513" s="150"/>
      <c r="J513" s="150"/>
      <c r="K513" s="150"/>
      <c r="L513" s="150"/>
      <c r="M513" s="150"/>
      <c r="N513" s="150"/>
      <c r="O513" s="150"/>
      <c r="P513" s="150"/>
      <c r="Q513" s="150"/>
      <c r="R513" s="150"/>
      <c r="S513" s="150"/>
      <c r="T513" s="150"/>
      <c r="U513" s="150"/>
      <c r="V513" s="150"/>
      <c r="W513" s="150"/>
      <c r="X513" s="150"/>
      <c r="Y513" s="150"/>
      <c r="Z513" s="150"/>
    </row>
    <row r="514" ht="12.0" customHeight="1">
      <c r="A514" s="192"/>
      <c r="B514" s="192"/>
      <c r="C514" s="192"/>
      <c r="D514" s="192"/>
      <c r="E514" s="192"/>
      <c r="F514" s="192"/>
      <c r="G514" s="150"/>
      <c r="H514" s="150"/>
      <c r="I514" s="150"/>
      <c r="J514" s="150"/>
      <c r="K514" s="150"/>
      <c r="L514" s="150"/>
      <c r="M514" s="150"/>
      <c r="N514" s="150"/>
      <c r="O514" s="150"/>
      <c r="P514" s="150"/>
      <c r="Q514" s="150"/>
      <c r="R514" s="150"/>
      <c r="S514" s="150"/>
      <c r="T514" s="150"/>
      <c r="U514" s="150"/>
      <c r="V514" s="150"/>
      <c r="W514" s="150"/>
      <c r="X514" s="150"/>
      <c r="Y514" s="150"/>
      <c r="Z514" s="150"/>
    </row>
    <row r="515" ht="12.0" customHeight="1">
      <c r="A515" s="192"/>
      <c r="B515" s="192"/>
      <c r="C515" s="192"/>
      <c r="D515" s="192"/>
      <c r="E515" s="192"/>
      <c r="F515" s="192"/>
      <c r="G515" s="150"/>
      <c r="H515" s="150"/>
      <c r="I515" s="150"/>
      <c r="J515" s="150"/>
      <c r="K515" s="150"/>
      <c r="L515" s="150"/>
      <c r="M515" s="150"/>
      <c r="N515" s="150"/>
      <c r="O515" s="150"/>
      <c r="P515" s="150"/>
      <c r="Q515" s="150"/>
      <c r="R515" s="150"/>
      <c r="S515" s="150"/>
      <c r="T515" s="150"/>
      <c r="U515" s="150"/>
      <c r="V515" s="150"/>
      <c r="W515" s="150"/>
      <c r="X515" s="150"/>
      <c r="Y515" s="150"/>
      <c r="Z515" s="150"/>
    </row>
    <row r="516" ht="12.0" customHeight="1">
      <c r="A516" s="192"/>
      <c r="B516" s="192"/>
      <c r="C516" s="192"/>
      <c r="D516" s="192"/>
      <c r="E516" s="192"/>
      <c r="F516" s="192"/>
      <c r="G516" s="150"/>
      <c r="H516" s="150"/>
      <c r="I516" s="150"/>
      <c r="J516" s="150"/>
      <c r="K516" s="150"/>
      <c r="L516" s="150"/>
      <c r="M516" s="150"/>
      <c r="N516" s="150"/>
      <c r="O516" s="150"/>
      <c r="P516" s="150"/>
      <c r="Q516" s="150"/>
      <c r="R516" s="150"/>
      <c r="S516" s="150"/>
      <c r="T516" s="150"/>
      <c r="U516" s="150"/>
      <c r="V516" s="150"/>
      <c r="W516" s="150"/>
      <c r="X516" s="150"/>
      <c r="Y516" s="150"/>
      <c r="Z516" s="150"/>
    </row>
    <row r="517" ht="12.0" customHeight="1">
      <c r="A517" s="192"/>
      <c r="B517" s="192"/>
      <c r="C517" s="192"/>
      <c r="D517" s="192"/>
      <c r="E517" s="192"/>
      <c r="F517" s="192"/>
      <c r="G517" s="150"/>
      <c r="H517" s="150"/>
      <c r="I517" s="150"/>
      <c r="J517" s="150"/>
      <c r="K517" s="150"/>
      <c r="L517" s="150"/>
      <c r="M517" s="150"/>
      <c r="N517" s="150"/>
      <c r="O517" s="150"/>
      <c r="P517" s="150"/>
      <c r="Q517" s="150"/>
      <c r="R517" s="150"/>
      <c r="S517" s="150"/>
      <c r="T517" s="150"/>
      <c r="U517" s="150"/>
      <c r="V517" s="150"/>
      <c r="W517" s="150"/>
      <c r="X517" s="150"/>
      <c r="Y517" s="150"/>
      <c r="Z517" s="150"/>
    </row>
    <row r="518" ht="12.0" customHeight="1">
      <c r="A518" s="192"/>
      <c r="B518" s="192"/>
      <c r="C518" s="192"/>
      <c r="D518" s="192"/>
      <c r="E518" s="192"/>
      <c r="F518" s="192"/>
      <c r="G518" s="150"/>
      <c r="H518" s="150"/>
      <c r="I518" s="150"/>
      <c r="J518" s="150"/>
      <c r="K518" s="150"/>
      <c r="L518" s="150"/>
      <c r="M518" s="150"/>
      <c r="N518" s="150"/>
      <c r="O518" s="150"/>
      <c r="P518" s="150"/>
      <c r="Q518" s="150"/>
      <c r="R518" s="150"/>
      <c r="S518" s="150"/>
      <c r="T518" s="150"/>
      <c r="U518" s="150"/>
      <c r="V518" s="150"/>
      <c r="W518" s="150"/>
      <c r="X518" s="150"/>
      <c r="Y518" s="150"/>
      <c r="Z518" s="150"/>
    </row>
    <row r="519" ht="12.0" customHeight="1">
      <c r="A519" s="192"/>
      <c r="B519" s="192"/>
      <c r="C519" s="192"/>
      <c r="D519" s="192"/>
      <c r="E519" s="192"/>
      <c r="F519" s="192"/>
      <c r="G519" s="150"/>
      <c r="H519" s="150"/>
      <c r="I519" s="150"/>
      <c r="J519" s="150"/>
      <c r="K519" s="150"/>
      <c r="L519" s="150"/>
      <c r="M519" s="150"/>
      <c r="N519" s="150"/>
      <c r="O519" s="150"/>
      <c r="P519" s="150"/>
      <c r="Q519" s="150"/>
      <c r="R519" s="150"/>
      <c r="S519" s="150"/>
      <c r="T519" s="150"/>
      <c r="U519" s="150"/>
      <c r="V519" s="150"/>
      <c r="W519" s="150"/>
      <c r="X519" s="150"/>
      <c r="Y519" s="150"/>
      <c r="Z519" s="150"/>
    </row>
    <row r="520" ht="12.0" customHeight="1">
      <c r="A520" s="192"/>
      <c r="B520" s="192"/>
      <c r="C520" s="192"/>
      <c r="D520" s="192"/>
      <c r="E520" s="192"/>
      <c r="F520" s="192"/>
      <c r="G520" s="150"/>
      <c r="H520" s="150"/>
      <c r="I520" s="150"/>
      <c r="J520" s="150"/>
      <c r="K520" s="150"/>
      <c r="L520" s="150"/>
      <c r="M520" s="150"/>
      <c r="N520" s="150"/>
      <c r="O520" s="150"/>
      <c r="P520" s="150"/>
      <c r="Q520" s="150"/>
      <c r="R520" s="150"/>
      <c r="S520" s="150"/>
      <c r="T520" s="150"/>
      <c r="U520" s="150"/>
      <c r="V520" s="150"/>
      <c r="W520" s="150"/>
      <c r="X520" s="150"/>
      <c r="Y520" s="150"/>
      <c r="Z520" s="150"/>
    </row>
    <row r="521" ht="12.0" customHeight="1">
      <c r="A521" s="192"/>
      <c r="B521" s="192"/>
      <c r="C521" s="192"/>
      <c r="D521" s="192"/>
      <c r="E521" s="192"/>
      <c r="F521" s="192"/>
      <c r="G521" s="150"/>
      <c r="H521" s="150"/>
      <c r="I521" s="150"/>
      <c r="J521" s="150"/>
      <c r="K521" s="150"/>
      <c r="L521" s="150"/>
      <c r="M521" s="150"/>
      <c r="N521" s="150"/>
      <c r="O521" s="150"/>
      <c r="P521" s="150"/>
      <c r="Q521" s="150"/>
      <c r="R521" s="150"/>
      <c r="S521" s="150"/>
      <c r="T521" s="150"/>
      <c r="U521" s="150"/>
      <c r="V521" s="150"/>
      <c r="W521" s="150"/>
      <c r="X521" s="150"/>
      <c r="Y521" s="150"/>
      <c r="Z521" s="150"/>
    </row>
    <row r="522" ht="12.0" customHeight="1">
      <c r="A522" s="192"/>
      <c r="B522" s="192"/>
      <c r="C522" s="192"/>
      <c r="D522" s="192"/>
      <c r="E522" s="192"/>
      <c r="F522" s="192"/>
      <c r="G522" s="150"/>
      <c r="H522" s="150"/>
      <c r="I522" s="150"/>
      <c r="J522" s="150"/>
      <c r="K522" s="150"/>
      <c r="L522" s="150"/>
      <c r="M522" s="150"/>
      <c r="N522" s="150"/>
      <c r="O522" s="150"/>
      <c r="P522" s="150"/>
      <c r="Q522" s="150"/>
      <c r="R522" s="150"/>
      <c r="S522" s="150"/>
      <c r="T522" s="150"/>
      <c r="U522" s="150"/>
      <c r="V522" s="150"/>
      <c r="W522" s="150"/>
      <c r="X522" s="150"/>
      <c r="Y522" s="150"/>
      <c r="Z522" s="150"/>
    </row>
    <row r="523" ht="12.0" customHeight="1">
      <c r="A523" s="192"/>
      <c r="B523" s="192"/>
      <c r="C523" s="192"/>
      <c r="D523" s="192"/>
      <c r="E523" s="192"/>
      <c r="F523" s="192"/>
      <c r="G523" s="150"/>
      <c r="H523" s="150"/>
      <c r="I523" s="150"/>
      <c r="J523" s="150"/>
      <c r="K523" s="150"/>
      <c r="L523" s="150"/>
      <c r="M523" s="150"/>
      <c r="N523" s="150"/>
      <c r="O523" s="150"/>
      <c r="P523" s="150"/>
      <c r="Q523" s="150"/>
      <c r="R523" s="150"/>
      <c r="S523" s="150"/>
      <c r="T523" s="150"/>
      <c r="U523" s="150"/>
      <c r="V523" s="150"/>
      <c r="W523" s="150"/>
      <c r="X523" s="150"/>
      <c r="Y523" s="150"/>
      <c r="Z523" s="150"/>
    </row>
    <row r="524" ht="12.0" customHeight="1">
      <c r="A524" s="192"/>
      <c r="B524" s="192"/>
      <c r="C524" s="192"/>
      <c r="D524" s="192"/>
      <c r="E524" s="192"/>
      <c r="F524" s="192"/>
      <c r="G524" s="150"/>
      <c r="H524" s="150"/>
      <c r="I524" s="150"/>
      <c r="J524" s="150"/>
      <c r="K524" s="150"/>
      <c r="L524" s="150"/>
      <c r="M524" s="150"/>
      <c r="N524" s="150"/>
      <c r="O524" s="150"/>
      <c r="P524" s="150"/>
      <c r="Q524" s="150"/>
      <c r="R524" s="150"/>
      <c r="S524" s="150"/>
      <c r="T524" s="150"/>
      <c r="U524" s="150"/>
      <c r="V524" s="150"/>
      <c r="W524" s="150"/>
      <c r="X524" s="150"/>
      <c r="Y524" s="150"/>
      <c r="Z524" s="150"/>
    </row>
    <row r="525" ht="12.0" customHeight="1">
      <c r="A525" s="192"/>
      <c r="B525" s="192"/>
      <c r="C525" s="192"/>
      <c r="D525" s="192"/>
      <c r="E525" s="192"/>
      <c r="F525" s="192"/>
      <c r="G525" s="150"/>
      <c r="H525" s="150"/>
      <c r="I525" s="150"/>
      <c r="J525" s="150"/>
      <c r="K525" s="150"/>
      <c r="L525" s="150"/>
      <c r="M525" s="150"/>
      <c r="N525" s="150"/>
      <c r="O525" s="150"/>
      <c r="P525" s="150"/>
      <c r="Q525" s="150"/>
      <c r="R525" s="150"/>
      <c r="S525" s="150"/>
      <c r="T525" s="150"/>
      <c r="U525" s="150"/>
      <c r="V525" s="150"/>
      <c r="W525" s="150"/>
      <c r="X525" s="150"/>
      <c r="Y525" s="150"/>
      <c r="Z525" s="150"/>
    </row>
    <row r="526" ht="12.0" customHeight="1">
      <c r="A526" s="192"/>
      <c r="B526" s="192"/>
      <c r="C526" s="192"/>
      <c r="D526" s="192"/>
      <c r="E526" s="192"/>
      <c r="F526" s="192"/>
      <c r="G526" s="150"/>
      <c r="H526" s="150"/>
      <c r="I526" s="150"/>
      <c r="J526" s="150"/>
      <c r="K526" s="150"/>
      <c r="L526" s="150"/>
      <c r="M526" s="150"/>
      <c r="N526" s="150"/>
      <c r="O526" s="150"/>
      <c r="P526" s="150"/>
      <c r="Q526" s="150"/>
      <c r="R526" s="150"/>
      <c r="S526" s="150"/>
      <c r="T526" s="150"/>
      <c r="U526" s="150"/>
      <c r="V526" s="150"/>
      <c r="W526" s="150"/>
      <c r="X526" s="150"/>
      <c r="Y526" s="150"/>
      <c r="Z526" s="150"/>
    </row>
    <row r="527" ht="12.0" customHeight="1">
      <c r="A527" s="192"/>
      <c r="B527" s="192"/>
      <c r="C527" s="192"/>
      <c r="D527" s="192"/>
      <c r="E527" s="192"/>
      <c r="F527" s="192"/>
      <c r="G527" s="150"/>
      <c r="H527" s="150"/>
      <c r="I527" s="150"/>
      <c r="J527" s="150"/>
      <c r="K527" s="150"/>
      <c r="L527" s="150"/>
      <c r="M527" s="150"/>
      <c r="N527" s="150"/>
      <c r="O527" s="150"/>
      <c r="P527" s="150"/>
      <c r="Q527" s="150"/>
      <c r="R527" s="150"/>
      <c r="S527" s="150"/>
      <c r="T527" s="150"/>
      <c r="U527" s="150"/>
      <c r="V527" s="150"/>
      <c r="W527" s="150"/>
      <c r="X527" s="150"/>
      <c r="Y527" s="150"/>
      <c r="Z527" s="150"/>
    </row>
    <row r="528" ht="12.0" customHeight="1">
      <c r="A528" s="192"/>
      <c r="B528" s="192"/>
      <c r="C528" s="192"/>
      <c r="D528" s="192"/>
      <c r="E528" s="192"/>
      <c r="F528" s="192"/>
      <c r="G528" s="150"/>
      <c r="H528" s="150"/>
      <c r="I528" s="150"/>
      <c r="J528" s="150"/>
      <c r="K528" s="150"/>
      <c r="L528" s="150"/>
      <c r="M528" s="150"/>
      <c r="N528" s="150"/>
      <c r="O528" s="150"/>
      <c r="P528" s="150"/>
      <c r="Q528" s="150"/>
      <c r="R528" s="150"/>
      <c r="S528" s="150"/>
      <c r="T528" s="150"/>
      <c r="U528" s="150"/>
      <c r="V528" s="150"/>
      <c r="W528" s="150"/>
      <c r="X528" s="150"/>
      <c r="Y528" s="150"/>
      <c r="Z528" s="150"/>
    </row>
    <row r="529" ht="12.0" customHeight="1">
      <c r="A529" s="192"/>
      <c r="B529" s="192"/>
      <c r="C529" s="192"/>
      <c r="D529" s="192"/>
      <c r="E529" s="192"/>
      <c r="F529" s="192"/>
      <c r="G529" s="150"/>
      <c r="H529" s="150"/>
      <c r="I529" s="150"/>
      <c r="J529" s="150"/>
      <c r="K529" s="150"/>
      <c r="L529" s="150"/>
      <c r="M529" s="150"/>
      <c r="N529" s="150"/>
      <c r="O529" s="150"/>
      <c r="P529" s="150"/>
      <c r="Q529" s="150"/>
      <c r="R529" s="150"/>
      <c r="S529" s="150"/>
      <c r="T529" s="150"/>
      <c r="U529" s="150"/>
      <c r="V529" s="150"/>
      <c r="W529" s="150"/>
      <c r="X529" s="150"/>
      <c r="Y529" s="150"/>
      <c r="Z529" s="150"/>
    </row>
    <row r="530" ht="12.0" customHeight="1">
      <c r="A530" s="192"/>
      <c r="B530" s="192"/>
      <c r="C530" s="192"/>
      <c r="D530" s="192"/>
      <c r="E530" s="192"/>
      <c r="F530" s="192"/>
      <c r="G530" s="150"/>
      <c r="H530" s="150"/>
      <c r="I530" s="150"/>
      <c r="J530" s="150"/>
      <c r="K530" s="150"/>
      <c r="L530" s="150"/>
      <c r="M530" s="150"/>
      <c r="N530" s="150"/>
      <c r="O530" s="150"/>
      <c r="P530" s="150"/>
      <c r="Q530" s="150"/>
      <c r="R530" s="150"/>
      <c r="S530" s="150"/>
      <c r="T530" s="150"/>
      <c r="U530" s="150"/>
      <c r="V530" s="150"/>
      <c r="W530" s="150"/>
      <c r="X530" s="150"/>
      <c r="Y530" s="150"/>
      <c r="Z530" s="150"/>
    </row>
    <row r="531" ht="12.0" customHeight="1">
      <c r="A531" s="192"/>
      <c r="B531" s="192"/>
      <c r="C531" s="192"/>
      <c r="D531" s="192"/>
      <c r="E531" s="192"/>
      <c r="F531" s="192"/>
      <c r="G531" s="150"/>
      <c r="H531" s="150"/>
      <c r="I531" s="150"/>
      <c r="J531" s="150"/>
      <c r="K531" s="150"/>
      <c r="L531" s="150"/>
      <c r="M531" s="150"/>
      <c r="N531" s="150"/>
      <c r="O531" s="150"/>
      <c r="P531" s="150"/>
      <c r="Q531" s="150"/>
      <c r="R531" s="150"/>
      <c r="S531" s="150"/>
      <c r="T531" s="150"/>
      <c r="U531" s="150"/>
      <c r="V531" s="150"/>
      <c r="W531" s="150"/>
      <c r="X531" s="150"/>
      <c r="Y531" s="150"/>
      <c r="Z531" s="150"/>
    </row>
    <row r="532" ht="12.0" customHeight="1">
      <c r="A532" s="192"/>
      <c r="B532" s="192"/>
      <c r="C532" s="192"/>
      <c r="D532" s="192"/>
      <c r="E532" s="192"/>
      <c r="F532" s="192"/>
      <c r="G532" s="150"/>
      <c r="H532" s="150"/>
      <c r="I532" s="150"/>
      <c r="J532" s="150"/>
      <c r="K532" s="150"/>
      <c r="L532" s="150"/>
      <c r="M532" s="150"/>
      <c r="N532" s="150"/>
      <c r="O532" s="150"/>
      <c r="P532" s="150"/>
      <c r="Q532" s="150"/>
      <c r="R532" s="150"/>
      <c r="S532" s="150"/>
      <c r="T532" s="150"/>
      <c r="U532" s="150"/>
      <c r="V532" s="150"/>
      <c r="W532" s="150"/>
      <c r="X532" s="150"/>
      <c r="Y532" s="150"/>
      <c r="Z532" s="150"/>
    </row>
    <row r="533" ht="12.0" customHeight="1">
      <c r="A533" s="192"/>
      <c r="B533" s="192"/>
      <c r="C533" s="192"/>
      <c r="D533" s="192"/>
      <c r="E533" s="192"/>
      <c r="F533" s="192"/>
      <c r="G533" s="150"/>
      <c r="H533" s="150"/>
      <c r="I533" s="150"/>
      <c r="J533" s="150"/>
      <c r="K533" s="150"/>
      <c r="L533" s="150"/>
      <c r="M533" s="150"/>
      <c r="N533" s="150"/>
      <c r="O533" s="150"/>
      <c r="P533" s="150"/>
      <c r="Q533" s="150"/>
      <c r="R533" s="150"/>
      <c r="S533" s="150"/>
      <c r="T533" s="150"/>
      <c r="U533" s="150"/>
      <c r="V533" s="150"/>
      <c r="W533" s="150"/>
      <c r="X533" s="150"/>
      <c r="Y533" s="150"/>
      <c r="Z533" s="150"/>
    </row>
    <row r="534" ht="12.0" customHeight="1">
      <c r="A534" s="192"/>
      <c r="B534" s="192"/>
      <c r="C534" s="192"/>
      <c r="D534" s="192"/>
      <c r="E534" s="192"/>
      <c r="F534" s="192"/>
      <c r="G534" s="150"/>
      <c r="H534" s="150"/>
      <c r="I534" s="150"/>
      <c r="J534" s="150"/>
      <c r="K534" s="150"/>
      <c r="L534" s="150"/>
      <c r="M534" s="150"/>
      <c r="N534" s="150"/>
      <c r="O534" s="150"/>
      <c r="P534" s="150"/>
      <c r="Q534" s="150"/>
      <c r="R534" s="150"/>
      <c r="S534" s="150"/>
      <c r="T534" s="150"/>
      <c r="U534" s="150"/>
      <c r="V534" s="150"/>
      <c r="W534" s="150"/>
      <c r="X534" s="150"/>
      <c r="Y534" s="150"/>
      <c r="Z534" s="150"/>
    </row>
    <row r="535" ht="12.0" customHeight="1">
      <c r="A535" s="192"/>
      <c r="B535" s="192"/>
      <c r="C535" s="192"/>
      <c r="D535" s="192"/>
      <c r="E535" s="192"/>
      <c r="F535" s="192"/>
      <c r="G535" s="150"/>
      <c r="H535" s="150"/>
      <c r="I535" s="150"/>
      <c r="J535" s="150"/>
      <c r="K535" s="150"/>
      <c r="L535" s="150"/>
      <c r="M535" s="150"/>
      <c r="N535" s="150"/>
      <c r="O535" s="150"/>
      <c r="P535" s="150"/>
      <c r="Q535" s="150"/>
      <c r="R535" s="150"/>
      <c r="S535" s="150"/>
      <c r="T535" s="150"/>
      <c r="U535" s="150"/>
      <c r="V535" s="150"/>
      <c r="W535" s="150"/>
      <c r="X535" s="150"/>
      <c r="Y535" s="150"/>
      <c r="Z535" s="150"/>
    </row>
    <row r="536" ht="12.0" customHeight="1">
      <c r="A536" s="192"/>
      <c r="B536" s="192"/>
      <c r="C536" s="192"/>
      <c r="D536" s="192"/>
      <c r="E536" s="192"/>
      <c r="F536" s="192"/>
      <c r="G536" s="150"/>
      <c r="H536" s="150"/>
      <c r="I536" s="150"/>
      <c r="J536" s="150"/>
      <c r="K536" s="150"/>
      <c r="L536" s="150"/>
      <c r="M536" s="150"/>
      <c r="N536" s="150"/>
      <c r="O536" s="150"/>
      <c r="P536" s="150"/>
      <c r="Q536" s="150"/>
      <c r="R536" s="150"/>
      <c r="S536" s="150"/>
      <c r="T536" s="150"/>
      <c r="U536" s="150"/>
      <c r="V536" s="150"/>
      <c r="W536" s="150"/>
      <c r="X536" s="150"/>
      <c r="Y536" s="150"/>
      <c r="Z536" s="150"/>
    </row>
    <row r="537" ht="12.0" customHeight="1">
      <c r="A537" s="192"/>
      <c r="B537" s="192"/>
      <c r="C537" s="192"/>
      <c r="D537" s="192"/>
      <c r="E537" s="192"/>
      <c r="F537" s="192"/>
      <c r="G537" s="150"/>
      <c r="H537" s="150"/>
      <c r="I537" s="150"/>
      <c r="J537" s="150"/>
      <c r="K537" s="150"/>
      <c r="L537" s="150"/>
      <c r="M537" s="150"/>
      <c r="N537" s="150"/>
      <c r="O537" s="150"/>
      <c r="P537" s="150"/>
      <c r="Q537" s="150"/>
      <c r="R537" s="150"/>
      <c r="S537" s="150"/>
      <c r="T537" s="150"/>
      <c r="U537" s="150"/>
      <c r="V537" s="150"/>
      <c r="W537" s="150"/>
      <c r="X537" s="150"/>
      <c r="Y537" s="150"/>
      <c r="Z537" s="150"/>
    </row>
    <row r="538" ht="12.0" customHeight="1">
      <c r="A538" s="192"/>
      <c r="B538" s="192"/>
      <c r="C538" s="192"/>
      <c r="D538" s="192"/>
      <c r="E538" s="192"/>
      <c r="F538" s="192"/>
      <c r="G538" s="150"/>
      <c r="H538" s="150"/>
      <c r="I538" s="150"/>
      <c r="J538" s="150"/>
      <c r="K538" s="150"/>
      <c r="L538" s="150"/>
      <c r="M538" s="150"/>
      <c r="N538" s="150"/>
      <c r="O538" s="150"/>
      <c r="P538" s="150"/>
      <c r="Q538" s="150"/>
      <c r="R538" s="150"/>
      <c r="S538" s="150"/>
      <c r="T538" s="150"/>
      <c r="U538" s="150"/>
      <c r="V538" s="150"/>
      <c r="W538" s="150"/>
      <c r="X538" s="150"/>
      <c r="Y538" s="150"/>
      <c r="Z538" s="150"/>
    </row>
    <row r="539" ht="12.0" customHeight="1">
      <c r="A539" s="192"/>
      <c r="B539" s="192"/>
      <c r="C539" s="192"/>
      <c r="D539" s="192"/>
      <c r="E539" s="192"/>
      <c r="F539" s="192"/>
      <c r="G539" s="150"/>
      <c r="H539" s="150"/>
      <c r="I539" s="150"/>
      <c r="J539" s="150"/>
      <c r="K539" s="150"/>
      <c r="L539" s="150"/>
      <c r="M539" s="150"/>
      <c r="N539" s="150"/>
      <c r="O539" s="150"/>
      <c r="P539" s="150"/>
      <c r="Q539" s="150"/>
      <c r="R539" s="150"/>
      <c r="S539" s="150"/>
      <c r="T539" s="150"/>
      <c r="U539" s="150"/>
      <c r="V539" s="150"/>
      <c r="W539" s="150"/>
      <c r="X539" s="150"/>
      <c r="Y539" s="150"/>
      <c r="Z539" s="150"/>
    </row>
    <row r="540" ht="12.0" customHeight="1">
      <c r="A540" s="192"/>
      <c r="B540" s="192"/>
      <c r="C540" s="192"/>
      <c r="D540" s="192"/>
      <c r="E540" s="192"/>
      <c r="F540" s="192"/>
      <c r="G540" s="150"/>
      <c r="H540" s="150"/>
      <c r="I540" s="150"/>
      <c r="J540" s="150"/>
      <c r="K540" s="150"/>
      <c r="L540" s="150"/>
      <c r="M540" s="150"/>
      <c r="N540" s="150"/>
      <c r="O540" s="150"/>
      <c r="P540" s="150"/>
      <c r="Q540" s="150"/>
      <c r="R540" s="150"/>
      <c r="S540" s="150"/>
      <c r="T540" s="150"/>
      <c r="U540" s="150"/>
      <c r="V540" s="150"/>
      <c r="W540" s="150"/>
      <c r="X540" s="150"/>
      <c r="Y540" s="150"/>
      <c r="Z540" s="150"/>
    </row>
    <row r="541" ht="12.0" customHeight="1">
      <c r="A541" s="192"/>
      <c r="B541" s="192"/>
      <c r="C541" s="192"/>
      <c r="D541" s="192"/>
      <c r="E541" s="192"/>
      <c r="F541" s="192"/>
      <c r="G541" s="150"/>
      <c r="H541" s="150"/>
      <c r="I541" s="150"/>
      <c r="J541" s="150"/>
      <c r="K541" s="150"/>
      <c r="L541" s="150"/>
      <c r="M541" s="150"/>
      <c r="N541" s="150"/>
      <c r="O541" s="150"/>
      <c r="P541" s="150"/>
      <c r="Q541" s="150"/>
      <c r="R541" s="150"/>
      <c r="S541" s="150"/>
      <c r="T541" s="150"/>
      <c r="U541" s="150"/>
      <c r="V541" s="150"/>
      <c r="W541" s="150"/>
      <c r="X541" s="150"/>
      <c r="Y541" s="150"/>
      <c r="Z541" s="150"/>
    </row>
    <row r="542" ht="12.0" customHeight="1">
      <c r="A542" s="192"/>
      <c r="B542" s="192"/>
      <c r="C542" s="192"/>
      <c r="D542" s="192"/>
      <c r="E542" s="192"/>
      <c r="F542" s="192"/>
      <c r="G542" s="150"/>
      <c r="H542" s="150"/>
      <c r="I542" s="150"/>
      <c r="J542" s="150"/>
      <c r="K542" s="150"/>
      <c r="L542" s="150"/>
      <c r="M542" s="150"/>
      <c r="N542" s="150"/>
      <c r="O542" s="150"/>
      <c r="P542" s="150"/>
      <c r="Q542" s="150"/>
      <c r="R542" s="150"/>
      <c r="S542" s="150"/>
      <c r="T542" s="150"/>
      <c r="U542" s="150"/>
      <c r="V542" s="150"/>
      <c r="W542" s="150"/>
      <c r="X542" s="150"/>
      <c r="Y542" s="150"/>
      <c r="Z542" s="150"/>
    </row>
    <row r="543" ht="12.0" customHeight="1">
      <c r="A543" s="192"/>
      <c r="B543" s="192"/>
      <c r="C543" s="192"/>
      <c r="D543" s="192"/>
      <c r="E543" s="192"/>
      <c r="F543" s="192"/>
      <c r="G543" s="150"/>
      <c r="H543" s="150"/>
      <c r="I543" s="150"/>
      <c r="J543" s="150"/>
      <c r="K543" s="150"/>
      <c r="L543" s="150"/>
      <c r="M543" s="150"/>
      <c r="N543" s="150"/>
      <c r="O543" s="150"/>
      <c r="P543" s="150"/>
      <c r="Q543" s="150"/>
      <c r="R543" s="150"/>
      <c r="S543" s="150"/>
      <c r="T543" s="150"/>
      <c r="U543" s="150"/>
      <c r="V543" s="150"/>
      <c r="W543" s="150"/>
      <c r="X543" s="150"/>
      <c r="Y543" s="150"/>
      <c r="Z543" s="150"/>
    </row>
    <row r="544" ht="12.0" customHeight="1">
      <c r="A544" s="192"/>
      <c r="B544" s="192"/>
      <c r="C544" s="192"/>
      <c r="D544" s="192"/>
      <c r="E544" s="192"/>
      <c r="F544" s="192"/>
      <c r="G544" s="150"/>
      <c r="H544" s="150"/>
      <c r="I544" s="150"/>
      <c r="J544" s="150"/>
      <c r="K544" s="150"/>
      <c r="L544" s="150"/>
      <c r="M544" s="150"/>
      <c r="N544" s="150"/>
      <c r="O544" s="150"/>
      <c r="P544" s="150"/>
      <c r="Q544" s="150"/>
      <c r="R544" s="150"/>
      <c r="S544" s="150"/>
      <c r="T544" s="150"/>
      <c r="U544" s="150"/>
      <c r="V544" s="150"/>
      <c r="W544" s="150"/>
      <c r="X544" s="150"/>
      <c r="Y544" s="150"/>
      <c r="Z544" s="150"/>
    </row>
    <row r="545" ht="12.0" customHeight="1">
      <c r="A545" s="192"/>
      <c r="B545" s="192"/>
      <c r="C545" s="192"/>
      <c r="D545" s="192"/>
      <c r="E545" s="192"/>
      <c r="F545" s="192"/>
      <c r="G545" s="150"/>
      <c r="H545" s="150"/>
      <c r="I545" s="150"/>
      <c r="J545" s="150"/>
      <c r="K545" s="150"/>
      <c r="L545" s="150"/>
      <c r="M545" s="150"/>
      <c r="N545" s="150"/>
      <c r="O545" s="150"/>
      <c r="P545" s="150"/>
      <c r="Q545" s="150"/>
      <c r="R545" s="150"/>
      <c r="S545" s="150"/>
      <c r="T545" s="150"/>
      <c r="U545" s="150"/>
      <c r="V545" s="150"/>
      <c r="W545" s="150"/>
      <c r="X545" s="150"/>
      <c r="Y545" s="150"/>
      <c r="Z545" s="150"/>
    </row>
    <row r="546" ht="12.0" customHeight="1">
      <c r="A546" s="192"/>
      <c r="B546" s="192"/>
      <c r="C546" s="192"/>
      <c r="D546" s="192"/>
      <c r="E546" s="192"/>
      <c r="F546" s="192"/>
      <c r="G546" s="150"/>
      <c r="H546" s="150"/>
      <c r="I546" s="150"/>
      <c r="J546" s="150"/>
      <c r="K546" s="150"/>
      <c r="L546" s="150"/>
      <c r="M546" s="150"/>
      <c r="N546" s="150"/>
      <c r="O546" s="150"/>
      <c r="P546" s="150"/>
      <c r="Q546" s="150"/>
      <c r="R546" s="150"/>
      <c r="S546" s="150"/>
      <c r="T546" s="150"/>
      <c r="U546" s="150"/>
      <c r="V546" s="150"/>
      <c r="W546" s="150"/>
      <c r="X546" s="150"/>
      <c r="Y546" s="150"/>
      <c r="Z546" s="150"/>
    </row>
    <row r="547" ht="12.0" customHeight="1">
      <c r="A547" s="192"/>
      <c r="B547" s="192"/>
      <c r="C547" s="192"/>
      <c r="D547" s="192"/>
      <c r="E547" s="192"/>
      <c r="F547" s="192"/>
      <c r="G547" s="150"/>
      <c r="H547" s="150"/>
      <c r="I547" s="150"/>
      <c r="J547" s="150"/>
      <c r="K547" s="150"/>
      <c r="L547" s="150"/>
      <c r="M547" s="150"/>
      <c r="N547" s="150"/>
      <c r="O547" s="150"/>
      <c r="P547" s="150"/>
      <c r="Q547" s="150"/>
      <c r="R547" s="150"/>
      <c r="S547" s="150"/>
      <c r="T547" s="150"/>
      <c r="U547" s="150"/>
      <c r="V547" s="150"/>
      <c r="W547" s="150"/>
      <c r="X547" s="150"/>
      <c r="Y547" s="150"/>
      <c r="Z547" s="150"/>
    </row>
    <row r="548" ht="12.0" customHeight="1">
      <c r="A548" s="192"/>
      <c r="B548" s="192"/>
      <c r="C548" s="192"/>
      <c r="D548" s="192"/>
      <c r="E548" s="192"/>
      <c r="F548" s="192"/>
      <c r="G548" s="150"/>
      <c r="H548" s="150"/>
      <c r="I548" s="150"/>
      <c r="J548" s="150"/>
      <c r="K548" s="150"/>
      <c r="L548" s="150"/>
      <c r="M548" s="150"/>
      <c r="N548" s="150"/>
      <c r="O548" s="150"/>
      <c r="P548" s="150"/>
      <c r="Q548" s="150"/>
      <c r="R548" s="150"/>
      <c r="S548" s="150"/>
      <c r="T548" s="150"/>
      <c r="U548" s="150"/>
      <c r="V548" s="150"/>
      <c r="W548" s="150"/>
      <c r="X548" s="150"/>
      <c r="Y548" s="150"/>
      <c r="Z548" s="150"/>
    </row>
    <row r="549" ht="12.0" customHeight="1">
      <c r="A549" s="192"/>
      <c r="B549" s="192"/>
      <c r="C549" s="192"/>
      <c r="D549" s="192"/>
      <c r="E549" s="192"/>
      <c r="F549" s="192"/>
      <c r="G549" s="150"/>
      <c r="H549" s="150"/>
      <c r="I549" s="150"/>
      <c r="J549" s="150"/>
      <c r="K549" s="150"/>
      <c r="L549" s="150"/>
      <c r="M549" s="150"/>
      <c r="N549" s="150"/>
      <c r="O549" s="150"/>
      <c r="P549" s="150"/>
      <c r="Q549" s="150"/>
      <c r="R549" s="150"/>
      <c r="S549" s="150"/>
      <c r="T549" s="150"/>
      <c r="U549" s="150"/>
      <c r="V549" s="150"/>
      <c r="W549" s="150"/>
      <c r="X549" s="150"/>
      <c r="Y549" s="150"/>
      <c r="Z549" s="150"/>
    </row>
    <row r="550" ht="12.0" customHeight="1">
      <c r="A550" s="192"/>
      <c r="B550" s="192"/>
      <c r="C550" s="192"/>
      <c r="D550" s="192"/>
      <c r="E550" s="192"/>
      <c r="F550" s="192"/>
      <c r="G550" s="150"/>
      <c r="H550" s="150"/>
      <c r="I550" s="150"/>
      <c r="J550" s="150"/>
      <c r="K550" s="150"/>
      <c r="L550" s="150"/>
      <c r="M550" s="150"/>
      <c r="N550" s="150"/>
      <c r="O550" s="150"/>
      <c r="P550" s="150"/>
      <c r="Q550" s="150"/>
      <c r="R550" s="150"/>
      <c r="S550" s="150"/>
      <c r="T550" s="150"/>
      <c r="U550" s="150"/>
      <c r="V550" s="150"/>
      <c r="W550" s="150"/>
      <c r="X550" s="150"/>
      <c r="Y550" s="150"/>
      <c r="Z550" s="150"/>
    </row>
    <row r="551" ht="12.0" customHeight="1">
      <c r="A551" s="192"/>
      <c r="B551" s="192"/>
      <c r="C551" s="192"/>
      <c r="D551" s="192"/>
      <c r="E551" s="192"/>
      <c r="F551" s="192"/>
      <c r="G551" s="150"/>
      <c r="H551" s="150"/>
      <c r="I551" s="150"/>
      <c r="J551" s="150"/>
      <c r="K551" s="150"/>
      <c r="L551" s="150"/>
      <c r="M551" s="150"/>
      <c r="N551" s="150"/>
      <c r="O551" s="150"/>
      <c r="P551" s="150"/>
      <c r="Q551" s="150"/>
      <c r="R551" s="150"/>
      <c r="S551" s="150"/>
      <c r="T551" s="150"/>
      <c r="U551" s="150"/>
      <c r="V551" s="150"/>
      <c r="W551" s="150"/>
      <c r="X551" s="150"/>
      <c r="Y551" s="150"/>
      <c r="Z551" s="150"/>
    </row>
    <row r="552" ht="12.0" customHeight="1">
      <c r="A552" s="192"/>
      <c r="B552" s="192"/>
      <c r="C552" s="192"/>
      <c r="D552" s="192"/>
      <c r="E552" s="192"/>
      <c r="F552" s="192"/>
      <c r="G552" s="150"/>
      <c r="H552" s="150"/>
      <c r="I552" s="150"/>
      <c r="J552" s="150"/>
      <c r="K552" s="150"/>
      <c r="L552" s="150"/>
      <c r="M552" s="150"/>
      <c r="N552" s="150"/>
      <c r="O552" s="150"/>
      <c r="P552" s="150"/>
      <c r="Q552" s="150"/>
      <c r="R552" s="150"/>
      <c r="S552" s="150"/>
      <c r="T552" s="150"/>
      <c r="U552" s="150"/>
      <c r="V552" s="150"/>
      <c r="W552" s="150"/>
      <c r="X552" s="150"/>
      <c r="Y552" s="150"/>
      <c r="Z552" s="150"/>
    </row>
    <row r="553" ht="12.0" customHeight="1">
      <c r="A553" s="192"/>
      <c r="B553" s="192"/>
      <c r="C553" s="192"/>
      <c r="D553" s="192"/>
      <c r="E553" s="192"/>
      <c r="F553" s="192"/>
      <c r="G553" s="150"/>
      <c r="H553" s="150"/>
      <c r="I553" s="150"/>
      <c r="J553" s="150"/>
      <c r="K553" s="150"/>
      <c r="L553" s="150"/>
      <c r="M553" s="150"/>
      <c r="N553" s="150"/>
      <c r="O553" s="150"/>
      <c r="P553" s="150"/>
      <c r="Q553" s="150"/>
      <c r="R553" s="150"/>
      <c r="S553" s="150"/>
      <c r="T553" s="150"/>
      <c r="U553" s="150"/>
      <c r="V553" s="150"/>
      <c r="W553" s="150"/>
      <c r="X553" s="150"/>
      <c r="Y553" s="150"/>
      <c r="Z553" s="150"/>
    </row>
    <row r="554" ht="12.0" customHeight="1">
      <c r="A554" s="192"/>
      <c r="B554" s="192"/>
      <c r="C554" s="192"/>
      <c r="D554" s="192"/>
      <c r="E554" s="192"/>
      <c r="F554" s="192"/>
      <c r="G554" s="150"/>
      <c r="H554" s="150"/>
      <c r="I554" s="150"/>
      <c r="J554" s="150"/>
      <c r="K554" s="150"/>
      <c r="L554" s="150"/>
      <c r="M554" s="150"/>
      <c r="N554" s="150"/>
      <c r="O554" s="150"/>
      <c r="P554" s="150"/>
      <c r="Q554" s="150"/>
      <c r="R554" s="150"/>
      <c r="S554" s="150"/>
      <c r="T554" s="150"/>
      <c r="U554" s="150"/>
      <c r="V554" s="150"/>
      <c r="W554" s="150"/>
      <c r="X554" s="150"/>
      <c r="Y554" s="150"/>
      <c r="Z554" s="150"/>
    </row>
    <row r="555" ht="12.0" customHeight="1">
      <c r="A555" s="192"/>
      <c r="B555" s="192"/>
      <c r="C555" s="192"/>
      <c r="D555" s="192"/>
      <c r="E555" s="192"/>
      <c r="F555" s="192"/>
      <c r="G555" s="150"/>
      <c r="H555" s="150"/>
      <c r="I555" s="150"/>
      <c r="J555" s="150"/>
      <c r="K555" s="150"/>
      <c r="L555" s="150"/>
      <c r="M555" s="150"/>
      <c r="N555" s="150"/>
      <c r="O555" s="150"/>
      <c r="P555" s="150"/>
      <c r="Q555" s="150"/>
      <c r="R555" s="150"/>
      <c r="S555" s="150"/>
      <c r="T555" s="150"/>
      <c r="U555" s="150"/>
      <c r="V555" s="150"/>
      <c r="W555" s="150"/>
      <c r="X555" s="150"/>
      <c r="Y555" s="150"/>
      <c r="Z555" s="150"/>
    </row>
    <row r="556" ht="12.0" customHeight="1">
      <c r="A556" s="192"/>
      <c r="B556" s="192"/>
      <c r="C556" s="192"/>
      <c r="D556" s="192"/>
      <c r="E556" s="192"/>
      <c r="F556" s="192"/>
      <c r="G556" s="150"/>
      <c r="H556" s="150"/>
      <c r="I556" s="150"/>
      <c r="J556" s="150"/>
      <c r="K556" s="150"/>
      <c r="L556" s="150"/>
      <c r="M556" s="150"/>
      <c r="N556" s="150"/>
      <c r="O556" s="150"/>
      <c r="P556" s="150"/>
      <c r="Q556" s="150"/>
      <c r="R556" s="150"/>
      <c r="S556" s="150"/>
      <c r="T556" s="150"/>
      <c r="U556" s="150"/>
      <c r="V556" s="150"/>
      <c r="W556" s="150"/>
      <c r="X556" s="150"/>
      <c r="Y556" s="150"/>
      <c r="Z556" s="150"/>
    </row>
    <row r="557" ht="12.0" customHeight="1">
      <c r="A557" s="192"/>
      <c r="B557" s="192"/>
      <c r="C557" s="192"/>
      <c r="D557" s="192"/>
      <c r="E557" s="192"/>
      <c r="F557" s="192"/>
      <c r="G557" s="150"/>
      <c r="H557" s="150"/>
      <c r="I557" s="150"/>
      <c r="J557" s="150"/>
      <c r="K557" s="150"/>
      <c r="L557" s="150"/>
      <c r="M557" s="150"/>
      <c r="N557" s="150"/>
      <c r="O557" s="150"/>
      <c r="P557" s="150"/>
      <c r="Q557" s="150"/>
      <c r="R557" s="150"/>
      <c r="S557" s="150"/>
      <c r="T557" s="150"/>
      <c r="U557" s="150"/>
      <c r="V557" s="150"/>
      <c r="W557" s="150"/>
      <c r="X557" s="150"/>
      <c r="Y557" s="150"/>
      <c r="Z557" s="150"/>
    </row>
    <row r="558" ht="12.0" customHeight="1">
      <c r="A558" s="192"/>
      <c r="B558" s="192"/>
      <c r="C558" s="192"/>
      <c r="D558" s="192"/>
      <c r="E558" s="192"/>
      <c r="F558" s="192"/>
      <c r="G558" s="150"/>
      <c r="H558" s="150"/>
      <c r="I558" s="150"/>
      <c r="J558" s="150"/>
      <c r="K558" s="150"/>
      <c r="L558" s="150"/>
      <c r="M558" s="150"/>
      <c r="N558" s="150"/>
      <c r="O558" s="150"/>
      <c r="P558" s="150"/>
      <c r="Q558" s="150"/>
      <c r="R558" s="150"/>
      <c r="S558" s="150"/>
      <c r="T558" s="150"/>
      <c r="U558" s="150"/>
      <c r="V558" s="150"/>
      <c r="W558" s="150"/>
      <c r="X558" s="150"/>
      <c r="Y558" s="150"/>
      <c r="Z558" s="150"/>
    </row>
    <row r="559" ht="12.0" customHeight="1">
      <c r="A559" s="192"/>
      <c r="B559" s="192"/>
      <c r="C559" s="192"/>
      <c r="D559" s="192"/>
      <c r="E559" s="192"/>
      <c r="F559" s="192"/>
      <c r="G559" s="150"/>
      <c r="H559" s="150"/>
      <c r="I559" s="150"/>
      <c r="J559" s="150"/>
      <c r="K559" s="150"/>
      <c r="L559" s="150"/>
      <c r="M559" s="150"/>
      <c r="N559" s="150"/>
      <c r="O559" s="150"/>
      <c r="P559" s="150"/>
      <c r="Q559" s="150"/>
      <c r="R559" s="150"/>
      <c r="S559" s="150"/>
      <c r="T559" s="150"/>
      <c r="U559" s="150"/>
      <c r="V559" s="150"/>
      <c r="W559" s="150"/>
      <c r="X559" s="150"/>
      <c r="Y559" s="150"/>
      <c r="Z559" s="150"/>
    </row>
    <row r="560" ht="12.0" customHeight="1">
      <c r="A560" s="192"/>
      <c r="B560" s="192"/>
      <c r="C560" s="192"/>
      <c r="D560" s="192"/>
      <c r="E560" s="192"/>
      <c r="F560" s="192"/>
      <c r="G560" s="150"/>
      <c r="H560" s="150"/>
      <c r="I560" s="150"/>
      <c r="J560" s="150"/>
      <c r="K560" s="150"/>
      <c r="L560" s="150"/>
      <c r="M560" s="150"/>
      <c r="N560" s="150"/>
      <c r="O560" s="150"/>
      <c r="P560" s="150"/>
      <c r="Q560" s="150"/>
      <c r="R560" s="150"/>
      <c r="S560" s="150"/>
      <c r="T560" s="150"/>
      <c r="U560" s="150"/>
      <c r="V560" s="150"/>
      <c r="W560" s="150"/>
      <c r="X560" s="150"/>
      <c r="Y560" s="150"/>
      <c r="Z560" s="150"/>
    </row>
    <row r="561" ht="12.0" customHeight="1">
      <c r="A561" s="192"/>
      <c r="B561" s="192"/>
      <c r="C561" s="192"/>
      <c r="D561" s="192"/>
      <c r="E561" s="192"/>
      <c r="F561" s="192"/>
      <c r="G561" s="150"/>
      <c r="H561" s="150"/>
      <c r="I561" s="150"/>
      <c r="J561" s="150"/>
      <c r="K561" s="150"/>
      <c r="L561" s="150"/>
      <c r="M561" s="150"/>
      <c r="N561" s="150"/>
      <c r="O561" s="150"/>
      <c r="P561" s="150"/>
      <c r="Q561" s="150"/>
      <c r="R561" s="150"/>
      <c r="S561" s="150"/>
      <c r="T561" s="150"/>
      <c r="U561" s="150"/>
      <c r="V561" s="150"/>
      <c r="W561" s="150"/>
      <c r="X561" s="150"/>
      <c r="Y561" s="150"/>
      <c r="Z561" s="150"/>
    </row>
    <row r="562" ht="12.0" customHeight="1">
      <c r="A562" s="192"/>
      <c r="B562" s="192"/>
      <c r="C562" s="192"/>
      <c r="D562" s="192"/>
      <c r="E562" s="192"/>
      <c r="F562" s="192"/>
      <c r="G562" s="150"/>
      <c r="H562" s="150"/>
      <c r="I562" s="150"/>
      <c r="J562" s="150"/>
      <c r="K562" s="150"/>
      <c r="L562" s="150"/>
      <c r="M562" s="150"/>
      <c r="N562" s="150"/>
      <c r="O562" s="150"/>
      <c r="P562" s="150"/>
      <c r="Q562" s="150"/>
      <c r="R562" s="150"/>
      <c r="S562" s="150"/>
      <c r="T562" s="150"/>
      <c r="U562" s="150"/>
      <c r="V562" s="150"/>
      <c r="W562" s="150"/>
      <c r="X562" s="150"/>
      <c r="Y562" s="150"/>
      <c r="Z562" s="150"/>
    </row>
    <row r="563" ht="12.0" customHeight="1">
      <c r="A563" s="192"/>
      <c r="B563" s="192"/>
      <c r="C563" s="192"/>
      <c r="D563" s="192"/>
      <c r="E563" s="192"/>
      <c r="F563" s="192"/>
      <c r="G563" s="150"/>
      <c r="H563" s="150"/>
      <c r="I563" s="150"/>
      <c r="J563" s="150"/>
      <c r="K563" s="150"/>
      <c r="L563" s="150"/>
      <c r="M563" s="150"/>
      <c r="N563" s="150"/>
      <c r="O563" s="150"/>
      <c r="P563" s="150"/>
      <c r="Q563" s="150"/>
      <c r="R563" s="150"/>
      <c r="S563" s="150"/>
      <c r="T563" s="150"/>
      <c r="U563" s="150"/>
      <c r="V563" s="150"/>
      <c r="W563" s="150"/>
      <c r="X563" s="150"/>
      <c r="Y563" s="150"/>
      <c r="Z563" s="150"/>
    </row>
    <row r="564" ht="12.0" customHeight="1">
      <c r="A564" s="192"/>
      <c r="B564" s="192"/>
      <c r="C564" s="192"/>
      <c r="D564" s="192"/>
      <c r="E564" s="192"/>
      <c r="F564" s="192"/>
      <c r="G564" s="150"/>
      <c r="H564" s="150"/>
      <c r="I564" s="150"/>
      <c r="J564" s="150"/>
      <c r="K564" s="150"/>
      <c r="L564" s="150"/>
      <c r="M564" s="150"/>
      <c r="N564" s="150"/>
      <c r="O564" s="150"/>
      <c r="P564" s="150"/>
      <c r="Q564" s="150"/>
      <c r="R564" s="150"/>
      <c r="S564" s="150"/>
      <c r="T564" s="150"/>
      <c r="U564" s="150"/>
      <c r="V564" s="150"/>
      <c r="W564" s="150"/>
      <c r="X564" s="150"/>
      <c r="Y564" s="150"/>
      <c r="Z564" s="150"/>
    </row>
    <row r="565" ht="12.0" customHeight="1">
      <c r="A565" s="192"/>
      <c r="B565" s="192"/>
      <c r="C565" s="192"/>
      <c r="D565" s="192"/>
      <c r="E565" s="192"/>
      <c r="F565" s="192"/>
      <c r="G565" s="150"/>
      <c r="H565" s="150"/>
      <c r="I565" s="150"/>
      <c r="J565" s="150"/>
      <c r="K565" s="150"/>
      <c r="L565" s="150"/>
      <c r="M565" s="150"/>
      <c r="N565" s="150"/>
      <c r="O565" s="150"/>
      <c r="P565" s="150"/>
      <c r="Q565" s="150"/>
      <c r="R565" s="150"/>
      <c r="S565" s="150"/>
      <c r="T565" s="150"/>
      <c r="U565" s="150"/>
      <c r="V565" s="150"/>
      <c r="W565" s="150"/>
      <c r="X565" s="150"/>
      <c r="Y565" s="150"/>
      <c r="Z565" s="150"/>
    </row>
    <row r="566" ht="12.0" customHeight="1">
      <c r="A566" s="192"/>
      <c r="B566" s="192"/>
      <c r="C566" s="192"/>
      <c r="D566" s="192"/>
      <c r="E566" s="192"/>
      <c r="F566" s="192"/>
      <c r="G566" s="150"/>
      <c r="H566" s="150"/>
      <c r="I566" s="150"/>
      <c r="J566" s="150"/>
      <c r="K566" s="150"/>
      <c r="L566" s="150"/>
      <c r="M566" s="150"/>
      <c r="N566" s="150"/>
      <c r="O566" s="150"/>
      <c r="P566" s="150"/>
      <c r="Q566" s="150"/>
      <c r="R566" s="150"/>
      <c r="S566" s="150"/>
      <c r="T566" s="150"/>
      <c r="U566" s="150"/>
      <c r="V566" s="150"/>
      <c r="W566" s="150"/>
      <c r="X566" s="150"/>
      <c r="Y566" s="150"/>
      <c r="Z566" s="150"/>
    </row>
    <row r="567" ht="12.0" customHeight="1">
      <c r="A567" s="192"/>
      <c r="B567" s="192"/>
      <c r="C567" s="192"/>
      <c r="D567" s="192"/>
      <c r="E567" s="192"/>
      <c r="F567" s="192"/>
      <c r="G567" s="150"/>
      <c r="H567" s="150"/>
      <c r="I567" s="150"/>
      <c r="J567" s="150"/>
      <c r="K567" s="150"/>
      <c r="L567" s="150"/>
      <c r="M567" s="150"/>
      <c r="N567" s="150"/>
      <c r="O567" s="150"/>
      <c r="P567" s="150"/>
      <c r="Q567" s="150"/>
      <c r="R567" s="150"/>
      <c r="S567" s="150"/>
      <c r="T567" s="150"/>
      <c r="U567" s="150"/>
      <c r="V567" s="150"/>
      <c r="W567" s="150"/>
      <c r="X567" s="150"/>
      <c r="Y567" s="150"/>
      <c r="Z567" s="150"/>
    </row>
    <row r="568" ht="12.0" customHeight="1">
      <c r="A568" s="192"/>
      <c r="B568" s="192"/>
      <c r="C568" s="192"/>
      <c r="D568" s="192"/>
      <c r="E568" s="192"/>
      <c r="F568" s="192"/>
      <c r="G568" s="150"/>
      <c r="H568" s="150"/>
      <c r="I568" s="150"/>
      <c r="J568" s="150"/>
      <c r="K568" s="150"/>
      <c r="L568" s="150"/>
      <c r="M568" s="150"/>
      <c r="N568" s="150"/>
      <c r="O568" s="150"/>
      <c r="P568" s="150"/>
      <c r="Q568" s="150"/>
      <c r="R568" s="150"/>
      <c r="S568" s="150"/>
      <c r="T568" s="150"/>
      <c r="U568" s="150"/>
      <c r="V568" s="150"/>
      <c r="W568" s="150"/>
      <c r="X568" s="150"/>
      <c r="Y568" s="150"/>
      <c r="Z568" s="150"/>
    </row>
    <row r="569" ht="12.0" customHeight="1">
      <c r="A569" s="192"/>
      <c r="B569" s="192"/>
      <c r="C569" s="192"/>
      <c r="D569" s="192"/>
      <c r="E569" s="192"/>
      <c r="F569" s="192"/>
      <c r="G569" s="150"/>
      <c r="H569" s="150"/>
      <c r="I569" s="150"/>
      <c r="J569" s="150"/>
      <c r="K569" s="150"/>
      <c r="L569" s="150"/>
      <c r="M569" s="150"/>
      <c r="N569" s="150"/>
      <c r="O569" s="150"/>
      <c r="P569" s="150"/>
      <c r="Q569" s="150"/>
      <c r="R569" s="150"/>
      <c r="S569" s="150"/>
      <c r="T569" s="150"/>
      <c r="U569" s="150"/>
      <c r="V569" s="150"/>
      <c r="W569" s="150"/>
      <c r="X569" s="150"/>
      <c r="Y569" s="150"/>
      <c r="Z569" s="150"/>
    </row>
    <row r="570" ht="12.0" customHeight="1">
      <c r="A570" s="192"/>
      <c r="B570" s="192"/>
      <c r="C570" s="192"/>
      <c r="D570" s="192"/>
      <c r="E570" s="192"/>
      <c r="F570" s="192"/>
      <c r="G570" s="150"/>
      <c r="H570" s="150"/>
      <c r="I570" s="150"/>
      <c r="J570" s="150"/>
      <c r="K570" s="150"/>
      <c r="L570" s="150"/>
      <c r="M570" s="150"/>
      <c r="N570" s="150"/>
      <c r="O570" s="150"/>
      <c r="P570" s="150"/>
      <c r="Q570" s="150"/>
      <c r="R570" s="150"/>
      <c r="S570" s="150"/>
      <c r="T570" s="150"/>
      <c r="U570" s="150"/>
      <c r="V570" s="150"/>
      <c r="W570" s="150"/>
      <c r="X570" s="150"/>
      <c r="Y570" s="150"/>
      <c r="Z570" s="150"/>
    </row>
    <row r="571" ht="12.0" customHeight="1">
      <c r="A571" s="192"/>
      <c r="B571" s="192"/>
      <c r="C571" s="192"/>
      <c r="D571" s="192"/>
      <c r="E571" s="192"/>
      <c r="F571" s="192"/>
      <c r="G571" s="150"/>
      <c r="H571" s="150"/>
      <c r="I571" s="150"/>
      <c r="J571" s="150"/>
      <c r="K571" s="150"/>
      <c r="L571" s="150"/>
      <c r="M571" s="150"/>
      <c r="N571" s="150"/>
      <c r="O571" s="150"/>
      <c r="P571" s="150"/>
      <c r="Q571" s="150"/>
      <c r="R571" s="150"/>
      <c r="S571" s="150"/>
      <c r="T571" s="150"/>
      <c r="U571" s="150"/>
      <c r="V571" s="150"/>
      <c r="W571" s="150"/>
      <c r="X571" s="150"/>
      <c r="Y571" s="150"/>
      <c r="Z571" s="150"/>
    </row>
    <row r="572" ht="12.0" customHeight="1">
      <c r="A572" s="192"/>
      <c r="B572" s="192"/>
      <c r="C572" s="192"/>
      <c r="D572" s="192"/>
      <c r="E572" s="192"/>
      <c r="F572" s="192"/>
      <c r="G572" s="150"/>
      <c r="H572" s="150"/>
      <c r="I572" s="150"/>
      <c r="J572" s="150"/>
      <c r="K572" s="150"/>
      <c r="L572" s="150"/>
      <c r="M572" s="150"/>
      <c r="N572" s="150"/>
      <c r="O572" s="150"/>
      <c r="P572" s="150"/>
      <c r="Q572" s="150"/>
      <c r="R572" s="150"/>
      <c r="S572" s="150"/>
      <c r="T572" s="150"/>
      <c r="U572" s="150"/>
      <c r="V572" s="150"/>
      <c r="W572" s="150"/>
      <c r="X572" s="150"/>
      <c r="Y572" s="150"/>
      <c r="Z572" s="150"/>
    </row>
    <row r="573" ht="12.0" customHeight="1">
      <c r="A573" s="192"/>
      <c r="B573" s="192"/>
      <c r="C573" s="192"/>
      <c r="D573" s="192"/>
      <c r="E573" s="192"/>
      <c r="F573" s="192"/>
      <c r="G573" s="150"/>
      <c r="H573" s="150"/>
      <c r="I573" s="150"/>
      <c r="J573" s="150"/>
      <c r="K573" s="150"/>
      <c r="L573" s="150"/>
      <c r="M573" s="150"/>
      <c r="N573" s="150"/>
      <c r="O573" s="150"/>
      <c r="P573" s="150"/>
      <c r="Q573" s="150"/>
      <c r="R573" s="150"/>
      <c r="S573" s="150"/>
      <c r="T573" s="150"/>
      <c r="U573" s="150"/>
      <c r="V573" s="150"/>
      <c r="W573" s="150"/>
      <c r="X573" s="150"/>
      <c r="Y573" s="150"/>
      <c r="Z573" s="150"/>
    </row>
    <row r="574" ht="12.0" customHeight="1">
      <c r="A574" s="192"/>
      <c r="B574" s="192"/>
      <c r="C574" s="192"/>
      <c r="D574" s="192"/>
      <c r="E574" s="192"/>
      <c r="F574" s="192"/>
      <c r="G574" s="150"/>
      <c r="H574" s="150"/>
      <c r="I574" s="150"/>
      <c r="J574" s="150"/>
      <c r="K574" s="150"/>
      <c r="L574" s="150"/>
      <c r="M574" s="150"/>
      <c r="N574" s="150"/>
      <c r="O574" s="150"/>
      <c r="P574" s="150"/>
      <c r="Q574" s="150"/>
      <c r="R574" s="150"/>
      <c r="S574" s="150"/>
      <c r="T574" s="150"/>
      <c r="U574" s="150"/>
      <c r="V574" s="150"/>
      <c r="W574" s="150"/>
      <c r="X574" s="150"/>
      <c r="Y574" s="150"/>
      <c r="Z574" s="150"/>
    </row>
    <row r="575" ht="12.0" customHeight="1">
      <c r="A575" s="192"/>
      <c r="B575" s="192"/>
      <c r="C575" s="192"/>
      <c r="D575" s="192"/>
      <c r="E575" s="192"/>
      <c r="F575" s="192"/>
      <c r="G575" s="150"/>
      <c r="H575" s="150"/>
      <c r="I575" s="150"/>
      <c r="J575" s="150"/>
      <c r="K575" s="150"/>
      <c r="L575" s="150"/>
      <c r="M575" s="150"/>
      <c r="N575" s="150"/>
      <c r="O575" s="150"/>
      <c r="P575" s="150"/>
      <c r="Q575" s="150"/>
      <c r="R575" s="150"/>
      <c r="S575" s="150"/>
      <c r="T575" s="150"/>
      <c r="U575" s="150"/>
      <c r="V575" s="150"/>
      <c r="W575" s="150"/>
      <c r="X575" s="150"/>
      <c r="Y575" s="150"/>
      <c r="Z575" s="150"/>
    </row>
    <row r="576" ht="12.0" customHeight="1">
      <c r="A576" s="192"/>
      <c r="B576" s="192"/>
      <c r="C576" s="192"/>
      <c r="D576" s="192"/>
      <c r="E576" s="192"/>
      <c r="F576" s="192"/>
      <c r="G576" s="150"/>
      <c r="H576" s="150"/>
      <c r="I576" s="150"/>
      <c r="J576" s="150"/>
      <c r="K576" s="150"/>
      <c r="L576" s="150"/>
      <c r="M576" s="150"/>
      <c r="N576" s="150"/>
      <c r="O576" s="150"/>
      <c r="P576" s="150"/>
      <c r="Q576" s="150"/>
      <c r="R576" s="150"/>
      <c r="S576" s="150"/>
      <c r="T576" s="150"/>
      <c r="U576" s="150"/>
      <c r="V576" s="150"/>
      <c r="W576" s="150"/>
      <c r="X576" s="150"/>
      <c r="Y576" s="150"/>
      <c r="Z576" s="150"/>
    </row>
    <row r="577" ht="12.0" customHeight="1">
      <c r="A577" s="192"/>
      <c r="B577" s="192"/>
      <c r="C577" s="192"/>
      <c r="D577" s="192"/>
      <c r="E577" s="192"/>
      <c r="F577" s="192"/>
      <c r="G577" s="150"/>
      <c r="H577" s="150"/>
      <c r="I577" s="150"/>
      <c r="J577" s="150"/>
      <c r="K577" s="150"/>
      <c r="L577" s="150"/>
      <c r="M577" s="150"/>
      <c r="N577" s="150"/>
      <c r="O577" s="150"/>
      <c r="P577" s="150"/>
      <c r="Q577" s="150"/>
      <c r="R577" s="150"/>
      <c r="S577" s="150"/>
      <c r="T577" s="150"/>
      <c r="U577" s="150"/>
      <c r="V577" s="150"/>
      <c r="W577" s="150"/>
      <c r="X577" s="150"/>
      <c r="Y577" s="150"/>
      <c r="Z577" s="150"/>
    </row>
    <row r="578" ht="12.0" customHeight="1">
      <c r="A578" s="192"/>
      <c r="B578" s="192"/>
      <c r="C578" s="192"/>
      <c r="D578" s="192"/>
      <c r="E578" s="192"/>
      <c r="F578" s="192"/>
      <c r="G578" s="150"/>
      <c r="H578" s="150"/>
      <c r="I578" s="150"/>
      <c r="J578" s="150"/>
      <c r="K578" s="150"/>
      <c r="L578" s="150"/>
      <c r="M578" s="150"/>
      <c r="N578" s="150"/>
      <c r="O578" s="150"/>
      <c r="P578" s="150"/>
      <c r="Q578" s="150"/>
      <c r="R578" s="150"/>
      <c r="S578" s="150"/>
      <c r="T578" s="150"/>
      <c r="U578" s="150"/>
      <c r="V578" s="150"/>
      <c r="W578" s="150"/>
      <c r="X578" s="150"/>
      <c r="Y578" s="150"/>
      <c r="Z578" s="150"/>
    </row>
    <row r="579" ht="12.0" customHeight="1">
      <c r="A579" s="192"/>
      <c r="B579" s="192"/>
      <c r="C579" s="192"/>
      <c r="D579" s="192"/>
      <c r="E579" s="192"/>
      <c r="F579" s="192"/>
      <c r="G579" s="150"/>
      <c r="H579" s="150"/>
      <c r="I579" s="150"/>
      <c r="J579" s="150"/>
      <c r="K579" s="150"/>
      <c r="L579" s="150"/>
      <c r="M579" s="150"/>
      <c r="N579" s="150"/>
      <c r="O579" s="150"/>
      <c r="P579" s="150"/>
      <c r="Q579" s="150"/>
      <c r="R579" s="150"/>
      <c r="S579" s="150"/>
      <c r="T579" s="150"/>
      <c r="U579" s="150"/>
      <c r="V579" s="150"/>
      <c r="W579" s="150"/>
      <c r="X579" s="150"/>
      <c r="Y579" s="150"/>
      <c r="Z579" s="150"/>
    </row>
    <row r="580" ht="12.0" customHeight="1">
      <c r="A580" s="192"/>
      <c r="B580" s="192"/>
      <c r="C580" s="192"/>
      <c r="D580" s="192"/>
      <c r="E580" s="192"/>
      <c r="F580" s="192"/>
      <c r="G580" s="150"/>
      <c r="H580" s="150"/>
      <c r="I580" s="150"/>
      <c r="J580" s="150"/>
      <c r="K580" s="150"/>
      <c r="L580" s="150"/>
      <c r="M580" s="150"/>
      <c r="N580" s="150"/>
      <c r="O580" s="150"/>
      <c r="P580" s="150"/>
      <c r="Q580" s="150"/>
      <c r="R580" s="150"/>
      <c r="S580" s="150"/>
      <c r="T580" s="150"/>
      <c r="U580" s="150"/>
      <c r="V580" s="150"/>
      <c r="W580" s="150"/>
      <c r="X580" s="150"/>
      <c r="Y580" s="150"/>
      <c r="Z580" s="150"/>
    </row>
    <row r="581" ht="12.0" customHeight="1">
      <c r="A581" s="192"/>
      <c r="B581" s="192"/>
      <c r="C581" s="192"/>
      <c r="D581" s="192"/>
      <c r="E581" s="192"/>
      <c r="F581" s="192"/>
      <c r="G581" s="150"/>
      <c r="H581" s="150"/>
      <c r="I581" s="150"/>
      <c r="J581" s="150"/>
      <c r="K581" s="150"/>
      <c r="L581" s="150"/>
      <c r="M581" s="150"/>
      <c r="N581" s="150"/>
      <c r="O581" s="150"/>
      <c r="P581" s="150"/>
      <c r="Q581" s="150"/>
      <c r="R581" s="150"/>
      <c r="S581" s="150"/>
      <c r="T581" s="150"/>
      <c r="U581" s="150"/>
      <c r="V581" s="150"/>
      <c r="W581" s="150"/>
      <c r="X581" s="150"/>
      <c r="Y581" s="150"/>
      <c r="Z581" s="150"/>
    </row>
    <row r="582" ht="12.0" customHeight="1">
      <c r="A582" s="192"/>
      <c r="B582" s="192"/>
      <c r="C582" s="192"/>
      <c r="D582" s="192"/>
      <c r="E582" s="192"/>
      <c r="F582" s="192"/>
      <c r="G582" s="150"/>
      <c r="H582" s="150"/>
      <c r="I582" s="150"/>
      <c r="J582" s="150"/>
      <c r="K582" s="150"/>
      <c r="L582" s="150"/>
      <c r="M582" s="150"/>
      <c r="N582" s="150"/>
      <c r="O582" s="150"/>
      <c r="P582" s="150"/>
      <c r="Q582" s="150"/>
      <c r="R582" s="150"/>
      <c r="S582" s="150"/>
      <c r="T582" s="150"/>
      <c r="U582" s="150"/>
      <c r="V582" s="150"/>
      <c r="W582" s="150"/>
      <c r="X582" s="150"/>
      <c r="Y582" s="150"/>
      <c r="Z582" s="150"/>
    </row>
    <row r="583" ht="12.0" customHeight="1">
      <c r="A583" s="192"/>
      <c r="B583" s="192"/>
      <c r="C583" s="192"/>
      <c r="D583" s="192"/>
      <c r="E583" s="192"/>
      <c r="F583" s="192"/>
      <c r="G583" s="150"/>
      <c r="H583" s="150"/>
      <c r="I583" s="150"/>
      <c r="J583" s="150"/>
      <c r="K583" s="150"/>
      <c r="L583" s="150"/>
      <c r="M583" s="150"/>
      <c r="N583" s="150"/>
      <c r="O583" s="150"/>
      <c r="P583" s="150"/>
      <c r="Q583" s="150"/>
      <c r="R583" s="150"/>
      <c r="S583" s="150"/>
      <c r="T583" s="150"/>
      <c r="U583" s="150"/>
      <c r="V583" s="150"/>
      <c r="W583" s="150"/>
      <c r="X583" s="150"/>
      <c r="Y583" s="150"/>
      <c r="Z583" s="150"/>
    </row>
    <row r="584" ht="12.0" customHeight="1">
      <c r="A584" s="192"/>
      <c r="B584" s="192"/>
      <c r="C584" s="192"/>
      <c r="D584" s="192"/>
      <c r="E584" s="192"/>
      <c r="F584" s="192"/>
      <c r="G584" s="150"/>
      <c r="H584" s="150"/>
      <c r="I584" s="150"/>
      <c r="J584" s="150"/>
      <c r="K584" s="150"/>
      <c r="L584" s="150"/>
      <c r="M584" s="150"/>
      <c r="N584" s="150"/>
      <c r="O584" s="150"/>
      <c r="P584" s="150"/>
      <c r="Q584" s="150"/>
      <c r="R584" s="150"/>
      <c r="S584" s="150"/>
      <c r="T584" s="150"/>
      <c r="U584" s="150"/>
      <c r="V584" s="150"/>
      <c r="W584" s="150"/>
      <c r="X584" s="150"/>
      <c r="Y584" s="150"/>
      <c r="Z584" s="150"/>
    </row>
    <row r="585" ht="12.0" customHeight="1">
      <c r="A585" s="192"/>
      <c r="B585" s="192"/>
      <c r="C585" s="192"/>
      <c r="D585" s="192"/>
      <c r="E585" s="192"/>
      <c r="F585" s="192"/>
      <c r="G585" s="150"/>
      <c r="H585" s="150"/>
      <c r="I585" s="150"/>
      <c r="J585" s="150"/>
      <c r="K585" s="150"/>
      <c r="L585" s="150"/>
      <c r="M585" s="150"/>
      <c r="N585" s="150"/>
      <c r="O585" s="150"/>
      <c r="P585" s="150"/>
      <c r="Q585" s="150"/>
      <c r="R585" s="150"/>
      <c r="S585" s="150"/>
      <c r="T585" s="150"/>
      <c r="U585" s="150"/>
      <c r="V585" s="150"/>
      <c r="W585" s="150"/>
      <c r="X585" s="150"/>
      <c r="Y585" s="150"/>
      <c r="Z585" s="150"/>
    </row>
    <row r="586" ht="12.0" customHeight="1">
      <c r="A586" s="192"/>
      <c r="B586" s="192"/>
      <c r="C586" s="192"/>
      <c r="D586" s="192"/>
      <c r="E586" s="192"/>
      <c r="F586" s="192"/>
      <c r="G586" s="150"/>
      <c r="H586" s="150"/>
      <c r="I586" s="150"/>
      <c r="J586" s="150"/>
      <c r="K586" s="150"/>
      <c r="L586" s="150"/>
      <c r="M586" s="150"/>
      <c r="N586" s="150"/>
      <c r="O586" s="150"/>
      <c r="P586" s="150"/>
      <c r="Q586" s="150"/>
      <c r="R586" s="150"/>
      <c r="S586" s="150"/>
      <c r="T586" s="150"/>
      <c r="U586" s="150"/>
      <c r="V586" s="150"/>
      <c r="W586" s="150"/>
      <c r="X586" s="150"/>
      <c r="Y586" s="150"/>
      <c r="Z586" s="150"/>
    </row>
    <row r="587" ht="12.0" customHeight="1">
      <c r="A587" s="192"/>
      <c r="B587" s="192"/>
      <c r="C587" s="192"/>
      <c r="D587" s="192"/>
      <c r="E587" s="192"/>
      <c r="F587" s="192"/>
      <c r="G587" s="150"/>
      <c r="H587" s="150"/>
      <c r="I587" s="150"/>
      <c r="J587" s="150"/>
      <c r="K587" s="150"/>
      <c r="L587" s="150"/>
      <c r="M587" s="150"/>
      <c r="N587" s="150"/>
      <c r="O587" s="150"/>
      <c r="P587" s="150"/>
      <c r="Q587" s="150"/>
      <c r="R587" s="150"/>
      <c r="S587" s="150"/>
      <c r="T587" s="150"/>
      <c r="U587" s="150"/>
      <c r="V587" s="150"/>
      <c r="W587" s="150"/>
      <c r="X587" s="150"/>
      <c r="Y587" s="150"/>
      <c r="Z587" s="150"/>
    </row>
    <row r="588" ht="12.0" customHeight="1">
      <c r="A588" s="192"/>
      <c r="B588" s="192"/>
      <c r="C588" s="192"/>
      <c r="D588" s="192"/>
      <c r="E588" s="192"/>
      <c r="F588" s="192"/>
      <c r="G588" s="150"/>
      <c r="H588" s="150"/>
      <c r="I588" s="150"/>
      <c r="J588" s="150"/>
      <c r="K588" s="150"/>
      <c r="L588" s="150"/>
      <c r="M588" s="150"/>
      <c r="N588" s="150"/>
      <c r="O588" s="150"/>
      <c r="P588" s="150"/>
      <c r="Q588" s="150"/>
      <c r="R588" s="150"/>
      <c r="S588" s="150"/>
      <c r="T588" s="150"/>
      <c r="U588" s="150"/>
      <c r="V588" s="150"/>
      <c r="W588" s="150"/>
      <c r="X588" s="150"/>
      <c r="Y588" s="150"/>
      <c r="Z588" s="150"/>
    </row>
    <row r="589" ht="12.0" customHeight="1">
      <c r="A589" s="192"/>
      <c r="B589" s="192"/>
      <c r="C589" s="192"/>
      <c r="D589" s="192"/>
      <c r="E589" s="192"/>
      <c r="F589" s="192"/>
      <c r="G589" s="150"/>
      <c r="H589" s="150"/>
      <c r="I589" s="150"/>
      <c r="J589" s="150"/>
      <c r="K589" s="150"/>
      <c r="L589" s="150"/>
      <c r="M589" s="150"/>
      <c r="N589" s="150"/>
      <c r="O589" s="150"/>
      <c r="P589" s="150"/>
      <c r="Q589" s="150"/>
      <c r="R589" s="150"/>
      <c r="S589" s="150"/>
      <c r="T589" s="150"/>
      <c r="U589" s="150"/>
      <c r="V589" s="150"/>
      <c r="W589" s="150"/>
      <c r="X589" s="150"/>
      <c r="Y589" s="150"/>
      <c r="Z589" s="150"/>
    </row>
    <row r="590" ht="12.0" customHeight="1">
      <c r="A590" s="192"/>
      <c r="B590" s="192"/>
      <c r="C590" s="192"/>
      <c r="D590" s="192"/>
      <c r="E590" s="192"/>
      <c r="F590" s="192"/>
      <c r="G590" s="150"/>
      <c r="H590" s="150"/>
      <c r="I590" s="150"/>
      <c r="J590" s="150"/>
      <c r="K590" s="150"/>
      <c r="L590" s="150"/>
      <c r="M590" s="150"/>
      <c r="N590" s="150"/>
      <c r="O590" s="150"/>
      <c r="P590" s="150"/>
      <c r="Q590" s="150"/>
      <c r="R590" s="150"/>
      <c r="S590" s="150"/>
      <c r="T590" s="150"/>
      <c r="U590" s="150"/>
      <c r="V590" s="150"/>
      <c r="W590" s="150"/>
      <c r="X590" s="150"/>
      <c r="Y590" s="150"/>
      <c r="Z590" s="150"/>
    </row>
    <row r="591" ht="12.0" customHeight="1">
      <c r="A591" s="192"/>
      <c r="B591" s="192"/>
      <c r="C591" s="192"/>
      <c r="D591" s="192"/>
      <c r="E591" s="192"/>
      <c r="F591" s="192"/>
      <c r="G591" s="150"/>
      <c r="H591" s="150"/>
      <c r="I591" s="150"/>
      <c r="J591" s="150"/>
      <c r="K591" s="150"/>
      <c r="L591" s="150"/>
      <c r="M591" s="150"/>
      <c r="N591" s="150"/>
      <c r="O591" s="150"/>
      <c r="P591" s="150"/>
      <c r="Q591" s="150"/>
      <c r="R591" s="150"/>
      <c r="S591" s="150"/>
      <c r="T591" s="150"/>
      <c r="U591" s="150"/>
      <c r="V591" s="150"/>
      <c r="W591" s="150"/>
      <c r="X591" s="150"/>
      <c r="Y591" s="150"/>
      <c r="Z591" s="150"/>
    </row>
    <row r="592" ht="12.0" customHeight="1">
      <c r="A592" s="192"/>
      <c r="B592" s="192"/>
      <c r="C592" s="192"/>
      <c r="D592" s="192"/>
      <c r="E592" s="192"/>
      <c r="F592" s="192"/>
      <c r="G592" s="150"/>
      <c r="H592" s="150"/>
      <c r="I592" s="150"/>
      <c r="J592" s="150"/>
      <c r="K592" s="150"/>
      <c r="L592" s="150"/>
      <c r="M592" s="150"/>
      <c r="N592" s="150"/>
      <c r="O592" s="150"/>
      <c r="P592" s="150"/>
      <c r="Q592" s="150"/>
      <c r="R592" s="150"/>
      <c r="S592" s="150"/>
      <c r="T592" s="150"/>
      <c r="U592" s="150"/>
      <c r="V592" s="150"/>
      <c r="W592" s="150"/>
      <c r="X592" s="150"/>
      <c r="Y592" s="150"/>
      <c r="Z592" s="150"/>
    </row>
    <row r="593" ht="12.0" customHeight="1">
      <c r="A593" s="192"/>
      <c r="B593" s="192"/>
      <c r="C593" s="192"/>
      <c r="D593" s="192"/>
      <c r="E593" s="192"/>
      <c r="F593" s="192"/>
      <c r="G593" s="150"/>
      <c r="H593" s="150"/>
      <c r="I593" s="150"/>
      <c r="J593" s="150"/>
      <c r="K593" s="150"/>
      <c r="L593" s="150"/>
      <c r="M593" s="150"/>
      <c r="N593" s="150"/>
      <c r="O593" s="150"/>
      <c r="P593" s="150"/>
      <c r="Q593" s="150"/>
      <c r="R593" s="150"/>
      <c r="S593" s="150"/>
      <c r="T593" s="150"/>
      <c r="U593" s="150"/>
      <c r="V593" s="150"/>
      <c r="W593" s="150"/>
      <c r="X593" s="150"/>
      <c r="Y593" s="150"/>
      <c r="Z593" s="150"/>
    </row>
    <row r="594" ht="12.0" customHeight="1">
      <c r="A594" s="192"/>
      <c r="B594" s="192"/>
      <c r="C594" s="192"/>
      <c r="D594" s="192"/>
      <c r="E594" s="192"/>
      <c r="F594" s="192"/>
      <c r="G594" s="150"/>
      <c r="H594" s="150"/>
      <c r="I594" s="150"/>
      <c r="J594" s="150"/>
      <c r="K594" s="150"/>
      <c r="L594" s="150"/>
      <c r="M594" s="150"/>
      <c r="N594" s="150"/>
      <c r="O594" s="150"/>
      <c r="P594" s="150"/>
      <c r="Q594" s="150"/>
      <c r="R594" s="150"/>
      <c r="S594" s="150"/>
      <c r="T594" s="150"/>
      <c r="U594" s="150"/>
      <c r="V594" s="150"/>
      <c r="W594" s="150"/>
      <c r="X594" s="150"/>
      <c r="Y594" s="150"/>
      <c r="Z594" s="150"/>
    </row>
    <row r="595" ht="12.0" customHeight="1">
      <c r="A595" s="192"/>
      <c r="B595" s="192"/>
      <c r="C595" s="192"/>
      <c r="D595" s="192"/>
      <c r="E595" s="192"/>
      <c r="F595" s="192"/>
      <c r="G595" s="150"/>
      <c r="H595" s="150"/>
      <c r="I595" s="150"/>
      <c r="J595" s="150"/>
      <c r="K595" s="150"/>
      <c r="L595" s="150"/>
      <c r="M595" s="150"/>
      <c r="N595" s="150"/>
      <c r="O595" s="150"/>
      <c r="P595" s="150"/>
      <c r="Q595" s="150"/>
      <c r="R595" s="150"/>
      <c r="S595" s="150"/>
      <c r="T595" s="150"/>
      <c r="U595" s="150"/>
      <c r="V595" s="150"/>
      <c r="W595" s="150"/>
      <c r="X595" s="150"/>
      <c r="Y595" s="150"/>
      <c r="Z595" s="150"/>
    </row>
    <row r="596" ht="12.0" customHeight="1">
      <c r="A596" s="192"/>
      <c r="B596" s="192"/>
      <c r="C596" s="192"/>
      <c r="D596" s="192"/>
      <c r="E596" s="192"/>
      <c r="F596" s="192"/>
      <c r="G596" s="150"/>
      <c r="H596" s="150"/>
      <c r="I596" s="150"/>
      <c r="J596" s="150"/>
      <c r="K596" s="150"/>
      <c r="L596" s="150"/>
      <c r="M596" s="150"/>
      <c r="N596" s="150"/>
      <c r="O596" s="150"/>
      <c r="P596" s="150"/>
      <c r="Q596" s="150"/>
      <c r="R596" s="150"/>
      <c r="S596" s="150"/>
      <c r="T596" s="150"/>
      <c r="U596" s="150"/>
      <c r="V596" s="150"/>
      <c r="W596" s="150"/>
      <c r="X596" s="150"/>
      <c r="Y596" s="150"/>
      <c r="Z596" s="150"/>
    </row>
    <row r="597" ht="12.0" customHeight="1">
      <c r="A597" s="192"/>
      <c r="B597" s="192"/>
      <c r="C597" s="192"/>
      <c r="D597" s="192"/>
      <c r="E597" s="192"/>
      <c r="F597" s="192"/>
      <c r="G597" s="150"/>
      <c r="H597" s="150"/>
      <c r="I597" s="150"/>
      <c r="J597" s="150"/>
      <c r="K597" s="150"/>
      <c r="L597" s="150"/>
      <c r="M597" s="150"/>
      <c r="N597" s="150"/>
      <c r="O597" s="150"/>
      <c r="P597" s="150"/>
      <c r="Q597" s="150"/>
      <c r="R597" s="150"/>
      <c r="S597" s="150"/>
      <c r="T597" s="150"/>
      <c r="U597" s="150"/>
      <c r="V597" s="150"/>
      <c r="W597" s="150"/>
      <c r="X597" s="150"/>
      <c r="Y597" s="150"/>
      <c r="Z597" s="150"/>
    </row>
    <row r="598" ht="12.0" customHeight="1">
      <c r="A598" s="192"/>
      <c r="B598" s="192"/>
      <c r="C598" s="192"/>
      <c r="D598" s="192"/>
      <c r="E598" s="192"/>
      <c r="F598" s="192"/>
      <c r="G598" s="150"/>
      <c r="H598" s="150"/>
      <c r="I598" s="150"/>
      <c r="J598" s="150"/>
      <c r="K598" s="150"/>
      <c r="L598" s="150"/>
      <c r="M598" s="150"/>
      <c r="N598" s="150"/>
      <c r="O598" s="150"/>
      <c r="P598" s="150"/>
      <c r="Q598" s="150"/>
      <c r="R598" s="150"/>
      <c r="S598" s="150"/>
      <c r="T598" s="150"/>
      <c r="U598" s="150"/>
      <c r="V598" s="150"/>
      <c r="W598" s="150"/>
      <c r="X598" s="150"/>
      <c r="Y598" s="150"/>
      <c r="Z598" s="150"/>
    </row>
    <row r="599" ht="12.0" customHeight="1">
      <c r="A599" s="192"/>
      <c r="B599" s="192"/>
      <c r="C599" s="192"/>
      <c r="D599" s="192"/>
      <c r="E599" s="192"/>
      <c r="F599" s="192"/>
      <c r="G599" s="150"/>
      <c r="H599" s="150"/>
      <c r="I599" s="150"/>
      <c r="J599" s="150"/>
      <c r="K599" s="150"/>
      <c r="L599" s="150"/>
      <c r="M599" s="150"/>
      <c r="N599" s="150"/>
      <c r="O599" s="150"/>
      <c r="P599" s="150"/>
      <c r="Q599" s="150"/>
      <c r="R599" s="150"/>
      <c r="S599" s="150"/>
      <c r="T599" s="150"/>
      <c r="U599" s="150"/>
      <c r="V599" s="150"/>
      <c r="W599" s="150"/>
      <c r="X599" s="150"/>
      <c r="Y599" s="150"/>
      <c r="Z599" s="150"/>
    </row>
    <row r="600" ht="12.0" customHeight="1">
      <c r="A600" s="192"/>
      <c r="B600" s="192"/>
      <c r="C600" s="192"/>
      <c r="D600" s="192"/>
      <c r="E600" s="192"/>
      <c r="F600" s="192"/>
      <c r="G600" s="150"/>
      <c r="H600" s="150"/>
      <c r="I600" s="150"/>
      <c r="J600" s="150"/>
      <c r="K600" s="150"/>
      <c r="L600" s="150"/>
      <c r="M600" s="150"/>
      <c r="N600" s="150"/>
      <c r="O600" s="150"/>
      <c r="P600" s="150"/>
      <c r="Q600" s="150"/>
      <c r="R600" s="150"/>
      <c r="S600" s="150"/>
      <c r="T600" s="150"/>
      <c r="U600" s="150"/>
      <c r="V600" s="150"/>
      <c r="W600" s="150"/>
      <c r="X600" s="150"/>
      <c r="Y600" s="150"/>
      <c r="Z600" s="150"/>
    </row>
    <row r="601" ht="12.0" customHeight="1">
      <c r="A601" s="192"/>
      <c r="B601" s="192"/>
      <c r="C601" s="192"/>
      <c r="D601" s="192"/>
      <c r="E601" s="192"/>
      <c r="F601" s="192"/>
      <c r="G601" s="150"/>
      <c r="H601" s="150"/>
      <c r="I601" s="150"/>
      <c r="J601" s="150"/>
      <c r="K601" s="150"/>
      <c r="L601" s="150"/>
      <c r="M601" s="150"/>
      <c r="N601" s="150"/>
      <c r="O601" s="150"/>
      <c r="P601" s="150"/>
      <c r="Q601" s="150"/>
      <c r="R601" s="150"/>
      <c r="S601" s="150"/>
      <c r="T601" s="150"/>
      <c r="U601" s="150"/>
      <c r="V601" s="150"/>
      <c r="W601" s="150"/>
      <c r="X601" s="150"/>
      <c r="Y601" s="150"/>
      <c r="Z601" s="150"/>
    </row>
    <row r="602" ht="12.0" customHeight="1">
      <c r="A602" s="192"/>
      <c r="B602" s="192"/>
      <c r="C602" s="192"/>
      <c r="D602" s="192"/>
      <c r="E602" s="192"/>
      <c r="F602" s="192"/>
      <c r="G602" s="150"/>
      <c r="H602" s="150"/>
      <c r="I602" s="150"/>
      <c r="J602" s="150"/>
      <c r="K602" s="150"/>
      <c r="L602" s="150"/>
      <c r="M602" s="150"/>
      <c r="N602" s="150"/>
      <c r="O602" s="150"/>
      <c r="P602" s="150"/>
      <c r="Q602" s="150"/>
      <c r="R602" s="150"/>
      <c r="S602" s="150"/>
      <c r="T602" s="150"/>
      <c r="U602" s="150"/>
      <c r="V602" s="150"/>
      <c r="W602" s="150"/>
      <c r="X602" s="150"/>
      <c r="Y602" s="150"/>
      <c r="Z602" s="150"/>
    </row>
    <row r="603" ht="12.0" customHeight="1">
      <c r="A603" s="192"/>
      <c r="B603" s="192"/>
      <c r="C603" s="192"/>
      <c r="D603" s="192"/>
      <c r="E603" s="192"/>
      <c r="F603" s="192"/>
      <c r="G603" s="150"/>
      <c r="H603" s="150"/>
      <c r="I603" s="150"/>
      <c r="J603" s="150"/>
      <c r="K603" s="150"/>
      <c r="L603" s="150"/>
      <c r="M603" s="150"/>
      <c r="N603" s="150"/>
      <c r="O603" s="150"/>
      <c r="P603" s="150"/>
      <c r="Q603" s="150"/>
      <c r="R603" s="150"/>
      <c r="S603" s="150"/>
      <c r="T603" s="150"/>
      <c r="U603" s="150"/>
      <c r="V603" s="150"/>
      <c r="W603" s="150"/>
      <c r="X603" s="150"/>
      <c r="Y603" s="150"/>
      <c r="Z603" s="150"/>
    </row>
    <row r="604" ht="12.0" customHeight="1">
      <c r="A604" s="192"/>
      <c r="B604" s="192"/>
      <c r="C604" s="192"/>
      <c r="D604" s="192"/>
      <c r="E604" s="192"/>
      <c r="F604" s="192"/>
      <c r="G604" s="150"/>
      <c r="H604" s="150"/>
      <c r="I604" s="150"/>
      <c r="J604" s="150"/>
      <c r="K604" s="150"/>
      <c r="L604" s="150"/>
      <c r="M604" s="150"/>
      <c r="N604" s="150"/>
      <c r="O604" s="150"/>
      <c r="P604" s="150"/>
      <c r="Q604" s="150"/>
      <c r="R604" s="150"/>
      <c r="S604" s="150"/>
      <c r="T604" s="150"/>
      <c r="U604" s="150"/>
      <c r="V604" s="150"/>
      <c r="W604" s="150"/>
      <c r="X604" s="150"/>
      <c r="Y604" s="150"/>
      <c r="Z604" s="150"/>
    </row>
    <row r="605" ht="12.0" customHeight="1">
      <c r="A605" s="192"/>
      <c r="B605" s="192"/>
      <c r="C605" s="192"/>
      <c r="D605" s="192"/>
      <c r="E605" s="192"/>
      <c r="F605" s="192"/>
      <c r="G605" s="150"/>
      <c r="H605" s="150"/>
      <c r="I605" s="150"/>
      <c r="J605" s="150"/>
      <c r="K605" s="150"/>
      <c r="L605" s="150"/>
      <c r="M605" s="150"/>
      <c r="N605" s="150"/>
      <c r="O605" s="150"/>
      <c r="P605" s="150"/>
      <c r="Q605" s="150"/>
      <c r="R605" s="150"/>
      <c r="S605" s="150"/>
      <c r="T605" s="150"/>
      <c r="U605" s="150"/>
      <c r="V605" s="150"/>
      <c r="W605" s="150"/>
      <c r="X605" s="150"/>
      <c r="Y605" s="150"/>
      <c r="Z605" s="150"/>
    </row>
    <row r="606" ht="12.0" customHeight="1">
      <c r="A606" s="192"/>
      <c r="B606" s="192"/>
      <c r="C606" s="192"/>
      <c r="D606" s="192"/>
      <c r="E606" s="192"/>
      <c r="F606" s="192"/>
      <c r="G606" s="150"/>
      <c r="H606" s="150"/>
      <c r="I606" s="150"/>
      <c r="J606" s="150"/>
      <c r="K606" s="150"/>
      <c r="L606" s="150"/>
      <c r="M606" s="150"/>
      <c r="N606" s="150"/>
      <c r="O606" s="150"/>
      <c r="P606" s="150"/>
      <c r="Q606" s="150"/>
      <c r="R606" s="150"/>
      <c r="S606" s="150"/>
      <c r="T606" s="150"/>
      <c r="U606" s="150"/>
      <c r="V606" s="150"/>
      <c r="W606" s="150"/>
      <c r="X606" s="150"/>
      <c r="Y606" s="150"/>
      <c r="Z606" s="150"/>
    </row>
    <row r="607" ht="12.0" customHeight="1">
      <c r="A607" s="192"/>
      <c r="B607" s="192"/>
      <c r="C607" s="192"/>
      <c r="D607" s="192"/>
      <c r="E607" s="192"/>
      <c r="F607" s="192"/>
      <c r="G607" s="150"/>
      <c r="H607" s="150"/>
      <c r="I607" s="150"/>
      <c r="J607" s="150"/>
      <c r="K607" s="150"/>
      <c r="L607" s="150"/>
      <c r="M607" s="150"/>
      <c r="N607" s="150"/>
      <c r="O607" s="150"/>
      <c r="P607" s="150"/>
      <c r="Q607" s="150"/>
      <c r="R607" s="150"/>
      <c r="S607" s="150"/>
      <c r="T607" s="150"/>
      <c r="U607" s="150"/>
      <c r="V607" s="150"/>
      <c r="W607" s="150"/>
      <c r="X607" s="150"/>
      <c r="Y607" s="150"/>
      <c r="Z607" s="150"/>
    </row>
    <row r="608" ht="12.0" customHeight="1">
      <c r="A608" s="192"/>
      <c r="B608" s="192"/>
      <c r="C608" s="192"/>
      <c r="D608" s="192"/>
      <c r="E608" s="192"/>
      <c r="F608" s="192"/>
      <c r="G608" s="150"/>
      <c r="H608" s="150"/>
      <c r="I608" s="150"/>
      <c r="J608" s="150"/>
      <c r="K608" s="150"/>
      <c r="L608" s="150"/>
      <c r="M608" s="150"/>
      <c r="N608" s="150"/>
      <c r="O608" s="150"/>
      <c r="P608" s="150"/>
      <c r="Q608" s="150"/>
      <c r="R608" s="150"/>
      <c r="S608" s="150"/>
      <c r="T608" s="150"/>
      <c r="U608" s="150"/>
      <c r="V608" s="150"/>
      <c r="W608" s="150"/>
      <c r="X608" s="150"/>
      <c r="Y608" s="150"/>
      <c r="Z608" s="150"/>
    </row>
    <row r="609" ht="12.0" customHeight="1">
      <c r="A609" s="192"/>
      <c r="B609" s="192"/>
      <c r="C609" s="192"/>
      <c r="D609" s="192"/>
      <c r="E609" s="192"/>
      <c r="F609" s="192"/>
      <c r="G609" s="150"/>
      <c r="H609" s="150"/>
      <c r="I609" s="150"/>
      <c r="J609" s="150"/>
      <c r="K609" s="150"/>
      <c r="L609" s="150"/>
      <c r="M609" s="150"/>
      <c r="N609" s="150"/>
      <c r="O609" s="150"/>
      <c r="P609" s="150"/>
      <c r="Q609" s="150"/>
      <c r="R609" s="150"/>
      <c r="S609" s="150"/>
      <c r="T609" s="150"/>
      <c r="U609" s="150"/>
      <c r="V609" s="150"/>
      <c r="W609" s="150"/>
      <c r="X609" s="150"/>
      <c r="Y609" s="150"/>
      <c r="Z609" s="150"/>
    </row>
    <row r="610" ht="12.0" customHeight="1">
      <c r="A610" s="192"/>
      <c r="B610" s="192"/>
      <c r="C610" s="192"/>
      <c r="D610" s="192"/>
      <c r="E610" s="192"/>
      <c r="F610" s="192"/>
      <c r="G610" s="150"/>
      <c r="H610" s="150"/>
      <c r="I610" s="150"/>
      <c r="J610" s="150"/>
      <c r="K610" s="150"/>
      <c r="L610" s="150"/>
      <c r="M610" s="150"/>
      <c r="N610" s="150"/>
      <c r="O610" s="150"/>
      <c r="P610" s="150"/>
      <c r="Q610" s="150"/>
      <c r="R610" s="150"/>
      <c r="S610" s="150"/>
      <c r="T610" s="150"/>
      <c r="U610" s="150"/>
      <c r="V610" s="150"/>
      <c r="W610" s="150"/>
      <c r="X610" s="150"/>
      <c r="Y610" s="150"/>
      <c r="Z610" s="150"/>
    </row>
    <row r="611" ht="12.0" customHeight="1">
      <c r="A611" s="192"/>
      <c r="B611" s="192"/>
      <c r="C611" s="192"/>
      <c r="D611" s="192"/>
      <c r="E611" s="192"/>
      <c r="F611" s="192"/>
      <c r="G611" s="150"/>
      <c r="H611" s="150"/>
      <c r="I611" s="150"/>
      <c r="J611" s="150"/>
      <c r="K611" s="150"/>
      <c r="L611" s="150"/>
      <c r="M611" s="150"/>
      <c r="N611" s="150"/>
      <c r="O611" s="150"/>
      <c r="P611" s="150"/>
      <c r="Q611" s="150"/>
      <c r="R611" s="150"/>
      <c r="S611" s="150"/>
      <c r="T611" s="150"/>
      <c r="U611" s="150"/>
      <c r="V611" s="150"/>
      <c r="W611" s="150"/>
      <c r="X611" s="150"/>
      <c r="Y611" s="150"/>
      <c r="Z611" s="150"/>
    </row>
    <row r="612" ht="12.0" customHeight="1">
      <c r="A612" s="192"/>
      <c r="B612" s="192"/>
      <c r="C612" s="192"/>
      <c r="D612" s="192"/>
      <c r="E612" s="192"/>
      <c r="F612" s="192"/>
      <c r="G612" s="150"/>
      <c r="H612" s="150"/>
      <c r="I612" s="150"/>
      <c r="J612" s="150"/>
      <c r="K612" s="150"/>
      <c r="L612" s="150"/>
      <c r="M612" s="150"/>
      <c r="N612" s="150"/>
      <c r="O612" s="150"/>
      <c r="P612" s="150"/>
      <c r="Q612" s="150"/>
      <c r="R612" s="150"/>
      <c r="S612" s="150"/>
      <c r="T612" s="150"/>
      <c r="U612" s="150"/>
      <c r="V612" s="150"/>
      <c r="W612" s="150"/>
      <c r="X612" s="150"/>
      <c r="Y612" s="150"/>
      <c r="Z612" s="150"/>
    </row>
    <row r="613" ht="12.0" customHeight="1">
      <c r="A613" s="192"/>
      <c r="B613" s="192"/>
      <c r="C613" s="192"/>
      <c r="D613" s="192"/>
      <c r="E613" s="192"/>
      <c r="F613" s="192"/>
      <c r="G613" s="150"/>
      <c r="H613" s="150"/>
      <c r="I613" s="150"/>
      <c r="J613" s="150"/>
      <c r="K613" s="150"/>
      <c r="L613" s="150"/>
      <c r="M613" s="150"/>
      <c r="N613" s="150"/>
      <c r="O613" s="150"/>
      <c r="P613" s="150"/>
      <c r="Q613" s="150"/>
      <c r="R613" s="150"/>
      <c r="S613" s="150"/>
      <c r="T613" s="150"/>
      <c r="U613" s="150"/>
      <c r="V613" s="150"/>
      <c r="W613" s="150"/>
      <c r="X613" s="150"/>
      <c r="Y613" s="150"/>
      <c r="Z613" s="150"/>
    </row>
    <row r="614" ht="12.0" customHeight="1">
      <c r="A614" s="192"/>
      <c r="B614" s="192"/>
      <c r="C614" s="192"/>
      <c r="D614" s="192"/>
      <c r="E614" s="192"/>
      <c r="F614" s="192"/>
      <c r="G614" s="150"/>
      <c r="H614" s="150"/>
      <c r="I614" s="150"/>
      <c r="J614" s="150"/>
      <c r="K614" s="150"/>
      <c r="L614" s="150"/>
      <c r="M614" s="150"/>
      <c r="N614" s="150"/>
      <c r="O614" s="150"/>
      <c r="P614" s="150"/>
      <c r="Q614" s="150"/>
      <c r="R614" s="150"/>
      <c r="S614" s="150"/>
      <c r="T614" s="150"/>
      <c r="U614" s="150"/>
      <c r="V614" s="150"/>
      <c r="W614" s="150"/>
      <c r="X614" s="150"/>
      <c r="Y614" s="150"/>
      <c r="Z614" s="150"/>
    </row>
    <row r="615" ht="12.0" customHeight="1">
      <c r="A615" s="192"/>
      <c r="B615" s="192"/>
      <c r="C615" s="192"/>
      <c r="D615" s="192"/>
      <c r="E615" s="192"/>
      <c r="F615" s="192"/>
      <c r="G615" s="150"/>
      <c r="H615" s="150"/>
      <c r="I615" s="150"/>
      <c r="J615" s="150"/>
      <c r="K615" s="150"/>
      <c r="L615" s="150"/>
      <c r="M615" s="150"/>
      <c r="N615" s="150"/>
      <c r="O615" s="150"/>
      <c r="P615" s="150"/>
      <c r="Q615" s="150"/>
      <c r="R615" s="150"/>
      <c r="S615" s="150"/>
      <c r="T615" s="150"/>
      <c r="U615" s="150"/>
      <c r="V615" s="150"/>
      <c r="W615" s="150"/>
      <c r="X615" s="150"/>
      <c r="Y615" s="150"/>
      <c r="Z615" s="150"/>
    </row>
    <row r="616" ht="12.0" customHeight="1">
      <c r="A616" s="192"/>
      <c r="B616" s="192"/>
      <c r="C616" s="192"/>
      <c r="D616" s="192"/>
      <c r="E616" s="192"/>
      <c r="F616" s="192"/>
      <c r="G616" s="150"/>
      <c r="H616" s="150"/>
      <c r="I616" s="150"/>
      <c r="J616" s="150"/>
      <c r="K616" s="150"/>
      <c r="L616" s="150"/>
      <c r="M616" s="150"/>
      <c r="N616" s="150"/>
      <c r="O616" s="150"/>
      <c r="P616" s="150"/>
      <c r="Q616" s="150"/>
      <c r="R616" s="150"/>
      <c r="S616" s="150"/>
      <c r="T616" s="150"/>
      <c r="U616" s="150"/>
      <c r="V616" s="150"/>
      <c r="W616" s="150"/>
      <c r="X616" s="150"/>
      <c r="Y616" s="150"/>
      <c r="Z616" s="150"/>
    </row>
    <row r="617" ht="12.0" customHeight="1">
      <c r="A617" s="192"/>
      <c r="B617" s="192"/>
      <c r="C617" s="192"/>
      <c r="D617" s="192"/>
      <c r="E617" s="192"/>
      <c r="F617" s="192"/>
      <c r="G617" s="150"/>
      <c r="H617" s="150"/>
      <c r="I617" s="150"/>
      <c r="J617" s="150"/>
      <c r="K617" s="150"/>
      <c r="L617" s="150"/>
      <c r="M617" s="150"/>
      <c r="N617" s="150"/>
      <c r="O617" s="150"/>
      <c r="P617" s="150"/>
      <c r="Q617" s="150"/>
      <c r="R617" s="150"/>
      <c r="S617" s="150"/>
      <c r="T617" s="150"/>
      <c r="U617" s="150"/>
      <c r="V617" s="150"/>
      <c r="W617" s="150"/>
      <c r="X617" s="150"/>
      <c r="Y617" s="150"/>
      <c r="Z617" s="150"/>
    </row>
    <row r="618" ht="12.0" customHeight="1">
      <c r="A618" s="192"/>
      <c r="B618" s="192"/>
      <c r="C618" s="192"/>
      <c r="D618" s="192"/>
      <c r="E618" s="192"/>
      <c r="F618" s="192"/>
      <c r="G618" s="150"/>
      <c r="H618" s="150"/>
      <c r="I618" s="150"/>
      <c r="J618" s="150"/>
      <c r="K618" s="150"/>
      <c r="L618" s="150"/>
      <c r="M618" s="150"/>
      <c r="N618" s="150"/>
      <c r="O618" s="150"/>
      <c r="P618" s="150"/>
      <c r="Q618" s="150"/>
      <c r="R618" s="150"/>
      <c r="S618" s="150"/>
      <c r="T618" s="150"/>
      <c r="U618" s="150"/>
      <c r="V618" s="150"/>
      <c r="W618" s="150"/>
      <c r="X618" s="150"/>
      <c r="Y618" s="150"/>
      <c r="Z618" s="150"/>
    </row>
    <row r="619" ht="12.0" customHeight="1">
      <c r="A619" s="192"/>
      <c r="B619" s="192"/>
      <c r="C619" s="192"/>
      <c r="D619" s="192"/>
      <c r="E619" s="192"/>
      <c r="F619" s="192"/>
      <c r="G619" s="150"/>
      <c r="H619" s="150"/>
      <c r="I619" s="150"/>
      <c r="J619" s="150"/>
      <c r="K619" s="150"/>
      <c r="L619" s="150"/>
      <c r="M619" s="150"/>
      <c r="N619" s="150"/>
      <c r="O619" s="150"/>
      <c r="P619" s="150"/>
      <c r="Q619" s="150"/>
      <c r="R619" s="150"/>
      <c r="S619" s="150"/>
      <c r="T619" s="150"/>
      <c r="U619" s="150"/>
      <c r="V619" s="150"/>
      <c r="W619" s="150"/>
      <c r="X619" s="150"/>
      <c r="Y619" s="150"/>
      <c r="Z619" s="150"/>
    </row>
    <row r="620" ht="12.0" customHeight="1">
      <c r="A620" s="192"/>
      <c r="B620" s="192"/>
      <c r="C620" s="192"/>
      <c r="D620" s="192"/>
      <c r="E620" s="192"/>
      <c r="F620" s="192"/>
      <c r="G620" s="150"/>
      <c r="H620" s="150"/>
      <c r="I620" s="150"/>
      <c r="J620" s="150"/>
      <c r="K620" s="150"/>
      <c r="L620" s="150"/>
      <c r="M620" s="150"/>
      <c r="N620" s="150"/>
      <c r="O620" s="150"/>
      <c r="P620" s="150"/>
      <c r="Q620" s="150"/>
      <c r="R620" s="150"/>
      <c r="S620" s="150"/>
      <c r="T620" s="150"/>
      <c r="U620" s="150"/>
      <c r="V620" s="150"/>
      <c r="W620" s="150"/>
      <c r="X620" s="150"/>
      <c r="Y620" s="150"/>
      <c r="Z620" s="150"/>
    </row>
    <row r="621" ht="12.0" customHeight="1">
      <c r="A621" s="192"/>
      <c r="B621" s="192"/>
      <c r="C621" s="192"/>
      <c r="D621" s="192"/>
      <c r="E621" s="192"/>
      <c r="F621" s="192"/>
      <c r="G621" s="150"/>
      <c r="H621" s="150"/>
      <c r="I621" s="150"/>
      <c r="J621" s="150"/>
      <c r="K621" s="150"/>
      <c r="L621" s="150"/>
      <c r="M621" s="150"/>
      <c r="N621" s="150"/>
      <c r="O621" s="150"/>
      <c r="P621" s="150"/>
      <c r="Q621" s="150"/>
      <c r="R621" s="150"/>
      <c r="S621" s="150"/>
      <c r="T621" s="150"/>
      <c r="U621" s="150"/>
      <c r="V621" s="150"/>
      <c r="W621" s="150"/>
      <c r="X621" s="150"/>
      <c r="Y621" s="150"/>
      <c r="Z621" s="150"/>
    </row>
    <row r="622" ht="12.0" customHeight="1">
      <c r="A622" s="192"/>
      <c r="B622" s="192"/>
      <c r="C622" s="192"/>
      <c r="D622" s="192"/>
      <c r="E622" s="192"/>
      <c r="F622" s="192"/>
      <c r="G622" s="150"/>
      <c r="H622" s="150"/>
      <c r="I622" s="150"/>
      <c r="J622" s="150"/>
      <c r="K622" s="150"/>
      <c r="L622" s="150"/>
      <c r="M622" s="150"/>
      <c r="N622" s="150"/>
      <c r="O622" s="150"/>
      <c r="P622" s="150"/>
      <c r="Q622" s="150"/>
      <c r="R622" s="150"/>
      <c r="S622" s="150"/>
      <c r="T622" s="150"/>
      <c r="U622" s="150"/>
      <c r="V622" s="150"/>
      <c r="W622" s="150"/>
      <c r="X622" s="150"/>
      <c r="Y622" s="150"/>
      <c r="Z622" s="150"/>
    </row>
    <row r="623" ht="12.0" customHeight="1">
      <c r="A623" s="192"/>
      <c r="B623" s="192"/>
      <c r="C623" s="192"/>
      <c r="D623" s="192"/>
      <c r="E623" s="192"/>
      <c r="F623" s="192"/>
      <c r="G623" s="150"/>
      <c r="H623" s="150"/>
      <c r="I623" s="150"/>
      <c r="J623" s="150"/>
      <c r="K623" s="150"/>
      <c r="L623" s="150"/>
      <c r="M623" s="150"/>
      <c r="N623" s="150"/>
      <c r="O623" s="150"/>
      <c r="P623" s="150"/>
      <c r="Q623" s="150"/>
      <c r="R623" s="150"/>
      <c r="S623" s="150"/>
      <c r="T623" s="150"/>
      <c r="U623" s="150"/>
      <c r="V623" s="150"/>
      <c r="W623" s="150"/>
      <c r="X623" s="150"/>
      <c r="Y623" s="150"/>
      <c r="Z623" s="150"/>
    </row>
    <row r="624" ht="12.0" customHeight="1">
      <c r="A624" s="192"/>
      <c r="B624" s="192"/>
      <c r="C624" s="192"/>
      <c r="D624" s="192"/>
      <c r="E624" s="192"/>
      <c r="F624" s="192"/>
      <c r="G624" s="150"/>
      <c r="H624" s="150"/>
      <c r="I624" s="150"/>
      <c r="J624" s="150"/>
      <c r="K624" s="150"/>
      <c r="L624" s="150"/>
      <c r="M624" s="150"/>
      <c r="N624" s="150"/>
      <c r="O624" s="150"/>
      <c r="P624" s="150"/>
      <c r="Q624" s="150"/>
      <c r="R624" s="150"/>
      <c r="S624" s="150"/>
      <c r="T624" s="150"/>
      <c r="U624" s="150"/>
      <c r="V624" s="150"/>
      <c r="W624" s="150"/>
      <c r="X624" s="150"/>
      <c r="Y624" s="150"/>
      <c r="Z624" s="150"/>
    </row>
    <row r="625" ht="12.0" customHeight="1">
      <c r="A625" s="192"/>
      <c r="B625" s="192"/>
      <c r="C625" s="192"/>
      <c r="D625" s="192"/>
      <c r="E625" s="192"/>
      <c r="F625" s="192"/>
      <c r="G625" s="150"/>
      <c r="H625" s="150"/>
      <c r="I625" s="150"/>
      <c r="J625" s="150"/>
      <c r="K625" s="150"/>
      <c r="L625" s="150"/>
      <c r="M625" s="150"/>
      <c r="N625" s="150"/>
      <c r="O625" s="150"/>
      <c r="P625" s="150"/>
      <c r="Q625" s="150"/>
      <c r="R625" s="150"/>
      <c r="S625" s="150"/>
      <c r="T625" s="150"/>
      <c r="U625" s="150"/>
      <c r="V625" s="150"/>
      <c r="W625" s="150"/>
      <c r="X625" s="150"/>
      <c r="Y625" s="150"/>
      <c r="Z625" s="150"/>
    </row>
    <row r="626" ht="12.0" customHeight="1">
      <c r="A626" s="192"/>
      <c r="B626" s="192"/>
      <c r="C626" s="192"/>
      <c r="D626" s="192"/>
      <c r="E626" s="192"/>
      <c r="F626" s="192"/>
      <c r="G626" s="150"/>
      <c r="H626" s="150"/>
      <c r="I626" s="150"/>
      <c r="J626" s="150"/>
      <c r="K626" s="150"/>
      <c r="L626" s="150"/>
      <c r="M626" s="150"/>
      <c r="N626" s="150"/>
      <c r="O626" s="150"/>
      <c r="P626" s="150"/>
      <c r="Q626" s="150"/>
      <c r="R626" s="150"/>
      <c r="S626" s="150"/>
      <c r="T626" s="150"/>
      <c r="U626" s="150"/>
      <c r="V626" s="150"/>
      <c r="W626" s="150"/>
      <c r="X626" s="150"/>
      <c r="Y626" s="150"/>
      <c r="Z626" s="150"/>
    </row>
    <row r="627" ht="12.0" customHeight="1">
      <c r="A627" s="192"/>
      <c r="B627" s="192"/>
      <c r="C627" s="192"/>
      <c r="D627" s="192"/>
      <c r="E627" s="192"/>
      <c r="F627" s="192"/>
      <c r="G627" s="150"/>
      <c r="H627" s="150"/>
      <c r="I627" s="150"/>
      <c r="J627" s="150"/>
      <c r="K627" s="150"/>
      <c r="L627" s="150"/>
      <c r="M627" s="150"/>
      <c r="N627" s="150"/>
      <c r="O627" s="150"/>
      <c r="P627" s="150"/>
      <c r="Q627" s="150"/>
      <c r="R627" s="150"/>
      <c r="S627" s="150"/>
      <c r="T627" s="150"/>
      <c r="U627" s="150"/>
      <c r="V627" s="150"/>
      <c r="W627" s="150"/>
      <c r="X627" s="150"/>
      <c r="Y627" s="150"/>
      <c r="Z627" s="150"/>
    </row>
    <row r="628" ht="12.0" customHeight="1">
      <c r="A628" s="192"/>
      <c r="B628" s="192"/>
      <c r="C628" s="192"/>
      <c r="D628" s="192"/>
      <c r="E628" s="192"/>
      <c r="F628" s="192"/>
      <c r="G628" s="150"/>
      <c r="H628" s="150"/>
      <c r="I628" s="150"/>
      <c r="J628" s="150"/>
      <c r="K628" s="150"/>
      <c r="L628" s="150"/>
      <c r="M628" s="150"/>
      <c r="N628" s="150"/>
      <c r="O628" s="150"/>
      <c r="P628" s="150"/>
      <c r="Q628" s="150"/>
      <c r="R628" s="150"/>
      <c r="S628" s="150"/>
      <c r="T628" s="150"/>
      <c r="U628" s="150"/>
      <c r="V628" s="150"/>
      <c r="W628" s="150"/>
      <c r="X628" s="150"/>
      <c r="Y628" s="150"/>
      <c r="Z628" s="150"/>
    </row>
    <row r="629" ht="12.0" customHeight="1">
      <c r="A629" s="192"/>
      <c r="B629" s="192"/>
      <c r="C629" s="192"/>
      <c r="D629" s="192"/>
      <c r="E629" s="192"/>
      <c r="F629" s="192"/>
      <c r="G629" s="150"/>
      <c r="H629" s="150"/>
      <c r="I629" s="150"/>
      <c r="J629" s="150"/>
      <c r="K629" s="150"/>
      <c r="L629" s="150"/>
      <c r="M629" s="150"/>
      <c r="N629" s="150"/>
      <c r="O629" s="150"/>
      <c r="P629" s="150"/>
      <c r="Q629" s="150"/>
      <c r="R629" s="150"/>
      <c r="S629" s="150"/>
      <c r="T629" s="150"/>
      <c r="U629" s="150"/>
      <c r="V629" s="150"/>
      <c r="W629" s="150"/>
      <c r="X629" s="150"/>
      <c r="Y629" s="150"/>
      <c r="Z629" s="150"/>
    </row>
    <row r="630" ht="12.0" customHeight="1">
      <c r="A630" s="192"/>
      <c r="B630" s="192"/>
      <c r="C630" s="192"/>
      <c r="D630" s="192"/>
      <c r="E630" s="192"/>
      <c r="F630" s="192"/>
      <c r="G630" s="150"/>
      <c r="H630" s="150"/>
      <c r="I630" s="150"/>
      <c r="J630" s="150"/>
      <c r="K630" s="150"/>
      <c r="L630" s="150"/>
      <c r="M630" s="150"/>
      <c r="N630" s="150"/>
      <c r="O630" s="150"/>
      <c r="P630" s="150"/>
      <c r="Q630" s="150"/>
      <c r="R630" s="150"/>
      <c r="S630" s="150"/>
      <c r="T630" s="150"/>
      <c r="U630" s="150"/>
      <c r="V630" s="150"/>
      <c r="W630" s="150"/>
      <c r="X630" s="150"/>
      <c r="Y630" s="150"/>
      <c r="Z630" s="150"/>
    </row>
    <row r="631" ht="12.0" customHeight="1">
      <c r="A631" s="192"/>
      <c r="B631" s="192"/>
      <c r="C631" s="192"/>
      <c r="D631" s="192"/>
      <c r="E631" s="192"/>
      <c r="F631" s="192"/>
      <c r="G631" s="150"/>
      <c r="H631" s="150"/>
      <c r="I631" s="150"/>
      <c r="J631" s="150"/>
      <c r="K631" s="150"/>
      <c r="L631" s="150"/>
      <c r="M631" s="150"/>
      <c r="N631" s="150"/>
      <c r="O631" s="150"/>
      <c r="P631" s="150"/>
      <c r="Q631" s="150"/>
      <c r="R631" s="150"/>
      <c r="S631" s="150"/>
      <c r="T631" s="150"/>
      <c r="U631" s="150"/>
      <c r="V631" s="150"/>
      <c r="W631" s="150"/>
      <c r="X631" s="150"/>
      <c r="Y631" s="150"/>
      <c r="Z631" s="150"/>
    </row>
    <row r="632" ht="12.0" customHeight="1">
      <c r="A632" s="192"/>
      <c r="B632" s="192"/>
      <c r="C632" s="192"/>
      <c r="D632" s="192"/>
      <c r="E632" s="192"/>
      <c r="F632" s="192"/>
      <c r="G632" s="150"/>
      <c r="H632" s="150"/>
      <c r="I632" s="150"/>
      <c r="J632" s="150"/>
      <c r="K632" s="150"/>
      <c r="L632" s="150"/>
      <c r="M632" s="150"/>
      <c r="N632" s="150"/>
      <c r="O632" s="150"/>
      <c r="P632" s="150"/>
      <c r="Q632" s="150"/>
      <c r="R632" s="150"/>
      <c r="S632" s="150"/>
      <c r="T632" s="150"/>
      <c r="U632" s="150"/>
      <c r="V632" s="150"/>
      <c r="W632" s="150"/>
      <c r="X632" s="150"/>
      <c r="Y632" s="150"/>
      <c r="Z632" s="150"/>
    </row>
    <row r="633" ht="12.0" customHeight="1">
      <c r="A633" s="192"/>
      <c r="B633" s="192"/>
      <c r="C633" s="192"/>
      <c r="D633" s="192"/>
      <c r="E633" s="192"/>
      <c r="F633" s="192"/>
      <c r="G633" s="150"/>
      <c r="H633" s="150"/>
      <c r="I633" s="150"/>
      <c r="J633" s="150"/>
      <c r="K633" s="150"/>
      <c r="L633" s="150"/>
      <c r="M633" s="150"/>
      <c r="N633" s="150"/>
      <c r="O633" s="150"/>
      <c r="P633" s="150"/>
      <c r="Q633" s="150"/>
      <c r="R633" s="150"/>
      <c r="S633" s="150"/>
      <c r="T633" s="150"/>
      <c r="U633" s="150"/>
      <c r="V633" s="150"/>
      <c r="W633" s="150"/>
      <c r="X633" s="150"/>
      <c r="Y633" s="150"/>
      <c r="Z633" s="150"/>
    </row>
    <row r="634" ht="12.0" customHeight="1">
      <c r="A634" s="192"/>
      <c r="B634" s="192"/>
      <c r="C634" s="192"/>
      <c r="D634" s="192"/>
      <c r="E634" s="192"/>
      <c r="F634" s="192"/>
      <c r="G634" s="150"/>
      <c r="H634" s="150"/>
      <c r="I634" s="150"/>
      <c r="J634" s="150"/>
      <c r="K634" s="150"/>
      <c r="L634" s="150"/>
      <c r="M634" s="150"/>
      <c r="N634" s="150"/>
      <c r="O634" s="150"/>
      <c r="P634" s="150"/>
      <c r="Q634" s="150"/>
      <c r="R634" s="150"/>
      <c r="S634" s="150"/>
      <c r="T634" s="150"/>
      <c r="U634" s="150"/>
      <c r="V634" s="150"/>
      <c r="W634" s="150"/>
      <c r="X634" s="150"/>
      <c r="Y634" s="150"/>
      <c r="Z634" s="150"/>
    </row>
    <row r="635" ht="12.0" customHeight="1">
      <c r="A635" s="192"/>
      <c r="B635" s="192"/>
      <c r="C635" s="192"/>
      <c r="D635" s="192"/>
      <c r="E635" s="192"/>
      <c r="F635" s="192"/>
      <c r="G635" s="150"/>
      <c r="H635" s="150"/>
      <c r="I635" s="150"/>
      <c r="J635" s="150"/>
      <c r="K635" s="150"/>
      <c r="L635" s="150"/>
      <c r="M635" s="150"/>
      <c r="N635" s="150"/>
      <c r="O635" s="150"/>
      <c r="P635" s="150"/>
      <c r="Q635" s="150"/>
      <c r="R635" s="150"/>
      <c r="S635" s="150"/>
      <c r="T635" s="150"/>
      <c r="U635" s="150"/>
      <c r="V635" s="150"/>
      <c r="W635" s="150"/>
      <c r="X635" s="150"/>
      <c r="Y635" s="150"/>
      <c r="Z635" s="150"/>
    </row>
    <row r="636" ht="12.0" customHeight="1">
      <c r="A636" s="192"/>
      <c r="B636" s="192"/>
      <c r="C636" s="192"/>
      <c r="D636" s="192"/>
      <c r="E636" s="192"/>
      <c r="F636" s="192"/>
      <c r="G636" s="150"/>
      <c r="H636" s="150"/>
      <c r="I636" s="150"/>
      <c r="J636" s="150"/>
      <c r="K636" s="150"/>
      <c r="L636" s="150"/>
      <c r="M636" s="150"/>
      <c r="N636" s="150"/>
      <c r="O636" s="150"/>
      <c r="P636" s="150"/>
      <c r="Q636" s="150"/>
      <c r="R636" s="150"/>
      <c r="S636" s="150"/>
      <c r="T636" s="150"/>
      <c r="U636" s="150"/>
      <c r="V636" s="150"/>
      <c r="W636" s="150"/>
      <c r="X636" s="150"/>
      <c r="Y636" s="150"/>
      <c r="Z636" s="150"/>
    </row>
    <row r="637" ht="12.0" customHeight="1">
      <c r="A637" s="192"/>
      <c r="B637" s="192"/>
      <c r="C637" s="192"/>
      <c r="D637" s="192"/>
      <c r="E637" s="192"/>
      <c r="F637" s="192"/>
      <c r="G637" s="150"/>
      <c r="H637" s="150"/>
      <c r="I637" s="150"/>
      <c r="J637" s="150"/>
      <c r="K637" s="150"/>
      <c r="L637" s="150"/>
      <c r="M637" s="150"/>
      <c r="N637" s="150"/>
      <c r="O637" s="150"/>
      <c r="P637" s="150"/>
      <c r="Q637" s="150"/>
      <c r="R637" s="150"/>
      <c r="S637" s="150"/>
      <c r="T637" s="150"/>
      <c r="U637" s="150"/>
      <c r="V637" s="150"/>
      <c r="W637" s="150"/>
      <c r="X637" s="150"/>
      <c r="Y637" s="150"/>
      <c r="Z637" s="150"/>
    </row>
    <row r="638" ht="12.0" customHeight="1">
      <c r="A638" s="192"/>
      <c r="B638" s="192"/>
      <c r="C638" s="192"/>
      <c r="D638" s="192"/>
      <c r="E638" s="192"/>
      <c r="F638" s="192"/>
      <c r="G638" s="150"/>
      <c r="H638" s="150"/>
      <c r="I638" s="150"/>
      <c r="J638" s="150"/>
      <c r="K638" s="150"/>
      <c r="L638" s="150"/>
      <c r="M638" s="150"/>
      <c r="N638" s="150"/>
      <c r="O638" s="150"/>
      <c r="P638" s="150"/>
      <c r="Q638" s="150"/>
      <c r="R638" s="150"/>
      <c r="S638" s="150"/>
      <c r="T638" s="150"/>
      <c r="U638" s="150"/>
      <c r="V638" s="150"/>
      <c r="W638" s="150"/>
      <c r="X638" s="150"/>
      <c r="Y638" s="150"/>
      <c r="Z638" s="150"/>
    </row>
    <row r="639" ht="12.0" customHeight="1">
      <c r="A639" s="192"/>
      <c r="B639" s="192"/>
      <c r="C639" s="192"/>
      <c r="D639" s="192"/>
      <c r="E639" s="192"/>
      <c r="F639" s="192"/>
      <c r="G639" s="150"/>
      <c r="H639" s="150"/>
      <c r="I639" s="150"/>
      <c r="J639" s="150"/>
      <c r="K639" s="150"/>
      <c r="L639" s="150"/>
      <c r="M639" s="150"/>
      <c r="N639" s="150"/>
      <c r="O639" s="150"/>
      <c r="P639" s="150"/>
      <c r="Q639" s="150"/>
      <c r="R639" s="150"/>
      <c r="S639" s="150"/>
      <c r="T639" s="150"/>
      <c r="U639" s="150"/>
      <c r="V639" s="150"/>
      <c r="W639" s="150"/>
      <c r="X639" s="150"/>
      <c r="Y639" s="150"/>
      <c r="Z639" s="150"/>
    </row>
    <row r="640" ht="12.0" customHeight="1">
      <c r="A640" s="192"/>
      <c r="B640" s="192"/>
      <c r="C640" s="192"/>
      <c r="D640" s="192"/>
      <c r="E640" s="192"/>
      <c r="F640" s="192"/>
      <c r="G640" s="150"/>
      <c r="H640" s="150"/>
      <c r="I640" s="150"/>
      <c r="J640" s="150"/>
      <c r="K640" s="150"/>
      <c r="L640" s="150"/>
      <c r="M640" s="150"/>
      <c r="N640" s="150"/>
      <c r="O640" s="150"/>
      <c r="P640" s="150"/>
      <c r="Q640" s="150"/>
      <c r="R640" s="150"/>
      <c r="S640" s="150"/>
      <c r="T640" s="150"/>
      <c r="U640" s="150"/>
      <c r="V640" s="150"/>
      <c r="W640" s="150"/>
      <c r="X640" s="150"/>
      <c r="Y640" s="150"/>
      <c r="Z640" s="150"/>
    </row>
    <row r="641" ht="12.0" customHeight="1">
      <c r="A641" s="192"/>
      <c r="B641" s="192"/>
      <c r="C641" s="192"/>
      <c r="D641" s="192"/>
      <c r="E641" s="192"/>
      <c r="F641" s="192"/>
      <c r="G641" s="150"/>
      <c r="H641" s="150"/>
      <c r="I641" s="150"/>
      <c r="J641" s="150"/>
      <c r="K641" s="150"/>
      <c r="L641" s="150"/>
      <c r="M641" s="150"/>
      <c r="N641" s="150"/>
      <c r="O641" s="150"/>
      <c r="P641" s="150"/>
      <c r="Q641" s="150"/>
      <c r="R641" s="150"/>
      <c r="S641" s="150"/>
      <c r="T641" s="150"/>
      <c r="U641" s="150"/>
      <c r="V641" s="150"/>
      <c r="W641" s="150"/>
      <c r="X641" s="150"/>
      <c r="Y641" s="150"/>
      <c r="Z641" s="150"/>
    </row>
    <row r="642" ht="12.0" customHeight="1">
      <c r="A642" s="192"/>
      <c r="B642" s="192"/>
      <c r="C642" s="192"/>
      <c r="D642" s="192"/>
      <c r="E642" s="192"/>
      <c r="F642" s="192"/>
      <c r="G642" s="150"/>
      <c r="H642" s="150"/>
      <c r="I642" s="150"/>
      <c r="J642" s="150"/>
      <c r="K642" s="150"/>
      <c r="L642" s="150"/>
      <c r="M642" s="150"/>
      <c r="N642" s="150"/>
      <c r="O642" s="150"/>
      <c r="P642" s="150"/>
      <c r="Q642" s="150"/>
      <c r="R642" s="150"/>
      <c r="S642" s="150"/>
      <c r="T642" s="150"/>
      <c r="U642" s="150"/>
      <c r="V642" s="150"/>
      <c r="W642" s="150"/>
      <c r="X642" s="150"/>
      <c r="Y642" s="150"/>
      <c r="Z642" s="150"/>
    </row>
    <row r="643" ht="12.0" customHeight="1">
      <c r="A643" s="192"/>
      <c r="B643" s="192"/>
      <c r="C643" s="192"/>
      <c r="D643" s="192"/>
      <c r="E643" s="192"/>
      <c r="F643" s="192"/>
      <c r="G643" s="150"/>
      <c r="H643" s="150"/>
      <c r="I643" s="150"/>
      <c r="J643" s="150"/>
      <c r="K643" s="150"/>
      <c r="L643" s="150"/>
      <c r="M643" s="150"/>
      <c r="N643" s="150"/>
      <c r="O643" s="150"/>
      <c r="P643" s="150"/>
      <c r="Q643" s="150"/>
      <c r="R643" s="150"/>
      <c r="S643" s="150"/>
      <c r="T643" s="150"/>
      <c r="U643" s="150"/>
      <c r="V643" s="150"/>
      <c r="W643" s="150"/>
      <c r="X643" s="150"/>
      <c r="Y643" s="150"/>
      <c r="Z643" s="150"/>
    </row>
    <row r="644" ht="12.0" customHeight="1">
      <c r="A644" s="192"/>
      <c r="B644" s="192"/>
      <c r="C644" s="192"/>
      <c r="D644" s="192"/>
      <c r="E644" s="192"/>
      <c r="F644" s="192"/>
      <c r="G644" s="150"/>
      <c r="H644" s="150"/>
      <c r="I644" s="150"/>
      <c r="J644" s="150"/>
      <c r="K644" s="150"/>
      <c r="L644" s="150"/>
      <c r="M644" s="150"/>
      <c r="N644" s="150"/>
      <c r="O644" s="150"/>
      <c r="P644" s="150"/>
      <c r="Q644" s="150"/>
      <c r="R644" s="150"/>
      <c r="S644" s="150"/>
      <c r="T644" s="150"/>
      <c r="U644" s="150"/>
      <c r="V644" s="150"/>
      <c r="W644" s="150"/>
      <c r="X644" s="150"/>
      <c r="Y644" s="150"/>
      <c r="Z644" s="150"/>
    </row>
    <row r="645" ht="12.0" customHeight="1">
      <c r="A645" s="192"/>
      <c r="B645" s="192"/>
      <c r="C645" s="192"/>
      <c r="D645" s="192"/>
      <c r="E645" s="192"/>
      <c r="F645" s="192"/>
      <c r="G645" s="150"/>
      <c r="H645" s="150"/>
      <c r="I645" s="150"/>
      <c r="J645" s="150"/>
      <c r="K645" s="150"/>
      <c r="L645" s="150"/>
      <c r="M645" s="150"/>
      <c r="N645" s="150"/>
      <c r="O645" s="150"/>
      <c r="P645" s="150"/>
      <c r="Q645" s="150"/>
      <c r="R645" s="150"/>
      <c r="S645" s="150"/>
      <c r="T645" s="150"/>
      <c r="U645" s="150"/>
      <c r="V645" s="150"/>
      <c r="W645" s="150"/>
      <c r="X645" s="150"/>
      <c r="Y645" s="150"/>
      <c r="Z645" s="150"/>
    </row>
    <row r="646" ht="12.0" customHeight="1">
      <c r="A646" s="192"/>
      <c r="B646" s="192"/>
      <c r="C646" s="192"/>
      <c r="D646" s="192"/>
      <c r="E646" s="192"/>
      <c r="F646" s="192"/>
      <c r="G646" s="150"/>
      <c r="H646" s="150"/>
      <c r="I646" s="150"/>
      <c r="J646" s="150"/>
      <c r="K646" s="150"/>
      <c r="L646" s="150"/>
      <c r="M646" s="150"/>
      <c r="N646" s="150"/>
      <c r="O646" s="150"/>
      <c r="P646" s="150"/>
      <c r="Q646" s="150"/>
      <c r="R646" s="150"/>
      <c r="S646" s="150"/>
      <c r="T646" s="150"/>
      <c r="U646" s="150"/>
      <c r="V646" s="150"/>
      <c r="W646" s="150"/>
      <c r="X646" s="150"/>
      <c r="Y646" s="150"/>
      <c r="Z646" s="150"/>
    </row>
    <row r="647" ht="12.0" customHeight="1">
      <c r="A647" s="192"/>
      <c r="B647" s="192"/>
      <c r="C647" s="192"/>
      <c r="D647" s="192"/>
      <c r="E647" s="192"/>
      <c r="F647" s="192"/>
      <c r="G647" s="150"/>
      <c r="H647" s="150"/>
      <c r="I647" s="150"/>
      <c r="J647" s="150"/>
      <c r="K647" s="150"/>
      <c r="L647" s="150"/>
      <c r="M647" s="150"/>
      <c r="N647" s="150"/>
      <c r="O647" s="150"/>
      <c r="P647" s="150"/>
      <c r="Q647" s="150"/>
      <c r="R647" s="150"/>
      <c r="S647" s="150"/>
      <c r="T647" s="150"/>
      <c r="U647" s="150"/>
      <c r="V647" s="150"/>
      <c r="W647" s="150"/>
      <c r="X647" s="150"/>
      <c r="Y647" s="150"/>
      <c r="Z647" s="150"/>
    </row>
    <row r="648" ht="12.0" customHeight="1">
      <c r="A648" s="192"/>
      <c r="B648" s="192"/>
      <c r="C648" s="192"/>
      <c r="D648" s="192"/>
      <c r="E648" s="192"/>
      <c r="F648" s="192"/>
      <c r="G648" s="150"/>
      <c r="H648" s="150"/>
      <c r="I648" s="150"/>
      <c r="J648" s="150"/>
      <c r="K648" s="150"/>
      <c r="L648" s="150"/>
      <c r="M648" s="150"/>
      <c r="N648" s="150"/>
      <c r="O648" s="150"/>
      <c r="P648" s="150"/>
      <c r="Q648" s="150"/>
      <c r="R648" s="150"/>
      <c r="S648" s="150"/>
      <c r="T648" s="150"/>
      <c r="U648" s="150"/>
      <c r="V648" s="150"/>
      <c r="W648" s="150"/>
      <c r="X648" s="150"/>
      <c r="Y648" s="150"/>
      <c r="Z648" s="150"/>
    </row>
    <row r="649" ht="12.0" customHeight="1">
      <c r="A649" s="192"/>
      <c r="B649" s="192"/>
      <c r="C649" s="192"/>
      <c r="D649" s="192"/>
      <c r="E649" s="192"/>
      <c r="F649" s="192"/>
      <c r="G649" s="150"/>
      <c r="H649" s="150"/>
      <c r="I649" s="150"/>
      <c r="J649" s="150"/>
      <c r="K649" s="150"/>
      <c r="L649" s="150"/>
      <c r="M649" s="150"/>
      <c r="N649" s="150"/>
      <c r="O649" s="150"/>
      <c r="P649" s="150"/>
      <c r="Q649" s="150"/>
      <c r="R649" s="150"/>
      <c r="S649" s="150"/>
      <c r="T649" s="150"/>
      <c r="U649" s="150"/>
      <c r="V649" s="150"/>
      <c r="W649" s="150"/>
      <c r="X649" s="150"/>
      <c r="Y649" s="150"/>
      <c r="Z649" s="150"/>
    </row>
    <row r="650" ht="12.0" customHeight="1">
      <c r="A650" s="192"/>
      <c r="B650" s="192"/>
      <c r="C650" s="192"/>
      <c r="D650" s="192"/>
      <c r="E650" s="192"/>
      <c r="F650" s="192"/>
      <c r="G650" s="150"/>
      <c r="H650" s="150"/>
      <c r="I650" s="150"/>
      <c r="J650" s="150"/>
      <c r="K650" s="150"/>
      <c r="L650" s="150"/>
      <c r="M650" s="150"/>
      <c r="N650" s="150"/>
      <c r="O650" s="150"/>
      <c r="P650" s="150"/>
      <c r="Q650" s="150"/>
      <c r="R650" s="150"/>
      <c r="S650" s="150"/>
      <c r="T650" s="150"/>
      <c r="U650" s="150"/>
      <c r="V650" s="150"/>
      <c r="W650" s="150"/>
      <c r="X650" s="150"/>
      <c r="Y650" s="150"/>
      <c r="Z650" s="150"/>
    </row>
    <row r="651" ht="12.0" customHeight="1">
      <c r="A651" s="192"/>
      <c r="B651" s="192"/>
      <c r="C651" s="192"/>
      <c r="D651" s="192"/>
      <c r="E651" s="192"/>
      <c r="F651" s="192"/>
      <c r="G651" s="150"/>
      <c r="H651" s="150"/>
      <c r="I651" s="150"/>
      <c r="J651" s="150"/>
      <c r="K651" s="150"/>
      <c r="L651" s="150"/>
      <c r="M651" s="150"/>
      <c r="N651" s="150"/>
      <c r="O651" s="150"/>
      <c r="P651" s="150"/>
      <c r="Q651" s="150"/>
      <c r="R651" s="150"/>
      <c r="S651" s="150"/>
      <c r="T651" s="150"/>
      <c r="U651" s="150"/>
      <c r="V651" s="150"/>
      <c r="W651" s="150"/>
      <c r="X651" s="150"/>
      <c r="Y651" s="150"/>
      <c r="Z651" s="150"/>
    </row>
    <row r="652" ht="12.0" customHeight="1">
      <c r="A652" s="192"/>
      <c r="B652" s="192"/>
      <c r="C652" s="192"/>
      <c r="D652" s="192"/>
      <c r="E652" s="192"/>
      <c r="F652" s="192"/>
      <c r="G652" s="150"/>
      <c r="H652" s="150"/>
      <c r="I652" s="150"/>
      <c r="J652" s="150"/>
      <c r="K652" s="150"/>
      <c r="L652" s="150"/>
      <c r="M652" s="150"/>
      <c r="N652" s="150"/>
      <c r="O652" s="150"/>
      <c r="P652" s="150"/>
      <c r="Q652" s="150"/>
      <c r="R652" s="150"/>
      <c r="S652" s="150"/>
      <c r="T652" s="150"/>
      <c r="U652" s="150"/>
      <c r="V652" s="150"/>
      <c r="W652" s="150"/>
      <c r="X652" s="150"/>
      <c r="Y652" s="150"/>
      <c r="Z652" s="150"/>
    </row>
    <row r="653" ht="12.0" customHeight="1">
      <c r="A653" s="192"/>
      <c r="B653" s="192"/>
      <c r="C653" s="192"/>
      <c r="D653" s="192"/>
      <c r="E653" s="192"/>
      <c r="F653" s="192"/>
      <c r="G653" s="150"/>
      <c r="H653" s="150"/>
      <c r="I653" s="150"/>
      <c r="J653" s="150"/>
      <c r="K653" s="150"/>
      <c r="L653" s="150"/>
      <c r="M653" s="150"/>
      <c r="N653" s="150"/>
      <c r="O653" s="150"/>
      <c r="P653" s="150"/>
      <c r="Q653" s="150"/>
      <c r="R653" s="150"/>
      <c r="S653" s="150"/>
      <c r="T653" s="150"/>
      <c r="U653" s="150"/>
      <c r="V653" s="150"/>
      <c r="W653" s="150"/>
      <c r="X653" s="150"/>
      <c r="Y653" s="150"/>
      <c r="Z653" s="150"/>
    </row>
    <row r="654" ht="12.0" customHeight="1">
      <c r="A654" s="192"/>
      <c r="B654" s="192"/>
      <c r="C654" s="192"/>
      <c r="D654" s="192"/>
      <c r="E654" s="192"/>
      <c r="F654" s="192"/>
      <c r="G654" s="150"/>
      <c r="H654" s="150"/>
      <c r="I654" s="150"/>
      <c r="J654" s="150"/>
      <c r="K654" s="150"/>
      <c r="L654" s="150"/>
      <c r="M654" s="150"/>
      <c r="N654" s="150"/>
      <c r="O654" s="150"/>
      <c r="P654" s="150"/>
      <c r="Q654" s="150"/>
      <c r="R654" s="150"/>
      <c r="S654" s="150"/>
      <c r="T654" s="150"/>
      <c r="U654" s="150"/>
      <c r="V654" s="150"/>
      <c r="W654" s="150"/>
      <c r="X654" s="150"/>
      <c r="Y654" s="150"/>
      <c r="Z654" s="150"/>
    </row>
    <row r="655" ht="12.0" customHeight="1">
      <c r="A655" s="192"/>
      <c r="B655" s="192"/>
      <c r="C655" s="192"/>
      <c r="D655" s="192"/>
      <c r="E655" s="192"/>
      <c r="F655" s="192"/>
      <c r="G655" s="150"/>
      <c r="H655" s="150"/>
      <c r="I655" s="150"/>
      <c r="J655" s="150"/>
      <c r="K655" s="150"/>
      <c r="L655" s="150"/>
      <c r="M655" s="150"/>
      <c r="N655" s="150"/>
      <c r="O655" s="150"/>
      <c r="P655" s="150"/>
      <c r="Q655" s="150"/>
      <c r="R655" s="150"/>
      <c r="S655" s="150"/>
      <c r="T655" s="150"/>
      <c r="U655" s="150"/>
      <c r="V655" s="150"/>
      <c r="W655" s="150"/>
      <c r="X655" s="150"/>
      <c r="Y655" s="150"/>
      <c r="Z655" s="150"/>
    </row>
    <row r="656" ht="12.0" customHeight="1">
      <c r="A656" s="192"/>
      <c r="B656" s="192"/>
      <c r="C656" s="192"/>
      <c r="D656" s="192"/>
      <c r="E656" s="192"/>
      <c r="F656" s="192"/>
      <c r="G656" s="150"/>
      <c r="H656" s="150"/>
      <c r="I656" s="150"/>
      <c r="J656" s="150"/>
      <c r="K656" s="150"/>
      <c r="L656" s="150"/>
      <c r="M656" s="150"/>
      <c r="N656" s="150"/>
      <c r="O656" s="150"/>
      <c r="P656" s="150"/>
      <c r="Q656" s="150"/>
      <c r="R656" s="150"/>
      <c r="S656" s="150"/>
      <c r="T656" s="150"/>
      <c r="U656" s="150"/>
      <c r="V656" s="150"/>
      <c r="W656" s="150"/>
      <c r="X656" s="150"/>
      <c r="Y656" s="150"/>
      <c r="Z656" s="150"/>
    </row>
    <row r="657" ht="12.0" customHeight="1">
      <c r="A657" s="192"/>
      <c r="B657" s="192"/>
      <c r="C657" s="192"/>
      <c r="D657" s="192"/>
      <c r="E657" s="192"/>
      <c r="F657" s="192"/>
      <c r="G657" s="150"/>
      <c r="H657" s="150"/>
      <c r="I657" s="150"/>
      <c r="J657" s="150"/>
      <c r="K657" s="150"/>
      <c r="L657" s="150"/>
      <c r="M657" s="150"/>
      <c r="N657" s="150"/>
      <c r="O657" s="150"/>
      <c r="P657" s="150"/>
      <c r="Q657" s="150"/>
      <c r="R657" s="150"/>
      <c r="S657" s="150"/>
      <c r="T657" s="150"/>
      <c r="U657" s="150"/>
      <c r="V657" s="150"/>
      <c r="W657" s="150"/>
      <c r="X657" s="150"/>
      <c r="Y657" s="150"/>
      <c r="Z657" s="150"/>
    </row>
    <row r="658" ht="12.0" customHeight="1">
      <c r="A658" s="192"/>
      <c r="B658" s="192"/>
      <c r="C658" s="192"/>
      <c r="D658" s="192"/>
      <c r="E658" s="192"/>
      <c r="F658" s="192"/>
      <c r="G658" s="150"/>
      <c r="H658" s="150"/>
      <c r="I658" s="150"/>
      <c r="J658" s="150"/>
      <c r="K658" s="150"/>
      <c r="L658" s="150"/>
      <c r="M658" s="150"/>
      <c r="N658" s="150"/>
      <c r="O658" s="150"/>
      <c r="P658" s="150"/>
      <c r="Q658" s="150"/>
      <c r="R658" s="150"/>
      <c r="S658" s="150"/>
      <c r="T658" s="150"/>
      <c r="U658" s="150"/>
      <c r="V658" s="150"/>
      <c r="W658" s="150"/>
      <c r="X658" s="150"/>
      <c r="Y658" s="150"/>
      <c r="Z658" s="150"/>
    </row>
    <row r="659" ht="12.0" customHeight="1">
      <c r="A659" s="192"/>
      <c r="B659" s="192"/>
      <c r="C659" s="192"/>
      <c r="D659" s="192"/>
      <c r="E659" s="192"/>
      <c r="F659" s="192"/>
      <c r="G659" s="150"/>
      <c r="H659" s="150"/>
      <c r="I659" s="150"/>
      <c r="J659" s="150"/>
      <c r="K659" s="150"/>
      <c r="L659" s="150"/>
      <c r="M659" s="150"/>
      <c r="N659" s="150"/>
      <c r="O659" s="150"/>
      <c r="P659" s="150"/>
      <c r="Q659" s="150"/>
      <c r="R659" s="150"/>
      <c r="S659" s="150"/>
      <c r="T659" s="150"/>
      <c r="U659" s="150"/>
      <c r="V659" s="150"/>
      <c r="W659" s="150"/>
      <c r="X659" s="150"/>
      <c r="Y659" s="150"/>
      <c r="Z659" s="150"/>
    </row>
    <row r="660" ht="12.0" customHeight="1">
      <c r="A660" s="192"/>
      <c r="B660" s="192"/>
      <c r="C660" s="192"/>
      <c r="D660" s="192"/>
      <c r="E660" s="192"/>
      <c r="F660" s="192"/>
      <c r="G660" s="150"/>
      <c r="H660" s="150"/>
      <c r="I660" s="150"/>
      <c r="J660" s="150"/>
      <c r="K660" s="150"/>
      <c r="L660" s="150"/>
      <c r="M660" s="150"/>
      <c r="N660" s="150"/>
      <c r="O660" s="150"/>
      <c r="P660" s="150"/>
      <c r="Q660" s="150"/>
      <c r="R660" s="150"/>
      <c r="S660" s="150"/>
      <c r="T660" s="150"/>
      <c r="U660" s="150"/>
      <c r="V660" s="150"/>
      <c r="W660" s="150"/>
      <c r="X660" s="150"/>
      <c r="Y660" s="150"/>
      <c r="Z660" s="150"/>
    </row>
    <row r="661" ht="12.0" customHeight="1">
      <c r="A661" s="192"/>
      <c r="B661" s="192"/>
      <c r="C661" s="192"/>
      <c r="D661" s="192"/>
      <c r="E661" s="192"/>
      <c r="F661" s="192"/>
      <c r="G661" s="150"/>
      <c r="H661" s="150"/>
      <c r="I661" s="150"/>
      <c r="J661" s="150"/>
      <c r="K661" s="150"/>
      <c r="L661" s="150"/>
      <c r="M661" s="150"/>
      <c r="N661" s="150"/>
      <c r="O661" s="150"/>
      <c r="P661" s="150"/>
      <c r="Q661" s="150"/>
      <c r="R661" s="150"/>
      <c r="S661" s="150"/>
      <c r="T661" s="150"/>
      <c r="U661" s="150"/>
      <c r="V661" s="150"/>
      <c r="W661" s="150"/>
      <c r="X661" s="150"/>
      <c r="Y661" s="150"/>
      <c r="Z661" s="150"/>
    </row>
    <row r="662" ht="12.0" customHeight="1">
      <c r="A662" s="192"/>
      <c r="B662" s="192"/>
      <c r="C662" s="192"/>
      <c r="D662" s="192"/>
      <c r="E662" s="192"/>
      <c r="F662" s="192"/>
      <c r="G662" s="150"/>
      <c r="H662" s="150"/>
      <c r="I662" s="150"/>
      <c r="J662" s="150"/>
      <c r="K662" s="150"/>
      <c r="L662" s="150"/>
      <c r="M662" s="150"/>
      <c r="N662" s="150"/>
      <c r="O662" s="150"/>
      <c r="P662" s="150"/>
      <c r="Q662" s="150"/>
      <c r="R662" s="150"/>
      <c r="S662" s="150"/>
      <c r="T662" s="150"/>
      <c r="U662" s="150"/>
      <c r="V662" s="150"/>
      <c r="W662" s="150"/>
      <c r="X662" s="150"/>
      <c r="Y662" s="150"/>
      <c r="Z662" s="150"/>
    </row>
    <row r="663" ht="12.0" customHeight="1">
      <c r="A663" s="192"/>
      <c r="B663" s="192"/>
      <c r="C663" s="192"/>
      <c r="D663" s="192"/>
      <c r="E663" s="192"/>
      <c r="F663" s="192"/>
      <c r="G663" s="150"/>
      <c r="H663" s="150"/>
      <c r="I663" s="150"/>
      <c r="J663" s="150"/>
      <c r="K663" s="150"/>
      <c r="L663" s="150"/>
      <c r="M663" s="150"/>
      <c r="N663" s="150"/>
      <c r="O663" s="150"/>
      <c r="P663" s="150"/>
      <c r="Q663" s="150"/>
      <c r="R663" s="150"/>
      <c r="S663" s="150"/>
      <c r="T663" s="150"/>
      <c r="U663" s="150"/>
      <c r="V663" s="150"/>
      <c r="W663" s="150"/>
      <c r="X663" s="150"/>
      <c r="Y663" s="150"/>
      <c r="Z663" s="150"/>
    </row>
    <row r="664" ht="12.0" customHeight="1">
      <c r="A664" s="192"/>
      <c r="B664" s="192"/>
      <c r="C664" s="192"/>
      <c r="D664" s="192"/>
      <c r="E664" s="192"/>
      <c r="F664" s="192"/>
      <c r="G664" s="150"/>
      <c r="H664" s="150"/>
      <c r="I664" s="150"/>
      <c r="J664" s="150"/>
      <c r="K664" s="150"/>
      <c r="L664" s="150"/>
      <c r="M664" s="150"/>
      <c r="N664" s="150"/>
      <c r="O664" s="150"/>
      <c r="P664" s="150"/>
      <c r="Q664" s="150"/>
      <c r="R664" s="150"/>
      <c r="S664" s="150"/>
      <c r="T664" s="150"/>
      <c r="U664" s="150"/>
      <c r="V664" s="150"/>
      <c r="W664" s="150"/>
      <c r="X664" s="150"/>
      <c r="Y664" s="150"/>
      <c r="Z664" s="150"/>
    </row>
    <row r="665" ht="12.0" customHeight="1">
      <c r="A665" s="192"/>
      <c r="B665" s="192"/>
      <c r="C665" s="192"/>
      <c r="D665" s="192"/>
      <c r="E665" s="192"/>
      <c r="F665" s="192"/>
      <c r="G665" s="150"/>
      <c r="H665" s="150"/>
      <c r="I665" s="150"/>
      <c r="J665" s="150"/>
      <c r="K665" s="150"/>
      <c r="L665" s="150"/>
      <c r="M665" s="150"/>
      <c r="N665" s="150"/>
      <c r="O665" s="150"/>
      <c r="P665" s="150"/>
      <c r="Q665" s="150"/>
      <c r="R665" s="150"/>
      <c r="S665" s="150"/>
      <c r="T665" s="150"/>
      <c r="U665" s="150"/>
      <c r="V665" s="150"/>
      <c r="W665" s="150"/>
      <c r="X665" s="150"/>
      <c r="Y665" s="150"/>
      <c r="Z665" s="150"/>
    </row>
    <row r="666" ht="12.0" customHeight="1">
      <c r="A666" s="192"/>
      <c r="B666" s="192"/>
      <c r="C666" s="192"/>
      <c r="D666" s="192"/>
      <c r="E666" s="192"/>
      <c r="F666" s="192"/>
      <c r="G666" s="150"/>
      <c r="H666" s="150"/>
      <c r="I666" s="150"/>
      <c r="J666" s="150"/>
      <c r="K666" s="150"/>
      <c r="L666" s="150"/>
      <c r="M666" s="150"/>
      <c r="N666" s="150"/>
      <c r="O666" s="150"/>
      <c r="P666" s="150"/>
      <c r="Q666" s="150"/>
      <c r="R666" s="150"/>
      <c r="S666" s="150"/>
      <c r="T666" s="150"/>
      <c r="U666" s="150"/>
      <c r="V666" s="150"/>
      <c r="W666" s="150"/>
      <c r="X666" s="150"/>
      <c r="Y666" s="150"/>
      <c r="Z666" s="150"/>
    </row>
    <row r="667" ht="12.0" customHeight="1">
      <c r="A667" s="192"/>
      <c r="B667" s="192"/>
      <c r="C667" s="192"/>
      <c r="D667" s="192"/>
      <c r="E667" s="192"/>
      <c r="F667" s="192"/>
      <c r="G667" s="150"/>
      <c r="H667" s="150"/>
      <c r="I667" s="150"/>
      <c r="J667" s="150"/>
      <c r="K667" s="150"/>
      <c r="L667" s="150"/>
      <c r="M667" s="150"/>
      <c r="N667" s="150"/>
      <c r="O667" s="150"/>
      <c r="P667" s="150"/>
      <c r="Q667" s="150"/>
      <c r="R667" s="150"/>
      <c r="S667" s="150"/>
      <c r="T667" s="150"/>
      <c r="U667" s="150"/>
      <c r="V667" s="150"/>
      <c r="W667" s="150"/>
      <c r="X667" s="150"/>
      <c r="Y667" s="150"/>
      <c r="Z667" s="150"/>
    </row>
    <row r="668" ht="12.0" customHeight="1">
      <c r="A668" s="192"/>
      <c r="B668" s="192"/>
      <c r="C668" s="192"/>
      <c r="D668" s="192"/>
      <c r="E668" s="192"/>
      <c r="F668" s="192"/>
      <c r="G668" s="150"/>
      <c r="H668" s="150"/>
      <c r="I668" s="150"/>
      <c r="J668" s="150"/>
      <c r="K668" s="150"/>
      <c r="L668" s="150"/>
      <c r="M668" s="150"/>
      <c r="N668" s="150"/>
      <c r="O668" s="150"/>
      <c r="P668" s="150"/>
      <c r="Q668" s="150"/>
      <c r="R668" s="150"/>
      <c r="S668" s="150"/>
      <c r="T668" s="150"/>
      <c r="U668" s="150"/>
      <c r="V668" s="150"/>
      <c r="W668" s="150"/>
      <c r="X668" s="150"/>
      <c r="Y668" s="150"/>
      <c r="Z668" s="150"/>
    </row>
    <row r="669" ht="12.0" customHeight="1">
      <c r="A669" s="192"/>
      <c r="B669" s="192"/>
      <c r="C669" s="192"/>
      <c r="D669" s="192"/>
      <c r="E669" s="192"/>
      <c r="F669" s="192"/>
      <c r="G669" s="150"/>
      <c r="H669" s="150"/>
      <c r="I669" s="150"/>
      <c r="J669" s="150"/>
      <c r="K669" s="150"/>
      <c r="L669" s="150"/>
      <c r="M669" s="150"/>
      <c r="N669" s="150"/>
      <c r="O669" s="150"/>
      <c r="P669" s="150"/>
      <c r="Q669" s="150"/>
      <c r="R669" s="150"/>
      <c r="S669" s="150"/>
      <c r="T669" s="150"/>
      <c r="U669" s="150"/>
      <c r="V669" s="150"/>
      <c r="W669" s="150"/>
      <c r="X669" s="150"/>
      <c r="Y669" s="150"/>
      <c r="Z669" s="150"/>
    </row>
    <row r="670" ht="12.0" customHeight="1">
      <c r="A670" s="192"/>
      <c r="B670" s="192"/>
      <c r="C670" s="192"/>
      <c r="D670" s="192"/>
      <c r="E670" s="192"/>
      <c r="F670" s="192"/>
      <c r="G670" s="150"/>
      <c r="H670" s="150"/>
      <c r="I670" s="150"/>
      <c r="J670" s="150"/>
      <c r="K670" s="150"/>
      <c r="L670" s="150"/>
      <c r="M670" s="150"/>
      <c r="N670" s="150"/>
      <c r="O670" s="150"/>
      <c r="P670" s="150"/>
      <c r="Q670" s="150"/>
      <c r="R670" s="150"/>
      <c r="S670" s="150"/>
      <c r="T670" s="150"/>
      <c r="U670" s="150"/>
      <c r="V670" s="150"/>
      <c r="W670" s="150"/>
      <c r="X670" s="150"/>
      <c r="Y670" s="150"/>
      <c r="Z670" s="150"/>
    </row>
    <row r="671" ht="12.0" customHeight="1">
      <c r="A671" s="192"/>
      <c r="B671" s="192"/>
      <c r="C671" s="192"/>
      <c r="D671" s="192"/>
      <c r="E671" s="192"/>
      <c r="F671" s="192"/>
      <c r="G671" s="150"/>
      <c r="H671" s="150"/>
      <c r="I671" s="150"/>
      <c r="J671" s="150"/>
      <c r="K671" s="150"/>
      <c r="L671" s="150"/>
      <c r="M671" s="150"/>
      <c r="N671" s="150"/>
      <c r="O671" s="150"/>
      <c r="P671" s="150"/>
      <c r="Q671" s="150"/>
      <c r="R671" s="150"/>
      <c r="S671" s="150"/>
      <c r="T671" s="150"/>
      <c r="U671" s="150"/>
      <c r="V671" s="150"/>
      <c r="W671" s="150"/>
      <c r="X671" s="150"/>
      <c r="Y671" s="150"/>
      <c r="Z671" s="150"/>
    </row>
    <row r="672" ht="12.0" customHeight="1">
      <c r="A672" s="192"/>
      <c r="B672" s="192"/>
      <c r="C672" s="192"/>
      <c r="D672" s="192"/>
      <c r="E672" s="192"/>
      <c r="F672" s="192"/>
      <c r="G672" s="150"/>
      <c r="H672" s="150"/>
      <c r="I672" s="150"/>
      <c r="J672" s="150"/>
      <c r="K672" s="150"/>
      <c r="L672" s="150"/>
      <c r="M672" s="150"/>
      <c r="N672" s="150"/>
      <c r="O672" s="150"/>
      <c r="P672" s="150"/>
      <c r="Q672" s="150"/>
      <c r="R672" s="150"/>
      <c r="S672" s="150"/>
      <c r="T672" s="150"/>
      <c r="U672" s="150"/>
      <c r="V672" s="150"/>
      <c r="W672" s="150"/>
      <c r="X672" s="150"/>
      <c r="Y672" s="150"/>
      <c r="Z672" s="150"/>
    </row>
    <row r="673" ht="12.0" customHeight="1">
      <c r="A673" s="192"/>
      <c r="B673" s="192"/>
      <c r="C673" s="192"/>
      <c r="D673" s="192"/>
      <c r="E673" s="192"/>
      <c r="F673" s="192"/>
      <c r="G673" s="150"/>
      <c r="H673" s="150"/>
      <c r="I673" s="150"/>
      <c r="J673" s="150"/>
      <c r="K673" s="150"/>
      <c r="L673" s="150"/>
      <c r="M673" s="150"/>
      <c r="N673" s="150"/>
      <c r="O673" s="150"/>
      <c r="P673" s="150"/>
      <c r="Q673" s="150"/>
      <c r="R673" s="150"/>
      <c r="S673" s="150"/>
      <c r="T673" s="150"/>
      <c r="U673" s="150"/>
      <c r="V673" s="150"/>
      <c r="W673" s="150"/>
      <c r="X673" s="150"/>
      <c r="Y673" s="150"/>
      <c r="Z673" s="150"/>
    </row>
    <row r="674" ht="12.0" customHeight="1">
      <c r="A674" s="192"/>
      <c r="B674" s="192"/>
      <c r="C674" s="192"/>
      <c r="D674" s="192"/>
      <c r="E674" s="192"/>
      <c r="F674" s="192"/>
      <c r="G674" s="150"/>
      <c r="H674" s="150"/>
      <c r="I674" s="150"/>
      <c r="J674" s="150"/>
      <c r="K674" s="150"/>
      <c r="L674" s="150"/>
      <c r="M674" s="150"/>
      <c r="N674" s="150"/>
      <c r="O674" s="150"/>
      <c r="P674" s="150"/>
      <c r="Q674" s="150"/>
      <c r="R674" s="150"/>
      <c r="S674" s="150"/>
      <c r="T674" s="150"/>
      <c r="U674" s="150"/>
      <c r="V674" s="150"/>
      <c r="W674" s="150"/>
      <c r="X674" s="150"/>
      <c r="Y674" s="150"/>
      <c r="Z674" s="150"/>
    </row>
    <row r="675" ht="12.0" customHeight="1">
      <c r="A675" s="192"/>
      <c r="B675" s="192"/>
      <c r="C675" s="192"/>
      <c r="D675" s="192"/>
      <c r="E675" s="192"/>
      <c r="F675" s="192"/>
      <c r="G675" s="150"/>
      <c r="H675" s="150"/>
      <c r="I675" s="150"/>
      <c r="J675" s="150"/>
      <c r="K675" s="150"/>
      <c r="L675" s="150"/>
      <c r="M675" s="150"/>
      <c r="N675" s="150"/>
      <c r="O675" s="150"/>
      <c r="P675" s="150"/>
      <c r="Q675" s="150"/>
      <c r="R675" s="150"/>
      <c r="S675" s="150"/>
      <c r="T675" s="150"/>
      <c r="U675" s="150"/>
      <c r="V675" s="150"/>
      <c r="W675" s="150"/>
      <c r="X675" s="150"/>
      <c r="Y675" s="150"/>
      <c r="Z675" s="150"/>
    </row>
    <row r="676" ht="12.0" customHeight="1">
      <c r="A676" s="192"/>
      <c r="B676" s="192"/>
      <c r="C676" s="192"/>
      <c r="D676" s="192"/>
      <c r="E676" s="192"/>
      <c r="F676" s="192"/>
      <c r="G676" s="150"/>
      <c r="H676" s="150"/>
      <c r="I676" s="150"/>
      <c r="J676" s="150"/>
      <c r="K676" s="150"/>
      <c r="L676" s="150"/>
      <c r="M676" s="150"/>
      <c r="N676" s="150"/>
      <c r="O676" s="150"/>
      <c r="P676" s="150"/>
      <c r="Q676" s="150"/>
      <c r="R676" s="150"/>
      <c r="S676" s="150"/>
      <c r="T676" s="150"/>
      <c r="U676" s="150"/>
      <c r="V676" s="150"/>
      <c r="W676" s="150"/>
      <c r="X676" s="150"/>
      <c r="Y676" s="150"/>
      <c r="Z676" s="150"/>
    </row>
    <row r="677" ht="12.0" customHeight="1">
      <c r="A677" s="192"/>
      <c r="B677" s="192"/>
      <c r="C677" s="192"/>
      <c r="D677" s="192"/>
      <c r="E677" s="192"/>
      <c r="F677" s="192"/>
      <c r="G677" s="150"/>
      <c r="H677" s="150"/>
      <c r="I677" s="150"/>
      <c r="J677" s="150"/>
      <c r="K677" s="150"/>
      <c r="L677" s="150"/>
      <c r="M677" s="150"/>
      <c r="N677" s="150"/>
      <c r="O677" s="150"/>
      <c r="P677" s="150"/>
      <c r="Q677" s="150"/>
      <c r="R677" s="150"/>
      <c r="S677" s="150"/>
      <c r="T677" s="150"/>
      <c r="U677" s="150"/>
      <c r="V677" s="150"/>
      <c r="W677" s="150"/>
      <c r="X677" s="150"/>
      <c r="Y677" s="150"/>
      <c r="Z677" s="150"/>
    </row>
    <row r="678" ht="12.0" customHeight="1">
      <c r="A678" s="192"/>
      <c r="B678" s="192"/>
      <c r="C678" s="192"/>
      <c r="D678" s="192"/>
      <c r="E678" s="192"/>
      <c r="F678" s="192"/>
      <c r="G678" s="150"/>
      <c r="H678" s="150"/>
      <c r="I678" s="150"/>
      <c r="J678" s="150"/>
      <c r="K678" s="150"/>
      <c r="L678" s="150"/>
      <c r="M678" s="150"/>
      <c r="N678" s="150"/>
      <c r="O678" s="150"/>
      <c r="P678" s="150"/>
      <c r="Q678" s="150"/>
      <c r="R678" s="150"/>
      <c r="S678" s="150"/>
      <c r="T678" s="150"/>
      <c r="U678" s="150"/>
      <c r="V678" s="150"/>
      <c r="W678" s="150"/>
      <c r="X678" s="150"/>
      <c r="Y678" s="150"/>
      <c r="Z678" s="150"/>
    </row>
    <row r="679" ht="12.0" customHeight="1">
      <c r="A679" s="192"/>
      <c r="B679" s="192"/>
      <c r="C679" s="192"/>
      <c r="D679" s="192"/>
      <c r="E679" s="192"/>
      <c r="F679" s="192"/>
      <c r="G679" s="150"/>
      <c r="H679" s="150"/>
      <c r="I679" s="150"/>
      <c r="J679" s="150"/>
      <c r="K679" s="150"/>
      <c r="L679" s="150"/>
      <c r="M679" s="150"/>
      <c r="N679" s="150"/>
      <c r="O679" s="150"/>
      <c r="P679" s="150"/>
      <c r="Q679" s="150"/>
      <c r="R679" s="150"/>
      <c r="S679" s="150"/>
      <c r="T679" s="150"/>
      <c r="U679" s="150"/>
      <c r="V679" s="150"/>
      <c r="W679" s="150"/>
      <c r="X679" s="150"/>
      <c r="Y679" s="150"/>
      <c r="Z679" s="150"/>
    </row>
    <row r="680" ht="12.0" customHeight="1">
      <c r="A680" s="192"/>
      <c r="B680" s="192"/>
      <c r="C680" s="192"/>
      <c r="D680" s="192"/>
      <c r="E680" s="192"/>
      <c r="F680" s="192"/>
      <c r="G680" s="150"/>
      <c r="H680" s="150"/>
      <c r="I680" s="150"/>
      <c r="J680" s="150"/>
      <c r="K680" s="150"/>
      <c r="L680" s="150"/>
      <c r="M680" s="150"/>
      <c r="N680" s="150"/>
      <c r="O680" s="150"/>
      <c r="P680" s="150"/>
      <c r="Q680" s="150"/>
      <c r="R680" s="150"/>
      <c r="S680" s="150"/>
      <c r="T680" s="150"/>
      <c r="U680" s="150"/>
      <c r="V680" s="150"/>
      <c r="W680" s="150"/>
      <c r="X680" s="150"/>
      <c r="Y680" s="150"/>
      <c r="Z680" s="150"/>
    </row>
    <row r="681" ht="12.0" customHeight="1">
      <c r="A681" s="192"/>
      <c r="B681" s="192"/>
      <c r="C681" s="192"/>
      <c r="D681" s="192"/>
      <c r="E681" s="192"/>
      <c r="F681" s="192"/>
      <c r="G681" s="150"/>
      <c r="H681" s="150"/>
      <c r="I681" s="150"/>
      <c r="J681" s="150"/>
      <c r="K681" s="150"/>
      <c r="L681" s="150"/>
      <c r="M681" s="150"/>
      <c r="N681" s="150"/>
      <c r="O681" s="150"/>
      <c r="P681" s="150"/>
      <c r="Q681" s="150"/>
      <c r="R681" s="150"/>
      <c r="S681" s="150"/>
      <c r="T681" s="150"/>
      <c r="U681" s="150"/>
      <c r="V681" s="150"/>
      <c r="W681" s="150"/>
      <c r="X681" s="150"/>
      <c r="Y681" s="150"/>
      <c r="Z681" s="150"/>
    </row>
    <row r="682" ht="12.0" customHeight="1">
      <c r="A682" s="192"/>
      <c r="B682" s="192"/>
      <c r="C682" s="192"/>
      <c r="D682" s="192"/>
      <c r="E682" s="192"/>
      <c r="F682" s="192"/>
      <c r="G682" s="150"/>
      <c r="H682" s="150"/>
      <c r="I682" s="150"/>
      <c r="J682" s="150"/>
      <c r="K682" s="150"/>
      <c r="L682" s="150"/>
      <c r="M682" s="150"/>
      <c r="N682" s="150"/>
      <c r="O682" s="150"/>
      <c r="P682" s="150"/>
      <c r="Q682" s="150"/>
      <c r="R682" s="150"/>
      <c r="S682" s="150"/>
      <c r="T682" s="150"/>
      <c r="U682" s="150"/>
      <c r="V682" s="150"/>
      <c r="W682" s="150"/>
      <c r="X682" s="150"/>
      <c r="Y682" s="150"/>
      <c r="Z682" s="150"/>
    </row>
    <row r="683" ht="12.0" customHeight="1">
      <c r="A683" s="192"/>
      <c r="B683" s="192"/>
      <c r="C683" s="192"/>
      <c r="D683" s="192"/>
      <c r="E683" s="192"/>
      <c r="F683" s="192"/>
      <c r="G683" s="150"/>
      <c r="H683" s="150"/>
      <c r="I683" s="150"/>
      <c r="J683" s="150"/>
      <c r="K683" s="150"/>
      <c r="L683" s="150"/>
      <c r="M683" s="150"/>
      <c r="N683" s="150"/>
      <c r="O683" s="150"/>
      <c r="P683" s="150"/>
      <c r="Q683" s="150"/>
      <c r="R683" s="150"/>
      <c r="S683" s="150"/>
      <c r="T683" s="150"/>
      <c r="U683" s="150"/>
      <c r="V683" s="150"/>
      <c r="W683" s="150"/>
      <c r="X683" s="150"/>
      <c r="Y683" s="150"/>
      <c r="Z683" s="150"/>
    </row>
    <row r="684" ht="12.0" customHeight="1">
      <c r="A684" s="192"/>
      <c r="B684" s="192"/>
      <c r="C684" s="192"/>
      <c r="D684" s="192"/>
      <c r="E684" s="192"/>
      <c r="F684" s="192"/>
      <c r="G684" s="150"/>
      <c r="H684" s="150"/>
      <c r="I684" s="150"/>
      <c r="J684" s="150"/>
      <c r="K684" s="150"/>
      <c r="L684" s="150"/>
      <c r="M684" s="150"/>
      <c r="N684" s="150"/>
      <c r="O684" s="150"/>
      <c r="P684" s="150"/>
      <c r="Q684" s="150"/>
      <c r="R684" s="150"/>
      <c r="S684" s="150"/>
      <c r="T684" s="150"/>
      <c r="U684" s="150"/>
      <c r="V684" s="150"/>
      <c r="W684" s="150"/>
      <c r="X684" s="150"/>
      <c r="Y684" s="150"/>
      <c r="Z684" s="150"/>
    </row>
    <row r="685" ht="12.0" customHeight="1">
      <c r="A685" s="192"/>
      <c r="B685" s="192"/>
      <c r="C685" s="192"/>
      <c r="D685" s="192"/>
      <c r="E685" s="192"/>
      <c r="F685" s="192"/>
      <c r="G685" s="150"/>
      <c r="H685" s="150"/>
      <c r="I685" s="150"/>
      <c r="J685" s="150"/>
      <c r="K685" s="150"/>
      <c r="L685" s="150"/>
      <c r="M685" s="150"/>
      <c r="N685" s="150"/>
      <c r="O685" s="150"/>
      <c r="P685" s="150"/>
      <c r="Q685" s="150"/>
      <c r="R685" s="150"/>
      <c r="S685" s="150"/>
      <c r="T685" s="150"/>
      <c r="U685" s="150"/>
      <c r="V685" s="150"/>
      <c r="W685" s="150"/>
      <c r="X685" s="150"/>
      <c r="Y685" s="150"/>
      <c r="Z685" s="150"/>
    </row>
    <row r="686" ht="12.0" customHeight="1">
      <c r="A686" s="192"/>
      <c r="B686" s="192"/>
      <c r="C686" s="192"/>
      <c r="D686" s="192"/>
      <c r="E686" s="192"/>
      <c r="F686" s="192"/>
      <c r="G686" s="150"/>
      <c r="H686" s="150"/>
      <c r="I686" s="150"/>
      <c r="J686" s="150"/>
      <c r="K686" s="150"/>
      <c r="L686" s="150"/>
      <c r="M686" s="150"/>
      <c r="N686" s="150"/>
      <c r="O686" s="150"/>
      <c r="P686" s="150"/>
      <c r="Q686" s="150"/>
      <c r="R686" s="150"/>
      <c r="S686" s="150"/>
      <c r="T686" s="150"/>
      <c r="U686" s="150"/>
      <c r="V686" s="150"/>
      <c r="W686" s="150"/>
      <c r="X686" s="150"/>
      <c r="Y686" s="150"/>
      <c r="Z686" s="150"/>
    </row>
    <row r="687" ht="12.0" customHeight="1">
      <c r="A687" s="192"/>
      <c r="B687" s="192"/>
      <c r="C687" s="192"/>
      <c r="D687" s="192"/>
      <c r="E687" s="192"/>
      <c r="F687" s="192"/>
      <c r="G687" s="150"/>
      <c r="H687" s="150"/>
      <c r="I687" s="150"/>
      <c r="J687" s="150"/>
      <c r="K687" s="150"/>
      <c r="L687" s="150"/>
      <c r="M687" s="150"/>
      <c r="N687" s="150"/>
      <c r="O687" s="150"/>
      <c r="P687" s="150"/>
      <c r="Q687" s="150"/>
      <c r="R687" s="150"/>
      <c r="S687" s="150"/>
      <c r="T687" s="150"/>
      <c r="U687" s="150"/>
      <c r="V687" s="150"/>
      <c r="W687" s="150"/>
      <c r="X687" s="150"/>
      <c r="Y687" s="150"/>
      <c r="Z687" s="150"/>
    </row>
    <row r="688" ht="12.0" customHeight="1">
      <c r="A688" s="192"/>
      <c r="B688" s="192"/>
      <c r="C688" s="192"/>
      <c r="D688" s="192"/>
      <c r="E688" s="192"/>
      <c r="F688" s="192"/>
      <c r="G688" s="150"/>
      <c r="H688" s="150"/>
      <c r="I688" s="150"/>
      <c r="J688" s="150"/>
      <c r="K688" s="150"/>
      <c r="L688" s="150"/>
      <c r="M688" s="150"/>
      <c r="N688" s="150"/>
      <c r="O688" s="150"/>
      <c r="P688" s="150"/>
      <c r="Q688" s="150"/>
      <c r="R688" s="150"/>
      <c r="S688" s="150"/>
      <c r="T688" s="150"/>
      <c r="U688" s="150"/>
      <c r="V688" s="150"/>
      <c r="W688" s="150"/>
      <c r="X688" s="150"/>
      <c r="Y688" s="150"/>
      <c r="Z688" s="150"/>
    </row>
    <row r="689" ht="12.0" customHeight="1">
      <c r="A689" s="192"/>
      <c r="B689" s="192"/>
      <c r="C689" s="192"/>
      <c r="D689" s="192"/>
      <c r="E689" s="192"/>
      <c r="F689" s="192"/>
      <c r="G689" s="150"/>
      <c r="H689" s="150"/>
      <c r="I689" s="150"/>
      <c r="J689" s="150"/>
      <c r="K689" s="150"/>
      <c r="L689" s="150"/>
      <c r="M689" s="150"/>
      <c r="N689" s="150"/>
      <c r="O689" s="150"/>
      <c r="P689" s="150"/>
      <c r="Q689" s="150"/>
      <c r="R689" s="150"/>
      <c r="S689" s="150"/>
      <c r="T689" s="150"/>
      <c r="U689" s="150"/>
      <c r="V689" s="150"/>
      <c r="W689" s="150"/>
      <c r="X689" s="150"/>
      <c r="Y689" s="150"/>
      <c r="Z689" s="150"/>
    </row>
    <row r="690" ht="12.0" customHeight="1">
      <c r="A690" s="192"/>
      <c r="B690" s="192"/>
      <c r="C690" s="192"/>
      <c r="D690" s="192"/>
      <c r="E690" s="192"/>
      <c r="F690" s="192"/>
      <c r="G690" s="150"/>
      <c r="H690" s="150"/>
      <c r="I690" s="150"/>
      <c r="J690" s="150"/>
      <c r="K690" s="150"/>
      <c r="L690" s="150"/>
      <c r="M690" s="150"/>
      <c r="N690" s="150"/>
      <c r="O690" s="150"/>
      <c r="P690" s="150"/>
      <c r="Q690" s="150"/>
      <c r="R690" s="150"/>
      <c r="S690" s="150"/>
      <c r="T690" s="150"/>
      <c r="U690" s="150"/>
      <c r="V690" s="150"/>
      <c r="W690" s="150"/>
      <c r="X690" s="150"/>
      <c r="Y690" s="150"/>
      <c r="Z690" s="150"/>
    </row>
    <row r="691" ht="12.0" customHeight="1">
      <c r="A691" s="192"/>
      <c r="B691" s="192"/>
      <c r="C691" s="192"/>
      <c r="D691" s="192"/>
      <c r="E691" s="192"/>
      <c r="F691" s="192"/>
      <c r="G691" s="150"/>
      <c r="H691" s="150"/>
      <c r="I691" s="150"/>
      <c r="J691" s="150"/>
      <c r="K691" s="150"/>
      <c r="L691" s="150"/>
      <c r="M691" s="150"/>
      <c r="N691" s="150"/>
      <c r="O691" s="150"/>
      <c r="P691" s="150"/>
      <c r="Q691" s="150"/>
      <c r="R691" s="150"/>
      <c r="S691" s="150"/>
      <c r="T691" s="150"/>
      <c r="U691" s="150"/>
      <c r="V691" s="150"/>
      <c r="W691" s="150"/>
      <c r="X691" s="150"/>
      <c r="Y691" s="150"/>
      <c r="Z691" s="150"/>
    </row>
    <row r="692" ht="12.0" customHeight="1">
      <c r="A692" s="192"/>
      <c r="B692" s="192"/>
      <c r="C692" s="192"/>
      <c r="D692" s="192"/>
      <c r="E692" s="192"/>
      <c r="F692" s="192"/>
      <c r="G692" s="150"/>
      <c r="H692" s="150"/>
      <c r="I692" s="150"/>
      <c r="J692" s="150"/>
      <c r="K692" s="150"/>
      <c r="L692" s="150"/>
      <c r="M692" s="150"/>
      <c r="N692" s="150"/>
      <c r="O692" s="150"/>
      <c r="P692" s="150"/>
      <c r="Q692" s="150"/>
      <c r="R692" s="150"/>
      <c r="S692" s="150"/>
      <c r="T692" s="150"/>
      <c r="U692" s="150"/>
      <c r="V692" s="150"/>
      <c r="W692" s="150"/>
      <c r="X692" s="150"/>
      <c r="Y692" s="150"/>
      <c r="Z692" s="150"/>
    </row>
    <row r="693" ht="12.0" customHeight="1">
      <c r="A693" s="192"/>
      <c r="B693" s="192"/>
      <c r="C693" s="192"/>
      <c r="D693" s="192"/>
      <c r="E693" s="192"/>
      <c r="F693" s="192"/>
      <c r="G693" s="150"/>
      <c r="H693" s="150"/>
      <c r="I693" s="150"/>
      <c r="J693" s="150"/>
      <c r="K693" s="150"/>
      <c r="L693" s="150"/>
      <c r="M693" s="150"/>
      <c r="N693" s="150"/>
      <c r="O693" s="150"/>
      <c r="P693" s="150"/>
      <c r="Q693" s="150"/>
      <c r="R693" s="150"/>
      <c r="S693" s="150"/>
      <c r="T693" s="150"/>
      <c r="U693" s="150"/>
      <c r="V693" s="150"/>
      <c r="W693" s="150"/>
      <c r="X693" s="150"/>
      <c r="Y693" s="150"/>
      <c r="Z693" s="150"/>
    </row>
    <row r="694" ht="12.0" customHeight="1">
      <c r="A694" s="192"/>
      <c r="B694" s="192"/>
      <c r="C694" s="192"/>
      <c r="D694" s="192"/>
      <c r="E694" s="192"/>
      <c r="F694" s="192"/>
      <c r="G694" s="150"/>
      <c r="H694" s="150"/>
      <c r="I694" s="150"/>
      <c r="J694" s="150"/>
      <c r="K694" s="150"/>
      <c r="L694" s="150"/>
      <c r="M694" s="150"/>
      <c r="N694" s="150"/>
      <c r="O694" s="150"/>
      <c r="P694" s="150"/>
      <c r="Q694" s="150"/>
      <c r="R694" s="150"/>
      <c r="S694" s="150"/>
      <c r="T694" s="150"/>
      <c r="U694" s="150"/>
      <c r="V694" s="150"/>
      <c r="W694" s="150"/>
      <c r="X694" s="150"/>
      <c r="Y694" s="150"/>
      <c r="Z694" s="150"/>
    </row>
    <row r="695" ht="12.0" customHeight="1">
      <c r="A695" s="192"/>
      <c r="B695" s="192"/>
      <c r="C695" s="192"/>
      <c r="D695" s="192"/>
      <c r="E695" s="192"/>
      <c r="F695" s="192"/>
      <c r="G695" s="150"/>
      <c r="H695" s="150"/>
      <c r="I695" s="150"/>
      <c r="J695" s="150"/>
      <c r="K695" s="150"/>
      <c r="L695" s="150"/>
      <c r="M695" s="150"/>
      <c r="N695" s="150"/>
      <c r="O695" s="150"/>
      <c r="P695" s="150"/>
      <c r="Q695" s="150"/>
      <c r="R695" s="150"/>
      <c r="S695" s="150"/>
      <c r="T695" s="150"/>
      <c r="U695" s="150"/>
      <c r="V695" s="150"/>
      <c r="W695" s="150"/>
      <c r="X695" s="150"/>
      <c r="Y695" s="150"/>
      <c r="Z695" s="150"/>
    </row>
    <row r="696" ht="12.0" customHeight="1">
      <c r="A696" s="192"/>
      <c r="B696" s="192"/>
      <c r="C696" s="192"/>
      <c r="D696" s="192"/>
      <c r="E696" s="192"/>
      <c r="F696" s="192"/>
      <c r="G696" s="150"/>
      <c r="H696" s="150"/>
      <c r="I696" s="150"/>
      <c r="J696" s="150"/>
      <c r="K696" s="150"/>
      <c r="L696" s="150"/>
      <c r="M696" s="150"/>
      <c r="N696" s="150"/>
      <c r="O696" s="150"/>
      <c r="P696" s="150"/>
      <c r="Q696" s="150"/>
      <c r="R696" s="150"/>
      <c r="S696" s="150"/>
      <c r="T696" s="150"/>
      <c r="U696" s="150"/>
      <c r="V696" s="150"/>
      <c r="W696" s="150"/>
      <c r="X696" s="150"/>
      <c r="Y696" s="150"/>
      <c r="Z696" s="150"/>
    </row>
    <row r="697" ht="12.0" customHeight="1">
      <c r="A697" s="192"/>
      <c r="B697" s="192"/>
      <c r="C697" s="192"/>
      <c r="D697" s="192"/>
      <c r="E697" s="192"/>
      <c r="F697" s="192"/>
      <c r="G697" s="150"/>
      <c r="H697" s="150"/>
      <c r="I697" s="150"/>
      <c r="J697" s="150"/>
      <c r="K697" s="150"/>
      <c r="L697" s="150"/>
      <c r="M697" s="150"/>
      <c r="N697" s="150"/>
      <c r="O697" s="150"/>
      <c r="P697" s="150"/>
      <c r="Q697" s="150"/>
      <c r="R697" s="150"/>
      <c r="S697" s="150"/>
      <c r="T697" s="150"/>
      <c r="U697" s="150"/>
      <c r="V697" s="150"/>
      <c r="W697" s="150"/>
      <c r="X697" s="150"/>
      <c r="Y697" s="150"/>
      <c r="Z697" s="150"/>
    </row>
    <row r="698" ht="12.0" customHeight="1">
      <c r="A698" s="192"/>
      <c r="B698" s="192"/>
      <c r="C698" s="192"/>
      <c r="D698" s="192"/>
      <c r="E698" s="192"/>
      <c r="F698" s="192"/>
      <c r="G698" s="150"/>
      <c r="H698" s="150"/>
      <c r="I698" s="150"/>
      <c r="J698" s="150"/>
      <c r="K698" s="150"/>
      <c r="L698" s="150"/>
      <c r="M698" s="150"/>
      <c r="N698" s="150"/>
      <c r="O698" s="150"/>
      <c r="P698" s="150"/>
      <c r="Q698" s="150"/>
      <c r="R698" s="150"/>
      <c r="S698" s="150"/>
      <c r="T698" s="150"/>
      <c r="U698" s="150"/>
      <c r="V698" s="150"/>
      <c r="W698" s="150"/>
      <c r="X698" s="150"/>
      <c r="Y698" s="150"/>
      <c r="Z698" s="150"/>
    </row>
    <row r="699" ht="12.0" customHeight="1">
      <c r="A699" s="192"/>
      <c r="B699" s="192"/>
      <c r="C699" s="192"/>
      <c r="D699" s="192"/>
      <c r="E699" s="192"/>
      <c r="F699" s="192"/>
      <c r="G699" s="150"/>
      <c r="H699" s="150"/>
      <c r="I699" s="150"/>
      <c r="J699" s="150"/>
      <c r="K699" s="150"/>
      <c r="L699" s="150"/>
      <c r="M699" s="150"/>
      <c r="N699" s="150"/>
      <c r="O699" s="150"/>
      <c r="P699" s="150"/>
      <c r="Q699" s="150"/>
      <c r="R699" s="150"/>
      <c r="S699" s="150"/>
      <c r="T699" s="150"/>
      <c r="U699" s="150"/>
      <c r="V699" s="150"/>
      <c r="W699" s="150"/>
      <c r="X699" s="150"/>
      <c r="Y699" s="150"/>
      <c r="Z699" s="150"/>
    </row>
    <row r="700" ht="12.0" customHeight="1">
      <c r="A700" s="192"/>
      <c r="B700" s="192"/>
      <c r="C700" s="192"/>
      <c r="D700" s="192"/>
      <c r="E700" s="192"/>
      <c r="F700" s="192"/>
      <c r="G700" s="150"/>
      <c r="H700" s="150"/>
      <c r="I700" s="150"/>
      <c r="J700" s="150"/>
      <c r="K700" s="150"/>
      <c r="L700" s="150"/>
      <c r="M700" s="150"/>
      <c r="N700" s="150"/>
      <c r="O700" s="150"/>
      <c r="P700" s="150"/>
      <c r="Q700" s="150"/>
      <c r="R700" s="150"/>
      <c r="S700" s="150"/>
      <c r="T700" s="150"/>
      <c r="U700" s="150"/>
      <c r="V700" s="150"/>
      <c r="W700" s="150"/>
      <c r="X700" s="150"/>
      <c r="Y700" s="150"/>
      <c r="Z700" s="150"/>
    </row>
    <row r="701" ht="12.0" customHeight="1">
      <c r="A701" s="192"/>
      <c r="B701" s="192"/>
      <c r="C701" s="192"/>
      <c r="D701" s="192"/>
      <c r="E701" s="192"/>
      <c r="F701" s="192"/>
      <c r="G701" s="150"/>
      <c r="H701" s="150"/>
      <c r="I701" s="150"/>
      <c r="J701" s="150"/>
      <c r="K701" s="150"/>
      <c r="L701" s="150"/>
      <c r="M701" s="150"/>
      <c r="N701" s="150"/>
      <c r="O701" s="150"/>
      <c r="P701" s="150"/>
      <c r="Q701" s="150"/>
      <c r="R701" s="150"/>
      <c r="S701" s="150"/>
      <c r="T701" s="150"/>
      <c r="U701" s="150"/>
      <c r="V701" s="150"/>
      <c r="W701" s="150"/>
      <c r="X701" s="150"/>
      <c r="Y701" s="150"/>
      <c r="Z701" s="150"/>
    </row>
    <row r="702" ht="12.0" customHeight="1">
      <c r="A702" s="192"/>
      <c r="B702" s="192"/>
      <c r="C702" s="192"/>
      <c r="D702" s="192"/>
      <c r="E702" s="192"/>
      <c r="F702" s="192"/>
      <c r="G702" s="150"/>
      <c r="H702" s="150"/>
      <c r="I702" s="150"/>
      <c r="J702" s="150"/>
      <c r="K702" s="150"/>
      <c r="L702" s="150"/>
      <c r="M702" s="150"/>
      <c r="N702" s="150"/>
      <c r="O702" s="150"/>
      <c r="P702" s="150"/>
      <c r="Q702" s="150"/>
      <c r="R702" s="150"/>
      <c r="S702" s="150"/>
      <c r="T702" s="150"/>
      <c r="U702" s="150"/>
      <c r="V702" s="150"/>
      <c r="W702" s="150"/>
      <c r="X702" s="150"/>
      <c r="Y702" s="150"/>
      <c r="Z702" s="150"/>
    </row>
    <row r="703" ht="12.0" customHeight="1">
      <c r="A703" s="192"/>
      <c r="B703" s="192"/>
      <c r="C703" s="192"/>
      <c r="D703" s="192"/>
      <c r="E703" s="192"/>
      <c r="F703" s="192"/>
      <c r="G703" s="150"/>
      <c r="H703" s="150"/>
      <c r="I703" s="150"/>
      <c r="J703" s="150"/>
      <c r="K703" s="150"/>
      <c r="L703" s="150"/>
      <c r="M703" s="150"/>
      <c r="N703" s="150"/>
      <c r="O703" s="150"/>
      <c r="P703" s="150"/>
      <c r="Q703" s="150"/>
      <c r="R703" s="150"/>
      <c r="S703" s="150"/>
      <c r="T703" s="150"/>
      <c r="U703" s="150"/>
      <c r="V703" s="150"/>
      <c r="W703" s="150"/>
      <c r="X703" s="150"/>
      <c r="Y703" s="150"/>
      <c r="Z703" s="150"/>
    </row>
    <row r="704" ht="12.0" customHeight="1">
      <c r="A704" s="192"/>
      <c r="B704" s="192"/>
      <c r="C704" s="192"/>
      <c r="D704" s="192"/>
      <c r="E704" s="192"/>
      <c r="F704" s="192"/>
      <c r="G704" s="150"/>
      <c r="H704" s="150"/>
      <c r="I704" s="150"/>
      <c r="J704" s="150"/>
      <c r="K704" s="150"/>
      <c r="L704" s="150"/>
      <c r="M704" s="150"/>
      <c r="N704" s="150"/>
      <c r="O704" s="150"/>
      <c r="P704" s="150"/>
      <c r="Q704" s="150"/>
      <c r="R704" s="150"/>
      <c r="S704" s="150"/>
      <c r="T704" s="150"/>
      <c r="U704" s="150"/>
      <c r="V704" s="150"/>
      <c r="W704" s="150"/>
      <c r="X704" s="150"/>
      <c r="Y704" s="150"/>
      <c r="Z704" s="150"/>
    </row>
    <row r="705" ht="12.0" customHeight="1">
      <c r="A705" s="192"/>
      <c r="B705" s="192"/>
      <c r="C705" s="192"/>
      <c r="D705" s="192"/>
      <c r="E705" s="192"/>
      <c r="F705" s="192"/>
      <c r="G705" s="150"/>
      <c r="H705" s="150"/>
      <c r="I705" s="150"/>
      <c r="J705" s="150"/>
      <c r="K705" s="150"/>
      <c r="L705" s="150"/>
      <c r="M705" s="150"/>
      <c r="N705" s="150"/>
      <c r="O705" s="150"/>
      <c r="P705" s="150"/>
      <c r="Q705" s="150"/>
      <c r="R705" s="150"/>
      <c r="S705" s="150"/>
      <c r="T705" s="150"/>
      <c r="U705" s="150"/>
      <c r="V705" s="150"/>
      <c r="W705" s="150"/>
      <c r="X705" s="150"/>
      <c r="Y705" s="150"/>
      <c r="Z705" s="150"/>
    </row>
    <row r="706" ht="12.0" customHeight="1">
      <c r="A706" s="192"/>
      <c r="B706" s="192"/>
      <c r="C706" s="192"/>
      <c r="D706" s="192"/>
      <c r="E706" s="192"/>
      <c r="F706" s="192"/>
      <c r="G706" s="150"/>
      <c r="H706" s="150"/>
      <c r="I706" s="150"/>
      <c r="J706" s="150"/>
      <c r="K706" s="150"/>
      <c r="L706" s="150"/>
      <c r="M706" s="150"/>
      <c r="N706" s="150"/>
      <c r="O706" s="150"/>
      <c r="P706" s="150"/>
      <c r="Q706" s="150"/>
      <c r="R706" s="150"/>
      <c r="S706" s="150"/>
      <c r="T706" s="150"/>
      <c r="U706" s="150"/>
      <c r="V706" s="150"/>
      <c r="W706" s="150"/>
      <c r="X706" s="150"/>
      <c r="Y706" s="150"/>
      <c r="Z706" s="150"/>
    </row>
    <row r="707" ht="12.0" customHeight="1">
      <c r="A707" s="192"/>
      <c r="B707" s="192"/>
      <c r="C707" s="192"/>
      <c r="D707" s="192"/>
      <c r="E707" s="192"/>
      <c r="F707" s="192"/>
      <c r="G707" s="150"/>
      <c r="H707" s="150"/>
      <c r="I707" s="150"/>
      <c r="J707" s="150"/>
      <c r="K707" s="150"/>
      <c r="L707" s="150"/>
      <c r="M707" s="150"/>
      <c r="N707" s="150"/>
      <c r="O707" s="150"/>
      <c r="P707" s="150"/>
      <c r="Q707" s="150"/>
      <c r="R707" s="150"/>
      <c r="S707" s="150"/>
      <c r="T707" s="150"/>
      <c r="U707" s="150"/>
      <c r="V707" s="150"/>
      <c r="W707" s="150"/>
      <c r="X707" s="150"/>
      <c r="Y707" s="150"/>
      <c r="Z707" s="150"/>
    </row>
    <row r="708" ht="12.0" customHeight="1">
      <c r="A708" s="192"/>
      <c r="B708" s="192"/>
      <c r="C708" s="192"/>
      <c r="D708" s="192"/>
      <c r="E708" s="192"/>
      <c r="F708" s="192"/>
      <c r="G708" s="150"/>
      <c r="H708" s="150"/>
      <c r="I708" s="150"/>
      <c r="J708" s="150"/>
      <c r="K708" s="150"/>
      <c r="L708" s="150"/>
      <c r="M708" s="150"/>
      <c r="N708" s="150"/>
      <c r="O708" s="150"/>
      <c r="P708" s="150"/>
      <c r="Q708" s="150"/>
      <c r="R708" s="150"/>
      <c r="S708" s="150"/>
      <c r="T708" s="150"/>
      <c r="U708" s="150"/>
      <c r="V708" s="150"/>
      <c r="W708" s="150"/>
      <c r="X708" s="150"/>
      <c r="Y708" s="150"/>
      <c r="Z708" s="150"/>
    </row>
    <row r="709" ht="12.0" customHeight="1">
      <c r="A709" s="192"/>
      <c r="B709" s="192"/>
      <c r="C709" s="192"/>
      <c r="D709" s="192"/>
      <c r="E709" s="192"/>
      <c r="F709" s="192"/>
      <c r="G709" s="150"/>
      <c r="H709" s="150"/>
      <c r="I709" s="150"/>
      <c r="J709" s="150"/>
      <c r="K709" s="150"/>
      <c r="L709" s="150"/>
      <c r="M709" s="150"/>
      <c r="N709" s="150"/>
      <c r="O709" s="150"/>
      <c r="P709" s="150"/>
      <c r="Q709" s="150"/>
      <c r="R709" s="150"/>
      <c r="S709" s="150"/>
      <c r="T709" s="150"/>
      <c r="U709" s="150"/>
      <c r="V709" s="150"/>
      <c r="W709" s="150"/>
      <c r="X709" s="150"/>
      <c r="Y709" s="150"/>
      <c r="Z709" s="150"/>
    </row>
    <row r="710" ht="12.0" customHeight="1">
      <c r="A710" s="192"/>
      <c r="B710" s="192"/>
      <c r="C710" s="192"/>
      <c r="D710" s="192"/>
      <c r="E710" s="192"/>
      <c r="F710" s="192"/>
      <c r="G710" s="150"/>
      <c r="H710" s="150"/>
      <c r="I710" s="150"/>
      <c r="J710" s="150"/>
      <c r="K710" s="150"/>
      <c r="L710" s="150"/>
      <c r="M710" s="150"/>
      <c r="N710" s="150"/>
      <c r="O710" s="150"/>
      <c r="P710" s="150"/>
      <c r="Q710" s="150"/>
      <c r="R710" s="150"/>
      <c r="S710" s="150"/>
      <c r="T710" s="150"/>
      <c r="U710" s="150"/>
      <c r="V710" s="150"/>
      <c r="W710" s="150"/>
      <c r="X710" s="150"/>
      <c r="Y710" s="150"/>
      <c r="Z710" s="150"/>
    </row>
    <row r="711" ht="12.0" customHeight="1">
      <c r="A711" s="192"/>
      <c r="B711" s="192"/>
      <c r="C711" s="192"/>
      <c r="D711" s="192"/>
      <c r="E711" s="192"/>
      <c r="F711" s="192"/>
      <c r="G711" s="150"/>
      <c r="H711" s="150"/>
      <c r="I711" s="150"/>
      <c r="J711" s="150"/>
      <c r="K711" s="150"/>
      <c r="L711" s="150"/>
      <c r="M711" s="150"/>
      <c r="N711" s="150"/>
      <c r="O711" s="150"/>
      <c r="P711" s="150"/>
      <c r="Q711" s="150"/>
      <c r="R711" s="150"/>
      <c r="S711" s="150"/>
      <c r="T711" s="150"/>
      <c r="U711" s="150"/>
      <c r="V711" s="150"/>
      <c r="W711" s="150"/>
      <c r="X711" s="150"/>
      <c r="Y711" s="150"/>
      <c r="Z711" s="150"/>
    </row>
    <row r="712" ht="12.0" customHeight="1">
      <c r="A712" s="192"/>
      <c r="B712" s="192"/>
      <c r="C712" s="192"/>
      <c r="D712" s="192"/>
      <c r="E712" s="192"/>
      <c r="F712" s="192"/>
      <c r="G712" s="150"/>
      <c r="H712" s="150"/>
      <c r="I712" s="150"/>
      <c r="J712" s="150"/>
      <c r="K712" s="150"/>
      <c r="L712" s="150"/>
      <c r="M712" s="150"/>
      <c r="N712" s="150"/>
      <c r="O712" s="150"/>
      <c r="P712" s="150"/>
      <c r="Q712" s="150"/>
      <c r="R712" s="150"/>
      <c r="S712" s="150"/>
      <c r="T712" s="150"/>
      <c r="U712" s="150"/>
      <c r="V712" s="150"/>
      <c r="W712" s="150"/>
      <c r="X712" s="150"/>
      <c r="Y712" s="150"/>
      <c r="Z712" s="150"/>
    </row>
    <row r="713" ht="12.0" customHeight="1">
      <c r="A713" s="192"/>
      <c r="B713" s="192"/>
      <c r="C713" s="192"/>
      <c r="D713" s="192"/>
      <c r="E713" s="192"/>
      <c r="F713" s="192"/>
      <c r="G713" s="150"/>
      <c r="H713" s="150"/>
      <c r="I713" s="150"/>
      <c r="J713" s="150"/>
      <c r="K713" s="150"/>
      <c r="L713" s="150"/>
      <c r="M713" s="150"/>
      <c r="N713" s="150"/>
      <c r="O713" s="150"/>
      <c r="P713" s="150"/>
      <c r="Q713" s="150"/>
      <c r="R713" s="150"/>
      <c r="S713" s="150"/>
      <c r="T713" s="150"/>
      <c r="U713" s="150"/>
      <c r="V713" s="150"/>
      <c r="W713" s="150"/>
      <c r="X713" s="150"/>
      <c r="Y713" s="150"/>
      <c r="Z713" s="150"/>
    </row>
    <row r="714" ht="12.0" customHeight="1">
      <c r="A714" s="192"/>
      <c r="B714" s="192"/>
      <c r="C714" s="192"/>
      <c r="D714" s="192"/>
      <c r="E714" s="192"/>
      <c r="F714" s="192"/>
      <c r="G714" s="150"/>
      <c r="H714" s="150"/>
      <c r="I714" s="150"/>
      <c r="J714" s="150"/>
      <c r="K714" s="150"/>
      <c r="L714" s="150"/>
      <c r="M714" s="150"/>
      <c r="N714" s="150"/>
      <c r="O714" s="150"/>
      <c r="P714" s="150"/>
      <c r="Q714" s="150"/>
      <c r="R714" s="150"/>
      <c r="S714" s="150"/>
      <c r="T714" s="150"/>
      <c r="U714" s="150"/>
      <c r="V714" s="150"/>
      <c r="W714" s="150"/>
      <c r="X714" s="150"/>
      <c r="Y714" s="150"/>
      <c r="Z714" s="150"/>
    </row>
    <row r="715" ht="12.0" customHeight="1">
      <c r="A715" s="192"/>
      <c r="B715" s="192"/>
      <c r="C715" s="192"/>
      <c r="D715" s="192"/>
      <c r="E715" s="192"/>
      <c r="F715" s="192"/>
      <c r="G715" s="150"/>
      <c r="H715" s="150"/>
      <c r="I715" s="150"/>
      <c r="J715" s="150"/>
      <c r="K715" s="150"/>
      <c r="L715" s="150"/>
      <c r="M715" s="150"/>
      <c r="N715" s="150"/>
      <c r="O715" s="150"/>
      <c r="P715" s="150"/>
      <c r="Q715" s="150"/>
      <c r="R715" s="150"/>
      <c r="S715" s="150"/>
      <c r="T715" s="150"/>
      <c r="U715" s="150"/>
      <c r="V715" s="150"/>
      <c r="W715" s="150"/>
      <c r="X715" s="150"/>
      <c r="Y715" s="150"/>
      <c r="Z715" s="150"/>
    </row>
    <row r="716" ht="12.0" customHeight="1">
      <c r="A716" s="192"/>
      <c r="B716" s="192"/>
      <c r="C716" s="192"/>
      <c r="D716" s="192"/>
      <c r="E716" s="192"/>
      <c r="F716" s="192"/>
      <c r="G716" s="150"/>
      <c r="H716" s="150"/>
      <c r="I716" s="150"/>
      <c r="J716" s="150"/>
      <c r="K716" s="150"/>
      <c r="L716" s="150"/>
      <c r="M716" s="150"/>
      <c r="N716" s="150"/>
      <c r="O716" s="150"/>
      <c r="P716" s="150"/>
      <c r="Q716" s="150"/>
      <c r="R716" s="150"/>
      <c r="S716" s="150"/>
      <c r="T716" s="150"/>
      <c r="U716" s="150"/>
      <c r="V716" s="150"/>
      <c r="W716" s="150"/>
      <c r="X716" s="150"/>
      <c r="Y716" s="150"/>
      <c r="Z716" s="150"/>
    </row>
    <row r="717" ht="12.0" customHeight="1">
      <c r="A717" s="192"/>
      <c r="B717" s="192"/>
      <c r="C717" s="192"/>
      <c r="D717" s="192"/>
      <c r="E717" s="192"/>
      <c r="F717" s="192"/>
      <c r="G717" s="150"/>
      <c r="H717" s="150"/>
      <c r="I717" s="150"/>
      <c r="J717" s="150"/>
      <c r="K717" s="150"/>
      <c r="L717" s="150"/>
      <c r="M717" s="150"/>
      <c r="N717" s="150"/>
      <c r="O717" s="150"/>
      <c r="P717" s="150"/>
      <c r="Q717" s="150"/>
      <c r="R717" s="150"/>
      <c r="S717" s="150"/>
      <c r="T717" s="150"/>
      <c r="U717" s="150"/>
      <c r="V717" s="150"/>
      <c r="W717" s="150"/>
      <c r="X717" s="150"/>
      <c r="Y717" s="150"/>
      <c r="Z717" s="150"/>
    </row>
    <row r="718" ht="12.0" customHeight="1">
      <c r="A718" s="192"/>
      <c r="B718" s="192"/>
      <c r="C718" s="192"/>
      <c r="D718" s="192"/>
      <c r="E718" s="192"/>
      <c r="F718" s="192"/>
      <c r="G718" s="150"/>
      <c r="H718" s="150"/>
      <c r="I718" s="150"/>
      <c r="J718" s="150"/>
      <c r="K718" s="150"/>
      <c r="L718" s="150"/>
      <c r="M718" s="150"/>
      <c r="N718" s="150"/>
      <c r="O718" s="150"/>
      <c r="P718" s="150"/>
      <c r="Q718" s="150"/>
      <c r="R718" s="150"/>
      <c r="S718" s="150"/>
      <c r="T718" s="150"/>
      <c r="U718" s="150"/>
      <c r="V718" s="150"/>
      <c r="W718" s="150"/>
      <c r="X718" s="150"/>
      <c r="Y718" s="150"/>
      <c r="Z718" s="150"/>
    </row>
    <row r="719" ht="12.0" customHeight="1">
      <c r="A719" s="192"/>
      <c r="B719" s="192"/>
      <c r="C719" s="192"/>
      <c r="D719" s="192"/>
      <c r="E719" s="192"/>
      <c r="F719" s="192"/>
      <c r="G719" s="150"/>
      <c r="H719" s="150"/>
      <c r="I719" s="150"/>
      <c r="J719" s="150"/>
      <c r="K719" s="150"/>
      <c r="L719" s="150"/>
      <c r="M719" s="150"/>
      <c r="N719" s="150"/>
      <c r="O719" s="150"/>
      <c r="P719" s="150"/>
      <c r="Q719" s="150"/>
      <c r="R719" s="150"/>
      <c r="S719" s="150"/>
      <c r="T719" s="150"/>
      <c r="U719" s="150"/>
      <c r="V719" s="150"/>
      <c r="W719" s="150"/>
      <c r="X719" s="150"/>
      <c r="Y719" s="150"/>
      <c r="Z719" s="150"/>
    </row>
    <row r="720" ht="12.0" customHeight="1">
      <c r="A720" s="192"/>
      <c r="B720" s="192"/>
      <c r="C720" s="192"/>
      <c r="D720" s="192"/>
      <c r="E720" s="192"/>
      <c r="F720" s="192"/>
      <c r="G720" s="150"/>
      <c r="H720" s="150"/>
      <c r="I720" s="150"/>
      <c r="J720" s="150"/>
      <c r="K720" s="150"/>
      <c r="L720" s="150"/>
      <c r="M720" s="150"/>
      <c r="N720" s="150"/>
      <c r="O720" s="150"/>
      <c r="P720" s="150"/>
      <c r="Q720" s="150"/>
      <c r="R720" s="150"/>
      <c r="S720" s="150"/>
      <c r="T720" s="150"/>
      <c r="U720" s="150"/>
      <c r="V720" s="150"/>
      <c r="W720" s="150"/>
      <c r="X720" s="150"/>
      <c r="Y720" s="150"/>
      <c r="Z720" s="150"/>
    </row>
    <row r="721" ht="12.0" customHeight="1">
      <c r="A721" s="192"/>
      <c r="B721" s="192"/>
      <c r="C721" s="192"/>
      <c r="D721" s="192"/>
      <c r="E721" s="192"/>
      <c r="F721" s="192"/>
      <c r="G721" s="150"/>
      <c r="H721" s="150"/>
      <c r="I721" s="150"/>
      <c r="J721" s="150"/>
      <c r="K721" s="150"/>
      <c r="L721" s="150"/>
      <c r="M721" s="150"/>
      <c r="N721" s="150"/>
      <c r="O721" s="150"/>
      <c r="P721" s="150"/>
      <c r="Q721" s="150"/>
      <c r="R721" s="150"/>
      <c r="S721" s="150"/>
      <c r="T721" s="150"/>
      <c r="U721" s="150"/>
      <c r="V721" s="150"/>
      <c r="W721" s="150"/>
      <c r="X721" s="150"/>
      <c r="Y721" s="150"/>
      <c r="Z721" s="150"/>
    </row>
    <row r="722" ht="12.0" customHeight="1">
      <c r="A722" s="192"/>
      <c r="B722" s="192"/>
      <c r="C722" s="192"/>
      <c r="D722" s="192"/>
      <c r="E722" s="192"/>
      <c r="F722" s="192"/>
      <c r="G722" s="150"/>
      <c r="H722" s="150"/>
      <c r="I722" s="150"/>
      <c r="J722" s="150"/>
      <c r="K722" s="150"/>
      <c r="L722" s="150"/>
      <c r="M722" s="150"/>
      <c r="N722" s="150"/>
      <c r="O722" s="150"/>
      <c r="P722" s="150"/>
      <c r="Q722" s="150"/>
      <c r="R722" s="150"/>
      <c r="S722" s="150"/>
      <c r="T722" s="150"/>
      <c r="U722" s="150"/>
      <c r="V722" s="150"/>
      <c r="W722" s="150"/>
      <c r="X722" s="150"/>
      <c r="Y722" s="150"/>
      <c r="Z722" s="150"/>
    </row>
    <row r="723" ht="12.0" customHeight="1">
      <c r="A723" s="192"/>
      <c r="B723" s="192"/>
      <c r="C723" s="192"/>
      <c r="D723" s="192"/>
      <c r="E723" s="192"/>
      <c r="F723" s="192"/>
      <c r="G723" s="150"/>
      <c r="H723" s="150"/>
      <c r="I723" s="150"/>
      <c r="J723" s="150"/>
      <c r="K723" s="150"/>
      <c r="L723" s="150"/>
      <c r="M723" s="150"/>
      <c r="N723" s="150"/>
      <c r="O723" s="150"/>
      <c r="P723" s="150"/>
      <c r="Q723" s="150"/>
      <c r="R723" s="150"/>
      <c r="S723" s="150"/>
      <c r="T723" s="150"/>
      <c r="U723" s="150"/>
      <c r="V723" s="150"/>
      <c r="W723" s="150"/>
      <c r="X723" s="150"/>
      <c r="Y723" s="150"/>
      <c r="Z723" s="150"/>
    </row>
    <row r="724" ht="12.0" customHeight="1">
      <c r="A724" s="192"/>
      <c r="B724" s="192"/>
      <c r="C724" s="192"/>
      <c r="D724" s="192"/>
      <c r="E724" s="192"/>
      <c r="F724" s="192"/>
      <c r="G724" s="150"/>
      <c r="H724" s="150"/>
      <c r="I724" s="150"/>
      <c r="J724" s="150"/>
      <c r="K724" s="150"/>
      <c r="L724" s="150"/>
      <c r="M724" s="150"/>
      <c r="N724" s="150"/>
      <c r="O724" s="150"/>
      <c r="P724" s="150"/>
      <c r="Q724" s="150"/>
      <c r="R724" s="150"/>
      <c r="S724" s="150"/>
      <c r="T724" s="150"/>
      <c r="U724" s="150"/>
      <c r="V724" s="150"/>
      <c r="W724" s="150"/>
      <c r="X724" s="150"/>
      <c r="Y724" s="150"/>
      <c r="Z724" s="150"/>
    </row>
    <row r="725" ht="12.0" customHeight="1">
      <c r="A725" s="192"/>
      <c r="B725" s="192"/>
      <c r="C725" s="192"/>
      <c r="D725" s="192"/>
      <c r="E725" s="192"/>
      <c r="F725" s="192"/>
      <c r="G725" s="150"/>
      <c r="H725" s="150"/>
      <c r="I725" s="150"/>
      <c r="J725" s="150"/>
      <c r="K725" s="150"/>
      <c r="L725" s="150"/>
      <c r="M725" s="150"/>
      <c r="N725" s="150"/>
      <c r="O725" s="150"/>
      <c r="P725" s="150"/>
      <c r="Q725" s="150"/>
      <c r="R725" s="150"/>
      <c r="S725" s="150"/>
      <c r="T725" s="150"/>
      <c r="U725" s="150"/>
      <c r="V725" s="150"/>
      <c r="W725" s="150"/>
      <c r="X725" s="150"/>
      <c r="Y725" s="150"/>
      <c r="Z725" s="150"/>
    </row>
    <row r="726" ht="12.0" customHeight="1">
      <c r="A726" s="192"/>
      <c r="B726" s="192"/>
      <c r="C726" s="192"/>
      <c r="D726" s="192"/>
      <c r="E726" s="192"/>
      <c r="F726" s="192"/>
      <c r="G726" s="150"/>
      <c r="H726" s="150"/>
      <c r="I726" s="150"/>
      <c r="J726" s="150"/>
      <c r="K726" s="150"/>
      <c r="L726" s="150"/>
      <c r="M726" s="150"/>
      <c r="N726" s="150"/>
      <c r="O726" s="150"/>
      <c r="P726" s="150"/>
      <c r="Q726" s="150"/>
      <c r="R726" s="150"/>
      <c r="S726" s="150"/>
      <c r="T726" s="150"/>
      <c r="U726" s="150"/>
      <c r="V726" s="150"/>
      <c r="W726" s="150"/>
      <c r="X726" s="150"/>
      <c r="Y726" s="150"/>
      <c r="Z726" s="150"/>
    </row>
    <row r="727" ht="12.0" customHeight="1">
      <c r="A727" s="192"/>
      <c r="B727" s="192"/>
      <c r="C727" s="192"/>
      <c r="D727" s="192"/>
      <c r="E727" s="192"/>
      <c r="F727" s="192"/>
      <c r="G727" s="150"/>
      <c r="H727" s="150"/>
      <c r="I727" s="150"/>
      <c r="J727" s="150"/>
      <c r="K727" s="150"/>
      <c r="L727" s="150"/>
      <c r="M727" s="150"/>
      <c r="N727" s="150"/>
      <c r="O727" s="150"/>
      <c r="P727" s="150"/>
      <c r="Q727" s="150"/>
      <c r="R727" s="150"/>
      <c r="S727" s="150"/>
      <c r="T727" s="150"/>
      <c r="U727" s="150"/>
      <c r="V727" s="150"/>
      <c r="W727" s="150"/>
      <c r="X727" s="150"/>
      <c r="Y727" s="150"/>
      <c r="Z727" s="150"/>
    </row>
    <row r="728" ht="12.0" customHeight="1">
      <c r="A728" s="192"/>
      <c r="B728" s="192"/>
      <c r="C728" s="192"/>
      <c r="D728" s="192"/>
      <c r="E728" s="192"/>
      <c r="F728" s="192"/>
      <c r="G728" s="150"/>
      <c r="H728" s="150"/>
      <c r="I728" s="150"/>
      <c r="J728" s="150"/>
      <c r="K728" s="150"/>
      <c r="L728" s="150"/>
      <c r="M728" s="150"/>
      <c r="N728" s="150"/>
      <c r="O728" s="150"/>
      <c r="P728" s="150"/>
      <c r="Q728" s="150"/>
      <c r="R728" s="150"/>
      <c r="S728" s="150"/>
      <c r="T728" s="150"/>
      <c r="U728" s="150"/>
      <c r="V728" s="150"/>
      <c r="W728" s="150"/>
      <c r="X728" s="150"/>
      <c r="Y728" s="150"/>
      <c r="Z728" s="150"/>
    </row>
    <row r="729" ht="12.0" customHeight="1">
      <c r="A729" s="192"/>
      <c r="B729" s="192"/>
      <c r="C729" s="192"/>
      <c r="D729" s="192"/>
      <c r="E729" s="192"/>
      <c r="F729" s="192"/>
      <c r="G729" s="150"/>
      <c r="H729" s="150"/>
      <c r="I729" s="150"/>
      <c r="J729" s="150"/>
      <c r="K729" s="150"/>
      <c r="L729" s="150"/>
      <c r="M729" s="150"/>
      <c r="N729" s="150"/>
      <c r="O729" s="150"/>
      <c r="P729" s="150"/>
      <c r="Q729" s="150"/>
      <c r="R729" s="150"/>
      <c r="S729" s="150"/>
      <c r="T729" s="150"/>
      <c r="U729" s="150"/>
      <c r="V729" s="150"/>
      <c r="W729" s="150"/>
      <c r="X729" s="150"/>
      <c r="Y729" s="150"/>
      <c r="Z729" s="150"/>
    </row>
    <row r="730" ht="12.0" customHeight="1">
      <c r="A730" s="192"/>
      <c r="B730" s="192"/>
      <c r="C730" s="192"/>
      <c r="D730" s="192"/>
      <c r="E730" s="192"/>
      <c r="F730" s="192"/>
      <c r="G730" s="150"/>
      <c r="H730" s="150"/>
      <c r="I730" s="150"/>
      <c r="J730" s="150"/>
      <c r="K730" s="150"/>
      <c r="L730" s="150"/>
      <c r="M730" s="150"/>
      <c r="N730" s="150"/>
      <c r="O730" s="150"/>
      <c r="P730" s="150"/>
      <c r="Q730" s="150"/>
      <c r="R730" s="150"/>
      <c r="S730" s="150"/>
      <c r="T730" s="150"/>
      <c r="U730" s="150"/>
      <c r="V730" s="150"/>
      <c r="W730" s="150"/>
      <c r="X730" s="150"/>
      <c r="Y730" s="150"/>
      <c r="Z730" s="150"/>
    </row>
    <row r="731" ht="12.0" customHeight="1">
      <c r="A731" s="192"/>
      <c r="B731" s="192"/>
      <c r="C731" s="192"/>
      <c r="D731" s="192"/>
      <c r="E731" s="192"/>
      <c r="F731" s="192"/>
      <c r="G731" s="150"/>
      <c r="H731" s="150"/>
      <c r="I731" s="150"/>
      <c r="J731" s="150"/>
      <c r="K731" s="150"/>
      <c r="L731" s="150"/>
      <c r="M731" s="150"/>
      <c r="N731" s="150"/>
      <c r="O731" s="150"/>
      <c r="P731" s="150"/>
      <c r="Q731" s="150"/>
      <c r="R731" s="150"/>
      <c r="S731" s="150"/>
      <c r="T731" s="150"/>
      <c r="U731" s="150"/>
      <c r="V731" s="150"/>
      <c r="W731" s="150"/>
      <c r="X731" s="150"/>
      <c r="Y731" s="150"/>
      <c r="Z731" s="150"/>
    </row>
    <row r="732" ht="12.0" customHeight="1">
      <c r="A732" s="192"/>
      <c r="B732" s="192"/>
      <c r="C732" s="192"/>
      <c r="D732" s="192"/>
      <c r="E732" s="192"/>
      <c r="F732" s="192"/>
      <c r="G732" s="150"/>
      <c r="H732" s="150"/>
      <c r="I732" s="150"/>
      <c r="J732" s="150"/>
      <c r="K732" s="150"/>
      <c r="L732" s="150"/>
      <c r="M732" s="150"/>
      <c r="N732" s="150"/>
      <c r="O732" s="150"/>
      <c r="P732" s="150"/>
      <c r="Q732" s="150"/>
      <c r="R732" s="150"/>
      <c r="S732" s="150"/>
      <c r="T732" s="150"/>
      <c r="U732" s="150"/>
      <c r="V732" s="150"/>
      <c r="W732" s="150"/>
      <c r="X732" s="150"/>
      <c r="Y732" s="150"/>
      <c r="Z732" s="150"/>
    </row>
    <row r="733" ht="12.0" customHeight="1">
      <c r="A733" s="192"/>
      <c r="B733" s="192"/>
      <c r="C733" s="192"/>
      <c r="D733" s="192"/>
      <c r="E733" s="192"/>
      <c r="F733" s="192"/>
      <c r="G733" s="150"/>
      <c r="H733" s="150"/>
      <c r="I733" s="150"/>
      <c r="J733" s="150"/>
      <c r="K733" s="150"/>
      <c r="L733" s="150"/>
      <c r="M733" s="150"/>
      <c r="N733" s="150"/>
      <c r="O733" s="150"/>
      <c r="P733" s="150"/>
      <c r="Q733" s="150"/>
      <c r="R733" s="150"/>
      <c r="S733" s="150"/>
      <c r="T733" s="150"/>
      <c r="U733" s="150"/>
      <c r="V733" s="150"/>
      <c r="W733" s="150"/>
      <c r="X733" s="150"/>
      <c r="Y733" s="150"/>
      <c r="Z733" s="150"/>
    </row>
    <row r="734" ht="12.0" customHeight="1">
      <c r="A734" s="192"/>
      <c r="B734" s="192"/>
      <c r="C734" s="192"/>
      <c r="D734" s="192"/>
      <c r="E734" s="192"/>
      <c r="F734" s="192"/>
      <c r="G734" s="150"/>
      <c r="H734" s="150"/>
      <c r="I734" s="150"/>
      <c r="J734" s="150"/>
      <c r="K734" s="150"/>
      <c r="L734" s="150"/>
      <c r="M734" s="150"/>
      <c r="N734" s="150"/>
      <c r="O734" s="150"/>
      <c r="P734" s="150"/>
      <c r="Q734" s="150"/>
      <c r="R734" s="150"/>
      <c r="S734" s="150"/>
      <c r="T734" s="150"/>
      <c r="U734" s="150"/>
      <c r="V734" s="150"/>
      <c r="W734" s="150"/>
      <c r="X734" s="150"/>
      <c r="Y734" s="150"/>
      <c r="Z734" s="150"/>
    </row>
    <row r="735" ht="12.0" customHeight="1">
      <c r="A735" s="192"/>
      <c r="B735" s="192"/>
      <c r="C735" s="192"/>
      <c r="D735" s="192"/>
      <c r="E735" s="192"/>
      <c r="F735" s="192"/>
      <c r="G735" s="150"/>
      <c r="H735" s="150"/>
      <c r="I735" s="150"/>
      <c r="J735" s="150"/>
      <c r="K735" s="150"/>
      <c r="L735" s="150"/>
      <c r="M735" s="150"/>
      <c r="N735" s="150"/>
      <c r="O735" s="150"/>
      <c r="P735" s="150"/>
      <c r="Q735" s="150"/>
      <c r="R735" s="150"/>
      <c r="S735" s="150"/>
      <c r="T735" s="150"/>
      <c r="U735" s="150"/>
      <c r="V735" s="150"/>
      <c r="W735" s="150"/>
      <c r="X735" s="150"/>
      <c r="Y735" s="150"/>
      <c r="Z735" s="150"/>
    </row>
    <row r="736" ht="12.0" customHeight="1">
      <c r="A736" s="192"/>
      <c r="B736" s="192"/>
      <c r="C736" s="192"/>
      <c r="D736" s="192"/>
      <c r="E736" s="192"/>
      <c r="F736" s="192"/>
      <c r="G736" s="150"/>
      <c r="H736" s="150"/>
      <c r="I736" s="150"/>
      <c r="J736" s="150"/>
      <c r="K736" s="150"/>
      <c r="L736" s="150"/>
      <c r="M736" s="150"/>
      <c r="N736" s="150"/>
      <c r="O736" s="150"/>
      <c r="P736" s="150"/>
      <c r="Q736" s="150"/>
      <c r="R736" s="150"/>
      <c r="S736" s="150"/>
      <c r="T736" s="150"/>
      <c r="U736" s="150"/>
      <c r="V736" s="150"/>
      <c r="W736" s="150"/>
      <c r="X736" s="150"/>
      <c r="Y736" s="150"/>
      <c r="Z736" s="150"/>
    </row>
    <row r="737" ht="12.0" customHeight="1">
      <c r="A737" s="192"/>
      <c r="B737" s="192"/>
      <c r="C737" s="192"/>
      <c r="D737" s="192"/>
      <c r="E737" s="192"/>
      <c r="F737" s="192"/>
      <c r="G737" s="150"/>
      <c r="H737" s="150"/>
      <c r="I737" s="150"/>
      <c r="J737" s="150"/>
      <c r="K737" s="150"/>
      <c r="L737" s="150"/>
      <c r="M737" s="150"/>
      <c r="N737" s="150"/>
      <c r="O737" s="150"/>
      <c r="P737" s="150"/>
      <c r="Q737" s="150"/>
      <c r="R737" s="150"/>
      <c r="S737" s="150"/>
      <c r="T737" s="150"/>
      <c r="U737" s="150"/>
      <c r="V737" s="150"/>
      <c r="W737" s="150"/>
      <c r="X737" s="150"/>
      <c r="Y737" s="150"/>
      <c r="Z737" s="150"/>
    </row>
    <row r="738" ht="12.0" customHeight="1">
      <c r="A738" s="192"/>
      <c r="B738" s="192"/>
      <c r="C738" s="192"/>
      <c r="D738" s="192"/>
      <c r="E738" s="192"/>
      <c r="F738" s="192"/>
      <c r="G738" s="150"/>
      <c r="H738" s="150"/>
      <c r="I738" s="150"/>
      <c r="J738" s="150"/>
      <c r="K738" s="150"/>
      <c r="L738" s="150"/>
      <c r="M738" s="150"/>
      <c r="N738" s="150"/>
      <c r="O738" s="150"/>
      <c r="P738" s="150"/>
      <c r="Q738" s="150"/>
      <c r="R738" s="150"/>
      <c r="S738" s="150"/>
      <c r="T738" s="150"/>
      <c r="U738" s="150"/>
      <c r="V738" s="150"/>
      <c r="W738" s="150"/>
      <c r="X738" s="150"/>
      <c r="Y738" s="150"/>
      <c r="Z738" s="150"/>
    </row>
    <row r="739" ht="12.0" customHeight="1">
      <c r="A739" s="192"/>
      <c r="B739" s="192"/>
      <c r="C739" s="192"/>
      <c r="D739" s="192"/>
      <c r="E739" s="192"/>
      <c r="F739" s="192"/>
      <c r="G739" s="150"/>
      <c r="H739" s="150"/>
      <c r="I739" s="150"/>
      <c r="J739" s="150"/>
      <c r="K739" s="150"/>
      <c r="L739" s="150"/>
      <c r="M739" s="150"/>
      <c r="N739" s="150"/>
      <c r="O739" s="150"/>
      <c r="P739" s="150"/>
      <c r="Q739" s="150"/>
      <c r="R739" s="150"/>
      <c r="S739" s="150"/>
      <c r="T739" s="150"/>
      <c r="U739" s="150"/>
      <c r="V739" s="150"/>
      <c r="W739" s="150"/>
      <c r="X739" s="150"/>
      <c r="Y739" s="150"/>
      <c r="Z739" s="150"/>
    </row>
    <row r="740" ht="12.0" customHeight="1">
      <c r="A740" s="192"/>
      <c r="B740" s="192"/>
      <c r="C740" s="192"/>
      <c r="D740" s="192"/>
      <c r="E740" s="192"/>
      <c r="F740" s="192"/>
      <c r="G740" s="150"/>
      <c r="H740" s="150"/>
      <c r="I740" s="150"/>
      <c r="J740" s="150"/>
      <c r="K740" s="150"/>
      <c r="L740" s="150"/>
      <c r="M740" s="150"/>
      <c r="N740" s="150"/>
      <c r="O740" s="150"/>
      <c r="P740" s="150"/>
      <c r="Q740" s="150"/>
      <c r="R740" s="150"/>
      <c r="S740" s="150"/>
      <c r="T740" s="150"/>
      <c r="U740" s="150"/>
      <c r="V740" s="150"/>
      <c r="W740" s="150"/>
      <c r="X740" s="150"/>
      <c r="Y740" s="150"/>
      <c r="Z740" s="150"/>
    </row>
    <row r="741" ht="12.0" customHeight="1">
      <c r="A741" s="192"/>
      <c r="B741" s="192"/>
      <c r="C741" s="192"/>
      <c r="D741" s="192"/>
      <c r="E741" s="192"/>
      <c r="F741" s="192"/>
      <c r="G741" s="150"/>
      <c r="H741" s="150"/>
      <c r="I741" s="150"/>
      <c r="J741" s="150"/>
      <c r="K741" s="150"/>
      <c r="L741" s="150"/>
      <c r="M741" s="150"/>
      <c r="N741" s="150"/>
      <c r="O741" s="150"/>
      <c r="P741" s="150"/>
      <c r="Q741" s="150"/>
      <c r="R741" s="150"/>
      <c r="S741" s="150"/>
      <c r="T741" s="150"/>
      <c r="U741" s="150"/>
      <c r="V741" s="150"/>
      <c r="W741" s="150"/>
      <c r="X741" s="150"/>
      <c r="Y741" s="150"/>
      <c r="Z741" s="150"/>
    </row>
    <row r="742" ht="12.0" customHeight="1">
      <c r="A742" s="192"/>
      <c r="B742" s="192"/>
      <c r="C742" s="192"/>
      <c r="D742" s="192"/>
      <c r="E742" s="192"/>
      <c r="F742" s="192"/>
      <c r="G742" s="150"/>
      <c r="H742" s="150"/>
      <c r="I742" s="150"/>
      <c r="J742" s="150"/>
      <c r="K742" s="150"/>
      <c r="L742" s="150"/>
      <c r="M742" s="150"/>
      <c r="N742" s="150"/>
      <c r="O742" s="150"/>
      <c r="P742" s="150"/>
      <c r="Q742" s="150"/>
      <c r="R742" s="150"/>
      <c r="S742" s="150"/>
      <c r="T742" s="150"/>
      <c r="U742" s="150"/>
      <c r="V742" s="150"/>
      <c r="W742" s="150"/>
      <c r="X742" s="150"/>
      <c r="Y742" s="150"/>
      <c r="Z742" s="150"/>
    </row>
    <row r="743" ht="12.0" customHeight="1">
      <c r="A743" s="192"/>
      <c r="B743" s="192"/>
      <c r="C743" s="192"/>
      <c r="D743" s="192"/>
      <c r="E743" s="192"/>
      <c r="F743" s="192"/>
      <c r="G743" s="150"/>
      <c r="H743" s="150"/>
      <c r="I743" s="150"/>
      <c r="J743" s="150"/>
      <c r="K743" s="150"/>
      <c r="L743" s="150"/>
      <c r="M743" s="150"/>
      <c r="N743" s="150"/>
      <c r="O743" s="150"/>
      <c r="P743" s="150"/>
      <c r="Q743" s="150"/>
      <c r="R743" s="150"/>
      <c r="S743" s="150"/>
      <c r="T743" s="150"/>
      <c r="U743" s="150"/>
      <c r="V743" s="150"/>
      <c r="W743" s="150"/>
      <c r="X743" s="150"/>
      <c r="Y743" s="150"/>
      <c r="Z743" s="150"/>
    </row>
    <row r="744" ht="12.0" customHeight="1">
      <c r="A744" s="192"/>
      <c r="B744" s="192"/>
      <c r="C744" s="192"/>
      <c r="D744" s="192"/>
      <c r="E744" s="192"/>
      <c r="F744" s="192"/>
      <c r="G744" s="150"/>
      <c r="H744" s="150"/>
      <c r="I744" s="150"/>
      <c r="J744" s="150"/>
      <c r="K744" s="150"/>
      <c r="L744" s="150"/>
      <c r="M744" s="150"/>
      <c r="N744" s="150"/>
      <c r="O744" s="150"/>
      <c r="P744" s="150"/>
      <c r="Q744" s="150"/>
      <c r="R744" s="150"/>
      <c r="S744" s="150"/>
      <c r="T744" s="150"/>
      <c r="U744" s="150"/>
      <c r="V744" s="150"/>
      <c r="W744" s="150"/>
      <c r="X744" s="150"/>
      <c r="Y744" s="150"/>
      <c r="Z744" s="150"/>
    </row>
    <row r="745" ht="12.0" customHeight="1">
      <c r="A745" s="192"/>
      <c r="B745" s="192"/>
      <c r="C745" s="192"/>
      <c r="D745" s="192"/>
      <c r="E745" s="192"/>
      <c r="F745" s="192"/>
      <c r="G745" s="150"/>
      <c r="H745" s="150"/>
      <c r="I745" s="150"/>
      <c r="J745" s="150"/>
      <c r="K745" s="150"/>
      <c r="L745" s="150"/>
      <c r="M745" s="150"/>
      <c r="N745" s="150"/>
      <c r="O745" s="150"/>
      <c r="P745" s="150"/>
      <c r="Q745" s="150"/>
      <c r="R745" s="150"/>
      <c r="S745" s="150"/>
      <c r="T745" s="150"/>
      <c r="U745" s="150"/>
      <c r="V745" s="150"/>
      <c r="W745" s="150"/>
      <c r="X745" s="150"/>
      <c r="Y745" s="150"/>
      <c r="Z745" s="150"/>
    </row>
    <row r="746" ht="12.0" customHeight="1">
      <c r="A746" s="192"/>
      <c r="B746" s="192"/>
      <c r="C746" s="192"/>
      <c r="D746" s="192"/>
      <c r="E746" s="192"/>
      <c r="F746" s="192"/>
      <c r="G746" s="150"/>
      <c r="H746" s="150"/>
      <c r="I746" s="150"/>
      <c r="J746" s="150"/>
      <c r="K746" s="150"/>
      <c r="L746" s="150"/>
      <c r="M746" s="150"/>
      <c r="N746" s="150"/>
      <c r="O746" s="150"/>
      <c r="P746" s="150"/>
      <c r="Q746" s="150"/>
      <c r="R746" s="150"/>
      <c r="S746" s="150"/>
      <c r="T746" s="150"/>
      <c r="U746" s="150"/>
      <c r="V746" s="150"/>
      <c r="W746" s="150"/>
      <c r="X746" s="150"/>
      <c r="Y746" s="150"/>
      <c r="Z746" s="150"/>
    </row>
    <row r="747" ht="12.0" customHeight="1">
      <c r="A747" s="192"/>
      <c r="B747" s="192"/>
      <c r="C747" s="192"/>
      <c r="D747" s="192"/>
      <c r="E747" s="192"/>
      <c r="F747" s="192"/>
      <c r="G747" s="150"/>
      <c r="H747" s="150"/>
      <c r="I747" s="150"/>
      <c r="J747" s="150"/>
      <c r="K747" s="150"/>
      <c r="L747" s="150"/>
      <c r="M747" s="150"/>
      <c r="N747" s="150"/>
      <c r="O747" s="150"/>
      <c r="P747" s="150"/>
      <c r="Q747" s="150"/>
      <c r="R747" s="150"/>
      <c r="S747" s="150"/>
      <c r="T747" s="150"/>
      <c r="U747" s="150"/>
      <c r="V747" s="150"/>
      <c r="W747" s="150"/>
      <c r="X747" s="150"/>
      <c r="Y747" s="150"/>
      <c r="Z747" s="150"/>
    </row>
    <row r="748" ht="12.0" customHeight="1">
      <c r="A748" s="192"/>
      <c r="B748" s="192"/>
      <c r="C748" s="192"/>
      <c r="D748" s="192"/>
      <c r="E748" s="192"/>
      <c r="F748" s="192"/>
      <c r="G748" s="150"/>
      <c r="H748" s="150"/>
      <c r="I748" s="150"/>
      <c r="J748" s="150"/>
      <c r="K748" s="150"/>
      <c r="L748" s="150"/>
      <c r="M748" s="150"/>
      <c r="N748" s="150"/>
      <c r="O748" s="150"/>
      <c r="P748" s="150"/>
      <c r="Q748" s="150"/>
      <c r="R748" s="150"/>
      <c r="S748" s="150"/>
      <c r="T748" s="150"/>
      <c r="U748" s="150"/>
      <c r="V748" s="150"/>
      <c r="W748" s="150"/>
      <c r="X748" s="150"/>
      <c r="Y748" s="150"/>
      <c r="Z748" s="150"/>
    </row>
    <row r="749" ht="12.0" customHeight="1">
      <c r="A749" s="192"/>
      <c r="B749" s="192"/>
      <c r="C749" s="192"/>
      <c r="D749" s="192"/>
      <c r="E749" s="192"/>
      <c r="F749" s="192"/>
      <c r="G749" s="150"/>
      <c r="H749" s="150"/>
      <c r="I749" s="150"/>
      <c r="J749" s="150"/>
      <c r="K749" s="150"/>
      <c r="L749" s="150"/>
      <c r="M749" s="150"/>
      <c r="N749" s="150"/>
      <c r="O749" s="150"/>
      <c r="P749" s="150"/>
      <c r="Q749" s="150"/>
      <c r="R749" s="150"/>
      <c r="S749" s="150"/>
      <c r="T749" s="150"/>
      <c r="U749" s="150"/>
      <c r="V749" s="150"/>
      <c r="W749" s="150"/>
      <c r="X749" s="150"/>
      <c r="Y749" s="150"/>
      <c r="Z749" s="150"/>
    </row>
    <row r="750" ht="12.0" customHeight="1">
      <c r="A750" s="192"/>
      <c r="B750" s="192"/>
      <c r="C750" s="192"/>
      <c r="D750" s="192"/>
      <c r="E750" s="192"/>
      <c r="F750" s="192"/>
      <c r="G750" s="150"/>
      <c r="H750" s="150"/>
      <c r="I750" s="150"/>
      <c r="J750" s="150"/>
      <c r="K750" s="150"/>
      <c r="L750" s="150"/>
      <c r="M750" s="150"/>
      <c r="N750" s="150"/>
      <c r="O750" s="150"/>
      <c r="P750" s="150"/>
      <c r="Q750" s="150"/>
      <c r="R750" s="150"/>
      <c r="S750" s="150"/>
      <c r="T750" s="150"/>
      <c r="U750" s="150"/>
      <c r="V750" s="150"/>
      <c r="W750" s="150"/>
      <c r="X750" s="150"/>
      <c r="Y750" s="150"/>
      <c r="Z750" s="150"/>
    </row>
    <row r="751" ht="12.0" customHeight="1">
      <c r="A751" s="192"/>
      <c r="B751" s="192"/>
      <c r="C751" s="192"/>
      <c r="D751" s="192"/>
      <c r="E751" s="192"/>
      <c r="F751" s="192"/>
      <c r="G751" s="150"/>
      <c r="H751" s="150"/>
      <c r="I751" s="150"/>
      <c r="J751" s="150"/>
      <c r="K751" s="150"/>
      <c r="L751" s="150"/>
      <c r="M751" s="150"/>
      <c r="N751" s="150"/>
      <c r="O751" s="150"/>
      <c r="P751" s="150"/>
      <c r="Q751" s="150"/>
      <c r="R751" s="150"/>
      <c r="S751" s="150"/>
      <c r="T751" s="150"/>
      <c r="U751" s="150"/>
      <c r="V751" s="150"/>
      <c r="W751" s="150"/>
      <c r="X751" s="150"/>
      <c r="Y751" s="150"/>
      <c r="Z751" s="150"/>
    </row>
    <row r="752" ht="12.0" customHeight="1">
      <c r="A752" s="192"/>
      <c r="B752" s="192"/>
      <c r="C752" s="192"/>
      <c r="D752" s="192"/>
      <c r="E752" s="192"/>
      <c r="F752" s="192"/>
      <c r="G752" s="150"/>
      <c r="H752" s="150"/>
      <c r="I752" s="150"/>
      <c r="J752" s="150"/>
      <c r="K752" s="150"/>
      <c r="L752" s="150"/>
      <c r="M752" s="150"/>
      <c r="N752" s="150"/>
      <c r="O752" s="150"/>
      <c r="P752" s="150"/>
      <c r="Q752" s="150"/>
      <c r="R752" s="150"/>
      <c r="S752" s="150"/>
      <c r="T752" s="150"/>
      <c r="U752" s="150"/>
      <c r="V752" s="150"/>
      <c r="W752" s="150"/>
      <c r="X752" s="150"/>
      <c r="Y752" s="150"/>
      <c r="Z752" s="150"/>
    </row>
    <row r="753" ht="12.0" customHeight="1">
      <c r="A753" s="192"/>
      <c r="B753" s="192"/>
      <c r="C753" s="192"/>
      <c r="D753" s="192"/>
      <c r="E753" s="192"/>
      <c r="F753" s="192"/>
      <c r="G753" s="150"/>
      <c r="H753" s="150"/>
      <c r="I753" s="150"/>
      <c r="J753" s="150"/>
      <c r="K753" s="150"/>
      <c r="L753" s="150"/>
      <c r="M753" s="150"/>
      <c r="N753" s="150"/>
      <c r="O753" s="150"/>
      <c r="P753" s="150"/>
      <c r="Q753" s="150"/>
      <c r="R753" s="150"/>
      <c r="S753" s="150"/>
      <c r="T753" s="150"/>
      <c r="U753" s="150"/>
      <c r="V753" s="150"/>
      <c r="W753" s="150"/>
      <c r="X753" s="150"/>
      <c r="Y753" s="150"/>
      <c r="Z753" s="150"/>
    </row>
    <row r="754" ht="12.0" customHeight="1">
      <c r="A754" s="192"/>
      <c r="B754" s="192"/>
      <c r="C754" s="192"/>
      <c r="D754" s="192"/>
      <c r="E754" s="192"/>
      <c r="F754" s="192"/>
      <c r="G754" s="150"/>
      <c r="H754" s="150"/>
      <c r="I754" s="150"/>
      <c r="J754" s="150"/>
      <c r="K754" s="150"/>
      <c r="L754" s="150"/>
      <c r="M754" s="150"/>
      <c r="N754" s="150"/>
      <c r="O754" s="150"/>
      <c r="P754" s="150"/>
      <c r="Q754" s="150"/>
      <c r="R754" s="150"/>
      <c r="S754" s="150"/>
      <c r="T754" s="150"/>
      <c r="U754" s="150"/>
      <c r="V754" s="150"/>
      <c r="W754" s="150"/>
      <c r="X754" s="150"/>
      <c r="Y754" s="150"/>
      <c r="Z754" s="150"/>
    </row>
    <row r="755" ht="12.0" customHeight="1">
      <c r="A755" s="192"/>
      <c r="B755" s="192"/>
      <c r="C755" s="192"/>
      <c r="D755" s="192"/>
      <c r="E755" s="192"/>
      <c r="F755" s="192"/>
      <c r="G755" s="150"/>
      <c r="H755" s="150"/>
      <c r="I755" s="150"/>
      <c r="J755" s="150"/>
      <c r="K755" s="150"/>
      <c r="L755" s="150"/>
      <c r="M755" s="150"/>
      <c r="N755" s="150"/>
      <c r="O755" s="150"/>
      <c r="P755" s="150"/>
      <c r="Q755" s="150"/>
      <c r="R755" s="150"/>
      <c r="S755" s="150"/>
      <c r="T755" s="150"/>
      <c r="U755" s="150"/>
      <c r="V755" s="150"/>
      <c r="W755" s="150"/>
      <c r="X755" s="150"/>
      <c r="Y755" s="150"/>
      <c r="Z755" s="150"/>
    </row>
    <row r="756" ht="12.0" customHeight="1">
      <c r="A756" s="192"/>
      <c r="B756" s="192"/>
      <c r="C756" s="192"/>
      <c r="D756" s="192"/>
      <c r="E756" s="192"/>
      <c r="F756" s="192"/>
      <c r="G756" s="150"/>
      <c r="H756" s="150"/>
      <c r="I756" s="150"/>
      <c r="J756" s="150"/>
      <c r="K756" s="150"/>
      <c r="L756" s="150"/>
      <c r="M756" s="150"/>
      <c r="N756" s="150"/>
      <c r="O756" s="150"/>
      <c r="P756" s="150"/>
      <c r="Q756" s="150"/>
      <c r="R756" s="150"/>
      <c r="S756" s="150"/>
      <c r="T756" s="150"/>
      <c r="U756" s="150"/>
      <c r="V756" s="150"/>
      <c r="W756" s="150"/>
      <c r="X756" s="150"/>
      <c r="Y756" s="150"/>
      <c r="Z756" s="150"/>
    </row>
    <row r="757" ht="12.0" customHeight="1">
      <c r="A757" s="192"/>
      <c r="B757" s="192"/>
      <c r="C757" s="192"/>
      <c r="D757" s="192"/>
      <c r="E757" s="192"/>
      <c r="F757" s="192"/>
      <c r="G757" s="150"/>
      <c r="H757" s="150"/>
      <c r="I757" s="150"/>
      <c r="J757" s="150"/>
      <c r="K757" s="150"/>
      <c r="L757" s="150"/>
      <c r="M757" s="150"/>
      <c r="N757" s="150"/>
      <c r="O757" s="150"/>
      <c r="P757" s="150"/>
      <c r="Q757" s="150"/>
      <c r="R757" s="150"/>
      <c r="S757" s="150"/>
      <c r="T757" s="150"/>
      <c r="U757" s="150"/>
      <c r="V757" s="150"/>
      <c r="W757" s="150"/>
      <c r="X757" s="150"/>
      <c r="Y757" s="150"/>
      <c r="Z757" s="150"/>
    </row>
    <row r="758" ht="12.0" customHeight="1">
      <c r="A758" s="192"/>
      <c r="B758" s="192"/>
      <c r="C758" s="192"/>
      <c r="D758" s="192"/>
      <c r="E758" s="192"/>
      <c r="F758" s="192"/>
      <c r="G758" s="150"/>
      <c r="H758" s="150"/>
      <c r="I758" s="150"/>
      <c r="J758" s="150"/>
      <c r="K758" s="150"/>
      <c r="L758" s="150"/>
      <c r="M758" s="150"/>
      <c r="N758" s="150"/>
      <c r="O758" s="150"/>
      <c r="P758" s="150"/>
      <c r="Q758" s="150"/>
      <c r="R758" s="150"/>
      <c r="S758" s="150"/>
      <c r="T758" s="150"/>
      <c r="U758" s="150"/>
      <c r="V758" s="150"/>
      <c r="W758" s="150"/>
      <c r="X758" s="150"/>
      <c r="Y758" s="150"/>
      <c r="Z758" s="150"/>
    </row>
    <row r="759" ht="12.0" customHeight="1">
      <c r="A759" s="192"/>
      <c r="B759" s="192"/>
      <c r="C759" s="192"/>
      <c r="D759" s="192"/>
      <c r="E759" s="192"/>
      <c r="F759" s="192"/>
      <c r="G759" s="150"/>
      <c r="H759" s="150"/>
      <c r="I759" s="150"/>
      <c r="J759" s="150"/>
      <c r="K759" s="150"/>
      <c r="L759" s="150"/>
      <c r="M759" s="150"/>
      <c r="N759" s="150"/>
      <c r="O759" s="150"/>
      <c r="P759" s="150"/>
      <c r="Q759" s="150"/>
      <c r="R759" s="150"/>
      <c r="S759" s="150"/>
      <c r="T759" s="150"/>
      <c r="U759" s="150"/>
      <c r="V759" s="150"/>
      <c r="W759" s="150"/>
      <c r="X759" s="150"/>
      <c r="Y759" s="150"/>
      <c r="Z759" s="150"/>
    </row>
    <row r="760" ht="12.0" customHeight="1">
      <c r="A760" s="192"/>
      <c r="B760" s="192"/>
      <c r="C760" s="192"/>
      <c r="D760" s="192"/>
      <c r="E760" s="192"/>
      <c r="F760" s="192"/>
      <c r="G760" s="150"/>
      <c r="H760" s="150"/>
      <c r="I760" s="150"/>
      <c r="J760" s="150"/>
      <c r="K760" s="150"/>
      <c r="L760" s="150"/>
      <c r="M760" s="150"/>
      <c r="N760" s="150"/>
      <c r="O760" s="150"/>
      <c r="P760" s="150"/>
      <c r="Q760" s="150"/>
      <c r="R760" s="150"/>
      <c r="S760" s="150"/>
      <c r="T760" s="150"/>
      <c r="U760" s="150"/>
      <c r="V760" s="150"/>
      <c r="W760" s="150"/>
      <c r="X760" s="150"/>
      <c r="Y760" s="150"/>
      <c r="Z760" s="150"/>
    </row>
    <row r="761" ht="12.0" customHeight="1">
      <c r="A761" s="192"/>
      <c r="B761" s="192"/>
      <c r="C761" s="192"/>
      <c r="D761" s="192"/>
      <c r="E761" s="192"/>
      <c r="F761" s="192"/>
      <c r="G761" s="150"/>
      <c r="H761" s="150"/>
      <c r="I761" s="150"/>
      <c r="J761" s="150"/>
      <c r="K761" s="150"/>
      <c r="L761" s="150"/>
      <c r="M761" s="150"/>
      <c r="N761" s="150"/>
      <c r="O761" s="150"/>
      <c r="P761" s="150"/>
      <c r="Q761" s="150"/>
      <c r="R761" s="150"/>
      <c r="S761" s="150"/>
      <c r="T761" s="150"/>
      <c r="U761" s="150"/>
      <c r="V761" s="150"/>
      <c r="W761" s="150"/>
      <c r="X761" s="150"/>
      <c r="Y761" s="150"/>
      <c r="Z761" s="150"/>
    </row>
    <row r="762" ht="12.0" customHeight="1">
      <c r="A762" s="192"/>
      <c r="B762" s="192"/>
      <c r="C762" s="192"/>
      <c r="D762" s="192"/>
      <c r="E762" s="192"/>
      <c r="F762" s="192"/>
      <c r="G762" s="150"/>
      <c r="H762" s="150"/>
      <c r="I762" s="150"/>
      <c r="J762" s="150"/>
      <c r="K762" s="150"/>
      <c r="L762" s="150"/>
      <c r="M762" s="150"/>
      <c r="N762" s="150"/>
      <c r="O762" s="150"/>
      <c r="P762" s="150"/>
      <c r="Q762" s="150"/>
      <c r="R762" s="150"/>
      <c r="S762" s="150"/>
      <c r="T762" s="150"/>
      <c r="U762" s="150"/>
      <c r="V762" s="150"/>
      <c r="W762" s="150"/>
      <c r="X762" s="150"/>
      <c r="Y762" s="150"/>
      <c r="Z762" s="150"/>
    </row>
    <row r="763" ht="12.0" customHeight="1">
      <c r="A763" s="192"/>
      <c r="B763" s="192"/>
      <c r="C763" s="192"/>
      <c r="D763" s="192"/>
      <c r="E763" s="192"/>
      <c r="F763" s="192"/>
      <c r="G763" s="150"/>
      <c r="H763" s="150"/>
      <c r="I763" s="150"/>
      <c r="J763" s="150"/>
      <c r="K763" s="150"/>
      <c r="L763" s="150"/>
      <c r="M763" s="150"/>
      <c r="N763" s="150"/>
      <c r="O763" s="150"/>
      <c r="P763" s="150"/>
      <c r="Q763" s="150"/>
      <c r="R763" s="150"/>
      <c r="S763" s="150"/>
      <c r="T763" s="150"/>
      <c r="U763" s="150"/>
      <c r="V763" s="150"/>
      <c r="W763" s="150"/>
      <c r="X763" s="150"/>
      <c r="Y763" s="150"/>
      <c r="Z763" s="150"/>
    </row>
    <row r="764" ht="12.0" customHeight="1">
      <c r="A764" s="192"/>
      <c r="B764" s="192"/>
      <c r="C764" s="192"/>
      <c r="D764" s="192"/>
      <c r="E764" s="192"/>
      <c r="F764" s="192"/>
      <c r="G764" s="150"/>
      <c r="H764" s="150"/>
      <c r="I764" s="150"/>
      <c r="J764" s="150"/>
      <c r="K764" s="150"/>
      <c r="L764" s="150"/>
      <c r="M764" s="150"/>
      <c r="N764" s="150"/>
      <c r="O764" s="150"/>
      <c r="P764" s="150"/>
      <c r="Q764" s="150"/>
      <c r="R764" s="150"/>
      <c r="S764" s="150"/>
      <c r="T764" s="150"/>
      <c r="U764" s="150"/>
      <c r="V764" s="150"/>
      <c r="W764" s="150"/>
      <c r="X764" s="150"/>
      <c r="Y764" s="150"/>
      <c r="Z764" s="150"/>
    </row>
    <row r="765" ht="12.0" customHeight="1">
      <c r="A765" s="192"/>
      <c r="B765" s="192"/>
      <c r="C765" s="192"/>
      <c r="D765" s="192"/>
      <c r="E765" s="192"/>
      <c r="F765" s="192"/>
      <c r="G765" s="150"/>
      <c r="H765" s="150"/>
      <c r="I765" s="150"/>
      <c r="J765" s="150"/>
      <c r="K765" s="150"/>
      <c r="L765" s="150"/>
      <c r="M765" s="150"/>
      <c r="N765" s="150"/>
      <c r="O765" s="150"/>
      <c r="P765" s="150"/>
      <c r="Q765" s="150"/>
      <c r="R765" s="150"/>
      <c r="S765" s="150"/>
      <c r="T765" s="150"/>
      <c r="U765" s="150"/>
      <c r="V765" s="150"/>
      <c r="W765" s="150"/>
      <c r="X765" s="150"/>
      <c r="Y765" s="150"/>
      <c r="Z765" s="150"/>
    </row>
    <row r="766" ht="12.0" customHeight="1">
      <c r="A766" s="192"/>
      <c r="B766" s="192"/>
      <c r="C766" s="192"/>
      <c r="D766" s="192"/>
      <c r="E766" s="192"/>
      <c r="F766" s="192"/>
      <c r="G766" s="150"/>
      <c r="H766" s="150"/>
      <c r="I766" s="150"/>
      <c r="J766" s="150"/>
      <c r="K766" s="150"/>
      <c r="L766" s="150"/>
      <c r="M766" s="150"/>
      <c r="N766" s="150"/>
      <c r="O766" s="150"/>
      <c r="P766" s="150"/>
      <c r="Q766" s="150"/>
      <c r="R766" s="150"/>
      <c r="S766" s="150"/>
      <c r="T766" s="150"/>
      <c r="U766" s="150"/>
      <c r="V766" s="150"/>
      <c r="W766" s="150"/>
      <c r="X766" s="150"/>
      <c r="Y766" s="150"/>
      <c r="Z766" s="150"/>
    </row>
    <row r="767" ht="12.0" customHeight="1">
      <c r="A767" s="192"/>
      <c r="B767" s="192"/>
      <c r="C767" s="192"/>
      <c r="D767" s="192"/>
      <c r="E767" s="192"/>
      <c r="F767" s="192"/>
      <c r="G767" s="150"/>
      <c r="H767" s="150"/>
      <c r="I767" s="150"/>
      <c r="J767" s="150"/>
      <c r="K767" s="150"/>
      <c r="L767" s="150"/>
      <c r="M767" s="150"/>
      <c r="N767" s="150"/>
      <c r="O767" s="150"/>
      <c r="P767" s="150"/>
      <c r="Q767" s="150"/>
      <c r="R767" s="150"/>
      <c r="S767" s="150"/>
      <c r="T767" s="150"/>
      <c r="U767" s="150"/>
      <c r="V767" s="150"/>
      <c r="W767" s="150"/>
      <c r="X767" s="150"/>
      <c r="Y767" s="150"/>
      <c r="Z767" s="150"/>
    </row>
    <row r="768" ht="12.0" customHeight="1">
      <c r="A768" s="192"/>
      <c r="B768" s="192"/>
      <c r="C768" s="192"/>
      <c r="D768" s="192"/>
      <c r="E768" s="192"/>
      <c r="F768" s="192"/>
      <c r="G768" s="150"/>
      <c r="H768" s="150"/>
      <c r="I768" s="150"/>
      <c r="J768" s="150"/>
      <c r="K768" s="150"/>
      <c r="L768" s="150"/>
      <c r="M768" s="150"/>
      <c r="N768" s="150"/>
      <c r="O768" s="150"/>
      <c r="P768" s="150"/>
      <c r="Q768" s="150"/>
      <c r="R768" s="150"/>
      <c r="S768" s="150"/>
      <c r="T768" s="150"/>
      <c r="U768" s="150"/>
      <c r="V768" s="150"/>
      <c r="W768" s="150"/>
      <c r="X768" s="150"/>
      <c r="Y768" s="150"/>
      <c r="Z768" s="150"/>
    </row>
    <row r="769" ht="12.0" customHeight="1">
      <c r="A769" s="192"/>
      <c r="B769" s="192"/>
      <c r="C769" s="192"/>
      <c r="D769" s="192"/>
      <c r="E769" s="192"/>
      <c r="F769" s="192"/>
      <c r="G769" s="150"/>
      <c r="H769" s="150"/>
      <c r="I769" s="150"/>
      <c r="J769" s="150"/>
      <c r="K769" s="150"/>
      <c r="L769" s="150"/>
      <c r="M769" s="150"/>
      <c r="N769" s="150"/>
      <c r="O769" s="150"/>
      <c r="P769" s="150"/>
      <c r="Q769" s="150"/>
      <c r="R769" s="150"/>
      <c r="S769" s="150"/>
      <c r="T769" s="150"/>
      <c r="U769" s="150"/>
      <c r="V769" s="150"/>
      <c r="W769" s="150"/>
      <c r="X769" s="150"/>
      <c r="Y769" s="150"/>
      <c r="Z769" s="150"/>
    </row>
    <row r="770" ht="12.0" customHeight="1">
      <c r="A770" s="192"/>
      <c r="B770" s="192"/>
      <c r="C770" s="192"/>
      <c r="D770" s="192"/>
      <c r="E770" s="192"/>
      <c r="F770" s="192"/>
      <c r="G770" s="150"/>
      <c r="H770" s="150"/>
      <c r="I770" s="150"/>
      <c r="J770" s="150"/>
      <c r="K770" s="150"/>
      <c r="L770" s="150"/>
      <c r="M770" s="150"/>
      <c r="N770" s="150"/>
      <c r="O770" s="150"/>
      <c r="P770" s="150"/>
      <c r="Q770" s="150"/>
      <c r="R770" s="150"/>
      <c r="S770" s="150"/>
      <c r="T770" s="150"/>
      <c r="U770" s="150"/>
      <c r="V770" s="150"/>
      <c r="W770" s="150"/>
      <c r="X770" s="150"/>
      <c r="Y770" s="150"/>
      <c r="Z770" s="150"/>
    </row>
    <row r="771" ht="12.0" customHeight="1">
      <c r="A771" s="192"/>
      <c r="B771" s="192"/>
      <c r="C771" s="192"/>
      <c r="D771" s="192"/>
      <c r="E771" s="192"/>
      <c r="F771" s="192"/>
      <c r="G771" s="150"/>
      <c r="H771" s="150"/>
      <c r="I771" s="150"/>
      <c r="J771" s="150"/>
      <c r="K771" s="150"/>
      <c r="L771" s="150"/>
      <c r="M771" s="150"/>
      <c r="N771" s="150"/>
      <c r="O771" s="150"/>
      <c r="P771" s="150"/>
      <c r="Q771" s="150"/>
      <c r="R771" s="150"/>
      <c r="S771" s="150"/>
      <c r="T771" s="150"/>
      <c r="U771" s="150"/>
      <c r="V771" s="150"/>
      <c r="W771" s="150"/>
      <c r="X771" s="150"/>
      <c r="Y771" s="150"/>
      <c r="Z771" s="150"/>
    </row>
    <row r="772" ht="12.0" customHeight="1">
      <c r="A772" s="192"/>
      <c r="B772" s="192"/>
      <c r="C772" s="192"/>
      <c r="D772" s="192"/>
      <c r="E772" s="192"/>
      <c r="F772" s="192"/>
      <c r="G772" s="150"/>
      <c r="H772" s="150"/>
      <c r="I772" s="150"/>
      <c r="J772" s="150"/>
      <c r="K772" s="150"/>
      <c r="L772" s="150"/>
      <c r="M772" s="150"/>
      <c r="N772" s="150"/>
      <c r="O772" s="150"/>
      <c r="P772" s="150"/>
      <c r="Q772" s="150"/>
      <c r="R772" s="150"/>
      <c r="S772" s="150"/>
      <c r="T772" s="150"/>
      <c r="U772" s="150"/>
      <c r="V772" s="150"/>
      <c r="W772" s="150"/>
      <c r="X772" s="150"/>
      <c r="Y772" s="150"/>
      <c r="Z772" s="150"/>
    </row>
    <row r="773" ht="12.0" customHeight="1">
      <c r="A773" s="192"/>
      <c r="B773" s="192"/>
      <c r="C773" s="192"/>
      <c r="D773" s="192"/>
      <c r="E773" s="192"/>
      <c r="F773" s="192"/>
      <c r="G773" s="150"/>
      <c r="H773" s="150"/>
      <c r="I773" s="150"/>
      <c r="J773" s="150"/>
      <c r="K773" s="150"/>
      <c r="L773" s="150"/>
      <c r="M773" s="150"/>
      <c r="N773" s="150"/>
      <c r="O773" s="150"/>
      <c r="P773" s="150"/>
      <c r="Q773" s="150"/>
      <c r="R773" s="150"/>
      <c r="S773" s="150"/>
      <c r="T773" s="150"/>
      <c r="U773" s="150"/>
      <c r="V773" s="150"/>
      <c r="W773" s="150"/>
      <c r="X773" s="150"/>
      <c r="Y773" s="150"/>
      <c r="Z773" s="150"/>
    </row>
    <row r="774" ht="12.0" customHeight="1">
      <c r="A774" s="192"/>
      <c r="B774" s="192"/>
      <c r="C774" s="192"/>
      <c r="D774" s="192"/>
      <c r="E774" s="192"/>
      <c r="F774" s="192"/>
      <c r="G774" s="150"/>
      <c r="H774" s="150"/>
      <c r="I774" s="150"/>
      <c r="J774" s="150"/>
      <c r="K774" s="150"/>
      <c r="L774" s="150"/>
      <c r="M774" s="150"/>
      <c r="N774" s="150"/>
      <c r="O774" s="150"/>
      <c r="P774" s="150"/>
      <c r="Q774" s="150"/>
      <c r="R774" s="150"/>
      <c r="S774" s="150"/>
      <c r="T774" s="150"/>
      <c r="U774" s="150"/>
      <c r="V774" s="150"/>
      <c r="W774" s="150"/>
      <c r="X774" s="150"/>
      <c r="Y774" s="150"/>
      <c r="Z774" s="150"/>
    </row>
    <row r="775" ht="12.0" customHeight="1">
      <c r="A775" s="192"/>
      <c r="B775" s="192"/>
      <c r="C775" s="192"/>
      <c r="D775" s="192"/>
      <c r="E775" s="192"/>
      <c r="F775" s="192"/>
      <c r="G775" s="150"/>
      <c r="H775" s="150"/>
      <c r="I775" s="150"/>
      <c r="J775" s="150"/>
      <c r="K775" s="150"/>
      <c r="L775" s="150"/>
      <c r="M775" s="150"/>
      <c r="N775" s="150"/>
      <c r="O775" s="150"/>
      <c r="P775" s="150"/>
      <c r="Q775" s="150"/>
      <c r="R775" s="150"/>
      <c r="S775" s="150"/>
      <c r="T775" s="150"/>
      <c r="U775" s="150"/>
      <c r="V775" s="150"/>
      <c r="W775" s="150"/>
      <c r="X775" s="150"/>
      <c r="Y775" s="150"/>
      <c r="Z775" s="150"/>
    </row>
    <row r="776" ht="12.0" customHeight="1">
      <c r="A776" s="192"/>
      <c r="B776" s="192"/>
      <c r="C776" s="192"/>
      <c r="D776" s="192"/>
      <c r="E776" s="192"/>
      <c r="F776" s="192"/>
      <c r="G776" s="150"/>
      <c r="H776" s="150"/>
      <c r="I776" s="150"/>
      <c r="J776" s="150"/>
      <c r="K776" s="150"/>
      <c r="L776" s="150"/>
      <c r="M776" s="150"/>
      <c r="N776" s="150"/>
      <c r="O776" s="150"/>
      <c r="P776" s="150"/>
      <c r="Q776" s="150"/>
      <c r="R776" s="150"/>
      <c r="S776" s="150"/>
      <c r="T776" s="150"/>
      <c r="U776" s="150"/>
      <c r="V776" s="150"/>
      <c r="W776" s="150"/>
      <c r="X776" s="150"/>
      <c r="Y776" s="150"/>
      <c r="Z776" s="150"/>
    </row>
    <row r="777" ht="12.0" customHeight="1">
      <c r="A777" s="192"/>
      <c r="B777" s="192"/>
      <c r="C777" s="192"/>
      <c r="D777" s="192"/>
      <c r="E777" s="192"/>
      <c r="F777" s="192"/>
      <c r="G777" s="150"/>
      <c r="H777" s="150"/>
      <c r="I777" s="150"/>
      <c r="J777" s="150"/>
      <c r="K777" s="150"/>
      <c r="L777" s="150"/>
      <c r="M777" s="150"/>
      <c r="N777" s="150"/>
      <c r="O777" s="150"/>
      <c r="P777" s="150"/>
      <c r="Q777" s="150"/>
      <c r="R777" s="150"/>
      <c r="S777" s="150"/>
      <c r="T777" s="150"/>
      <c r="U777" s="150"/>
      <c r="V777" s="150"/>
      <c r="W777" s="150"/>
      <c r="X777" s="150"/>
      <c r="Y777" s="150"/>
      <c r="Z777" s="150"/>
    </row>
    <row r="778" ht="12.0" customHeight="1">
      <c r="A778" s="192"/>
      <c r="B778" s="192"/>
      <c r="C778" s="192"/>
      <c r="D778" s="192"/>
      <c r="E778" s="192"/>
      <c r="F778" s="192"/>
      <c r="G778" s="150"/>
      <c r="H778" s="150"/>
      <c r="I778" s="150"/>
      <c r="J778" s="150"/>
      <c r="K778" s="150"/>
      <c r="L778" s="150"/>
      <c r="M778" s="150"/>
      <c r="N778" s="150"/>
      <c r="O778" s="150"/>
      <c r="P778" s="150"/>
      <c r="Q778" s="150"/>
      <c r="R778" s="150"/>
      <c r="S778" s="150"/>
      <c r="T778" s="150"/>
      <c r="U778" s="150"/>
      <c r="V778" s="150"/>
      <c r="W778" s="150"/>
      <c r="X778" s="150"/>
      <c r="Y778" s="150"/>
      <c r="Z778" s="150"/>
    </row>
    <row r="779" ht="12.0" customHeight="1">
      <c r="A779" s="192"/>
      <c r="B779" s="192"/>
      <c r="C779" s="192"/>
      <c r="D779" s="192"/>
      <c r="E779" s="192"/>
      <c r="F779" s="192"/>
      <c r="G779" s="150"/>
      <c r="H779" s="150"/>
      <c r="I779" s="150"/>
      <c r="J779" s="150"/>
      <c r="K779" s="150"/>
      <c r="L779" s="150"/>
      <c r="M779" s="150"/>
      <c r="N779" s="150"/>
      <c r="O779" s="150"/>
      <c r="P779" s="150"/>
      <c r="Q779" s="150"/>
      <c r="R779" s="150"/>
      <c r="S779" s="150"/>
      <c r="T779" s="150"/>
      <c r="U779" s="150"/>
      <c r="V779" s="150"/>
      <c r="W779" s="150"/>
      <c r="X779" s="150"/>
      <c r="Y779" s="150"/>
      <c r="Z779" s="150"/>
    </row>
    <row r="780" ht="12.0" customHeight="1">
      <c r="A780" s="192"/>
      <c r="B780" s="192"/>
      <c r="C780" s="192"/>
      <c r="D780" s="192"/>
      <c r="E780" s="192"/>
      <c r="F780" s="192"/>
      <c r="G780" s="150"/>
      <c r="H780" s="150"/>
      <c r="I780" s="150"/>
      <c r="J780" s="150"/>
      <c r="K780" s="150"/>
      <c r="L780" s="150"/>
      <c r="M780" s="150"/>
      <c r="N780" s="150"/>
      <c r="O780" s="150"/>
      <c r="P780" s="150"/>
      <c r="Q780" s="150"/>
      <c r="R780" s="150"/>
      <c r="S780" s="150"/>
      <c r="T780" s="150"/>
      <c r="U780" s="150"/>
      <c r="V780" s="150"/>
      <c r="W780" s="150"/>
      <c r="X780" s="150"/>
      <c r="Y780" s="150"/>
      <c r="Z780" s="150"/>
    </row>
    <row r="781" ht="12.0" customHeight="1">
      <c r="A781" s="192"/>
      <c r="B781" s="192"/>
      <c r="C781" s="192"/>
      <c r="D781" s="192"/>
      <c r="E781" s="192"/>
      <c r="F781" s="192"/>
      <c r="G781" s="150"/>
      <c r="H781" s="150"/>
      <c r="I781" s="150"/>
      <c r="J781" s="150"/>
      <c r="K781" s="150"/>
      <c r="L781" s="150"/>
      <c r="M781" s="150"/>
      <c r="N781" s="150"/>
      <c r="O781" s="150"/>
      <c r="P781" s="150"/>
      <c r="Q781" s="150"/>
      <c r="R781" s="150"/>
      <c r="S781" s="150"/>
      <c r="T781" s="150"/>
      <c r="U781" s="150"/>
      <c r="V781" s="150"/>
      <c r="W781" s="150"/>
      <c r="X781" s="150"/>
      <c r="Y781" s="150"/>
      <c r="Z781" s="150"/>
    </row>
    <row r="782" ht="12.0" customHeight="1">
      <c r="A782" s="192"/>
      <c r="B782" s="192"/>
      <c r="C782" s="192"/>
      <c r="D782" s="192"/>
      <c r="E782" s="192"/>
      <c r="F782" s="192"/>
      <c r="G782" s="150"/>
      <c r="H782" s="150"/>
      <c r="I782" s="150"/>
      <c r="J782" s="150"/>
      <c r="K782" s="150"/>
      <c r="L782" s="150"/>
      <c r="M782" s="150"/>
      <c r="N782" s="150"/>
      <c r="O782" s="150"/>
      <c r="P782" s="150"/>
      <c r="Q782" s="150"/>
      <c r="R782" s="150"/>
      <c r="S782" s="150"/>
      <c r="T782" s="150"/>
      <c r="U782" s="150"/>
      <c r="V782" s="150"/>
      <c r="W782" s="150"/>
      <c r="X782" s="150"/>
      <c r="Y782" s="150"/>
      <c r="Z782" s="150"/>
    </row>
    <row r="783" ht="12.0" customHeight="1">
      <c r="A783" s="192"/>
      <c r="B783" s="192"/>
      <c r="C783" s="192"/>
      <c r="D783" s="192"/>
      <c r="E783" s="192"/>
      <c r="F783" s="192"/>
      <c r="G783" s="150"/>
      <c r="H783" s="150"/>
      <c r="I783" s="150"/>
      <c r="J783" s="150"/>
      <c r="K783" s="150"/>
      <c r="L783" s="150"/>
      <c r="M783" s="150"/>
      <c r="N783" s="150"/>
      <c r="O783" s="150"/>
      <c r="P783" s="150"/>
      <c r="Q783" s="150"/>
      <c r="R783" s="150"/>
      <c r="S783" s="150"/>
      <c r="T783" s="150"/>
      <c r="U783" s="150"/>
      <c r="V783" s="150"/>
      <c r="W783" s="150"/>
      <c r="X783" s="150"/>
      <c r="Y783" s="150"/>
      <c r="Z783" s="150"/>
    </row>
    <row r="784" ht="12.0" customHeight="1">
      <c r="A784" s="192"/>
      <c r="B784" s="192"/>
      <c r="C784" s="192"/>
      <c r="D784" s="192"/>
      <c r="E784" s="192"/>
      <c r="F784" s="192"/>
      <c r="G784" s="150"/>
      <c r="H784" s="150"/>
      <c r="I784" s="150"/>
      <c r="J784" s="150"/>
      <c r="K784" s="150"/>
      <c r="L784" s="150"/>
      <c r="M784" s="150"/>
      <c r="N784" s="150"/>
      <c r="O784" s="150"/>
      <c r="P784" s="150"/>
      <c r="Q784" s="150"/>
      <c r="R784" s="150"/>
      <c r="S784" s="150"/>
      <c r="T784" s="150"/>
      <c r="U784" s="150"/>
      <c r="V784" s="150"/>
      <c r="W784" s="150"/>
      <c r="X784" s="150"/>
      <c r="Y784" s="150"/>
      <c r="Z784" s="150"/>
    </row>
    <row r="785" ht="12.0" customHeight="1">
      <c r="A785" s="192"/>
      <c r="B785" s="192"/>
      <c r="C785" s="192"/>
      <c r="D785" s="192"/>
      <c r="E785" s="192"/>
      <c r="F785" s="192"/>
      <c r="G785" s="150"/>
      <c r="H785" s="150"/>
      <c r="I785" s="150"/>
      <c r="J785" s="150"/>
      <c r="K785" s="150"/>
      <c r="L785" s="150"/>
      <c r="M785" s="150"/>
      <c r="N785" s="150"/>
      <c r="O785" s="150"/>
      <c r="P785" s="150"/>
      <c r="Q785" s="150"/>
      <c r="R785" s="150"/>
      <c r="S785" s="150"/>
      <c r="T785" s="150"/>
      <c r="U785" s="150"/>
      <c r="V785" s="150"/>
      <c r="W785" s="150"/>
      <c r="X785" s="150"/>
      <c r="Y785" s="150"/>
      <c r="Z785" s="150"/>
    </row>
    <row r="786" ht="12.0" customHeight="1">
      <c r="A786" s="192"/>
      <c r="B786" s="192"/>
      <c r="C786" s="192"/>
      <c r="D786" s="192"/>
      <c r="E786" s="192"/>
      <c r="F786" s="192"/>
      <c r="G786" s="150"/>
      <c r="H786" s="150"/>
      <c r="I786" s="150"/>
      <c r="J786" s="150"/>
      <c r="K786" s="150"/>
      <c r="L786" s="150"/>
      <c r="M786" s="150"/>
      <c r="N786" s="150"/>
      <c r="O786" s="150"/>
      <c r="P786" s="150"/>
      <c r="Q786" s="150"/>
      <c r="R786" s="150"/>
      <c r="S786" s="150"/>
      <c r="T786" s="150"/>
      <c r="U786" s="150"/>
      <c r="V786" s="150"/>
      <c r="W786" s="150"/>
      <c r="X786" s="150"/>
      <c r="Y786" s="150"/>
      <c r="Z786" s="150"/>
    </row>
    <row r="787" ht="12.0" customHeight="1">
      <c r="A787" s="192"/>
      <c r="B787" s="192"/>
      <c r="C787" s="192"/>
      <c r="D787" s="192"/>
      <c r="E787" s="192"/>
      <c r="F787" s="192"/>
      <c r="G787" s="150"/>
      <c r="H787" s="150"/>
      <c r="I787" s="150"/>
      <c r="J787" s="150"/>
      <c r="K787" s="150"/>
      <c r="L787" s="150"/>
      <c r="M787" s="150"/>
      <c r="N787" s="150"/>
      <c r="O787" s="150"/>
      <c r="P787" s="150"/>
      <c r="Q787" s="150"/>
      <c r="R787" s="150"/>
      <c r="S787" s="150"/>
      <c r="T787" s="150"/>
      <c r="U787" s="150"/>
      <c r="V787" s="150"/>
      <c r="W787" s="150"/>
      <c r="X787" s="150"/>
      <c r="Y787" s="150"/>
      <c r="Z787" s="150"/>
    </row>
    <row r="788" ht="12.0" customHeight="1">
      <c r="A788" s="192"/>
      <c r="B788" s="192"/>
      <c r="C788" s="192"/>
      <c r="D788" s="192"/>
      <c r="E788" s="192"/>
      <c r="F788" s="192"/>
      <c r="G788" s="150"/>
      <c r="H788" s="150"/>
      <c r="I788" s="150"/>
      <c r="J788" s="150"/>
      <c r="K788" s="150"/>
      <c r="L788" s="150"/>
      <c r="M788" s="150"/>
      <c r="N788" s="150"/>
      <c r="O788" s="150"/>
      <c r="P788" s="150"/>
      <c r="Q788" s="150"/>
      <c r="R788" s="150"/>
      <c r="S788" s="150"/>
      <c r="T788" s="150"/>
      <c r="U788" s="150"/>
      <c r="V788" s="150"/>
      <c r="W788" s="150"/>
      <c r="X788" s="150"/>
      <c r="Y788" s="150"/>
      <c r="Z788" s="150"/>
    </row>
    <row r="789" ht="12.0" customHeight="1">
      <c r="A789" s="192"/>
      <c r="B789" s="192"/>
      <c r="C789" s="192"/>
      <c r="D789" s="192"/>
      <c r="E789" s="192"/>
      <c r="F789" s="192"/>
      <c r="G789" s="150"/>
      <c r="H789" s="150"/>
      <c r="I789" s="150"/>
      <c r="J789" s="150"/>
      <c r="K789" s="150"/>
      <c r="L789" s="150"/>
      <c r="M789" s="150"/>
      <c r="N789" s="150"/>
      <c r="O789" s="150"/>
      <c r="P789" s="150"/>
      <c r="Q789" s="150"/>
      <c r="R789" s="150"/>
      <c r="S789" s="150"/>
      <c r="T789" s="150"/>
      <c r="U789" s="150"/>
      <c r="V789" s="150"/>
      <c r="W789" s="150"/>
      <c r="X789" s="150"/>
      <c r="Y789" s="150"/>
      <c r="Z789" s="150"/>
    </row>
    <row r="790" ht="12.0" customHeight="1">
      <c r="A790" s="192"/>
      <c r="B790" s="192"/>
      <c r="C790" s="192"/>
      <c r="D790" s="192"/>
      <c r="E790" s="192"/>
      <c r="F790" s="192"/>
      <c r="G790" s="150"/>
      <c r="H790" s="150"/>
      <c r="I790" s="150"/>
      <c r="J790" s="150"/>
      <c r="K790" s="150"/>
      <c r="L790" s="150"/>
      <c r="M790" s="150"/>
      <c r="N790" s="150"/>
      <c r="O790" s="150"/>
      <c r="P790" s="150"/>
      <c r="Q790" s="150"/>
      <c r="R790" s="150"/>
      <c r="S790" s="150"/>
      <c r="T790" s="150"/>
      <c r="U790" s="150"/>
      <c r="V790" s="150"/>
      <c r="W790" s="150"/>
      <c r="X790" s="150"/>
      <c r="Y790" s="150"/>
      <c r="Z790" s="150"/>
    </row>
    <row r="791" ht="12.0" customHeight="1">
      <c r="A791" s="192"/>
      <c r="B791" s="192"/>
      <c r="C791" s="192"/>
      <c r="D791" s="192"/>
      <c r="E791" s="192"/>
      <c r="F791" s="192"/>
      <c r="G791" s="150"/>
      <c r="H791" s="150"/>
      <c r="I791" s="150"/>
      <c r="J791" s="150"/>
      <c r="K791" s="150"/>
      <c r="L791" s="150"/>
      <c r="M791" s="150"/>
      <c r="N791" s="150"/>
      <c r="O791" s="150"/>
      <c r="P791" s="150"/>
      <c r="Q791" s="150"/>
      <c r="R791" s="150"/>
      <c r="S791" s="150"/>
      <c r="T791" s="150"/>
      <c r="U791" s="150"/>
      <c r="V791" s="150"/>
      <c r="W791" s="150"/>
      <c r="X791" s="150"/>
      <c r="Y791" s="150"/>
      <c r="Z791" s="150"/>
    </row>
    <row r="792" ht="12.0" customHeight="1">
      <c r="A792" s="192"/>
      <c r="B792" s="192"/>
      <c r="C792" s="192"/>
      <c r="D792" s="192"/>
      <c r="E792" s="192"/>
      <c r="F792" s="192"/>
      <c r="G792" s="150"/>
      <c r="H792" s="150"/>
      <c r="I792" s="150"/>
      <c r="J792" s="150"/>
      <c r="K792" s="150"/>
      <c r="L792" s="150"/>
      <c r="M792" s="150"/>
      <c r="N792" s="150"/>
      <c r="O792" s="150"/>
      <c r="P792" s="150"/>
      <c r="Q792" s="150"/>
      <c r="R792" s="150"/>
      <c r="S792" s="150"/>
      <c r="T792" s="150"/>
      <c r="U792" s="150"/>
      <c r="V792" s="150"/>
      <c r="W792" s="150"/>
      <c r="X792" s="150"/>
      <c r="Y792" s="150"/>
      <c r="Z792" s="150"/>
    </row>
    <row r="793" ht="12.0" customHeight="1">
      <c r="A793" s="192"/>
      <c r="B793" s="192"/>
      <c r="C793" s="192"/>
      <c r="D793" s="192"/>
      <c r="E793" s="192"/>
      <c r="F793" s="192"/>
      <c r="G793" s="150"/>
      <c r="H793" s="150"/>
      <c r="I793" s="150"/>
      <c r="J793" s="150"/>
      <c r="K793" s="150"/>
      <c r="L793" s="150"/>
      <c r="M793" s="150"/>
      <c r="N793" s="150"/>
      <c r="O793" s="150"/>
      <c r="P793" s="150"/>
      <c r="Q793" s="150"/>
      <c r="R793" s="150"/>
      <c r="S793" s="150"/>
      <c r="T793" s="150"/>
      <c r="U793" s="150"/>
      <c r="V793" s="150"/>
      <c r="W793" s="150"/>
      <c r="X793" s="150"/>
      <c r="Y793" s="150"/>
      <c r="Z793" s="150"/>
    </row>
    <row r="794" ht="12.0" customHeight="1">
      <c r="A794" s="192"/>
      <c r="B794" s="192"/>
      <c r="C794" s="192"/>
      <c r="D794" s="192"/>
      <c r="E794" s="192"/>
      <c r="F794" s="192"/>
      <c r="G794" s="150"/>
      <c r="H794" s="150"/>
      <c r="I794" s="150"/>
      <c r="J794" s="150"/>
      <c r="K794" s="150"/>
      <c r="L794" s="150"/>
      <c r="M794" s="150"/>
      <c r="N794" s="150"/>
      <c r="O794" s="150"/>
      <c r="P794" s="150"/>
      <c r="Q794" s="150"/>
      <c r="R794" s="150"/>
      <c r="S794" s="150"/>
      <c r="T794" s="150"/>
      <c r="U794" s="150"/>
      <c r="V794" s="150"/>
      <c r="W794" s="150"/>
      <c r="X794" s="150"/>
      <c r="Y794" s="150"/>
      <c r="Z794" s="150"/>
    </row>
    <row r="795" ht="12.0" customHeight="1">
      <c r="A795" s="192"/>
      <c r="B795" s="192"/>
      <c r="C795" s="192"/>
      <c r="D795" s="192"/>
      <c r="E795" s="192"/>
      <c r="F795" s="192"/>
      <c r="G795" s="150"/>
      <c r="H795" s="150"/>
      <c r="I795" s="150"/>
      <c r="J795" s="150"/>
      <c r="K795" s="150"/>
      <c r="L795" s="150"/>
      <c r="M795" s="150"/>
      <c r="N795" s="150"/>
      <c r="O795" s="150"/>
      <c r="P795" s="150"/>
      <c r="Q795" s="150"/>
      <c r="R795" s="150"/>
      <c r="S795" s="150"/>
      <c r="T795" s="150"/>
      <c r="U795" s="150"/>
      <c r="V795" s="150"/>
      <c r="W795" s="150"/>
      <c r="X795" s="150"/>
      <c r="Y795" s="150"/>
      <c r="Z795" s="150"/>
    </row>
    <row r="796" ht="12.0" customHeight="1">
      <c r="A796" s="192"/>
      <c r="B796" s="192"/>
      <c r="C796" s="192"/>
      <c r="D796" s="192"/>
      <c r="E796" s="192"/>
      <c r="F796" s="192"/>
      <c r="G796" s="150"/>
      <c r="H796" s="150"/>
      <c r="I796" s="150"/>
      <c r="J796" s="150"/>
      <c r="K796" s="150"/>
      <c r="L796" s="150"/>
      <c r="M796" s="150"/>
      <c r="N796" s="150"/>
      <c r="O796" s="150"/>
      <c r="P796" s="150"/>
      <c r="Q796" s="150"/>
      <c r="R796" s="150"/>
      <c r="S796" s="150"/>
      <c r="T796" s="150"/>
      <c r="U796" s="150"/>
      <c r="V796" s="150"/>
      <c r="W796" s="150"/>
      <c r="X796" s="150"/>
      <c r="Y796" s="150"/>
      <c r="Z796" s="150"/>
    </row>
    <row r="797" ht="12.0" customHeight="1">
      <c r="A797" s="192"/>
      <c r="B797" s="192"/>
      <c r="C797" s="192"/>
      <c r="D797" s="192"/>
      <c r="E797" s="192"/>
      <c r="F797" s="192"/>
      <c r="G797" s="150"/>
      <c r="H797" s="150"/>
      <c r="I797" s="150"/>
      <c r="J797" s="150"/>
      <c r="K797" s="150"/>
      <c r="L797" s="150"/>
      <c r="M797" s="150"/>
      <c r="N797" s="150"/>
      <c r="O797" s="150"/>
      <c r="P797" s="150"/>
      <c r="Q797" s="150"/>
      <c r="R797" s="150"/>
      <c r="S797" s="150"/>
      <c r="T797" s="150"/>
      <c r="U797" s="150"/>
      <c r="V797" s="150"/>
      <c r="W797" s="150"/>
      <c r="X797" s="150"/>
      <c r="Y797" s="150"/>
      <c r="Z797" s="150"/>
    </row>
    <row r="798" ht="12.0" customHeight="1">
      <c r="A798" s="192"/>
      <c r="B798" s="192"/>
      <c r="C798" s="192"/>
      <c r="D798" s="192"/>
      <c r="E798" s="192"/>
      <c r="F798" s="192"/>
      <c r="G798" s="150"/>
      <c r="H798" s="150"/>
      <c r="I798" s="150"/>
      <c r="J798" s="150"/>
      <c r="K798" s="150"/>
      <c r="L798" s="150"/>
      <c r="M798" s="150"/>
      <c r="N798" s="150"/>
      <c r="O798" s="150"/>
      <c r="P798" s="150"/>
      <c r="Q798" s="150"/>
      <c r="R798" s="150"/>
      <c r="S798" s="150"/>
      <c r="T798" s="150"/>
      <c r="U798" s="150"/>
      <c r="V798" s="150"/>
      <c r="W798" s="150"/>
      <c r="X798" s="150"/>
      <c r="Y798" s="150"/>
      <c r="Z798" s="150"/>
    </row>
    <row r="799" ht="12.0" customHeight="1">
      <c r="A799" s="192"/>
      <c r="B799" s="192"/>
      <c r="C799" s="192"/>
      <c r="D799" s="192"/>
      <c r="E799" s="192"/>
      <c r="F799" s="192"/>
      <c r="G799" s="150"/>
      <c r="H799" s="150"/>
      <c r="I799" s="150"/>
      <c r="J799" s="150"/>
      <c r="K799" s="150"/>
      <c r="L799" s="150"/>
      <c r="M799" s="150"/>
      <c r="N799" s="150"/>
      <c r="O799" s="150"/>
      <c r="P799" s="150"/>
      <c r="Q799" s="150"/>
      <c r="R799" s="150"/>
      <c r="S799" s="150"/>
      <c r="T799" s="150"/>
      <c r="U799" s="150"/>
      <c r="V799" s="150"/>
      <c r="W799" s="150"/>
      <c r="X799" s="150"/>
      <c r="Y799" s="150"/>
      <c r="Z799" s="150"/>
    </row>
    <row r="800" ht="12.0" customHeight="1">
      <c r="A800" s="192"/>
      <c r="B800" s="192"/>
      <c r="C800" s="192"/>
      <c r="D800" s="192"/>
      <c r="E800" s="192"/>
      <c r="F800" s="192"/>
      <c r="G800" s="150"/>
      <c r="H800" s="150"/>
      <c r="I800" s="150"/>
      <c r="J800" s="150"/>
      <c r="K800" s="150"/>
      <c r="L800" s="150"/>
      <c r="M800" s="150"/>
      <c r="N800" s="150"/>
      <c r="O800" s="150"/>
      <c r="P800" s="150"/>
      <c r="Q800" s="150"/>
      <c r="R800" s="150"/>
      <c r="S800" s="150"/>
      <c r="T800" s="150"/>
      <c r="U800" s="150"/>
      <c r="V800" s="150"/>
      <c r="W800" s="150"/>
      <c r="X800" s="150"/>
      <c r="Y800" s="150"/>
      <c r="Z800" s="150"/>
    </row>
    <row r="801" ht="12.0" customHeight="1">
      <c r="A801" s="192"/>
      <c r="B801" s="192"/>
      <c r="C801" s="192"/>
      <c r="D801" s="192"/>
      <c r="E801" s="192"/>
      <c r="F801" s="192"/>
      <c r="G801" s="150"/>
      <c r="H801" s="150"/>
      <c r="I801" s="150"/>
      <c r="J801" s="150"/>
      <c r="K801" s="150"/>
      <c r="L801" s="150"/>
      <c r="M801" s="150"/>
      <c r="N801" s="150"/>
      <c r="O801" s="150"/>
      <c r="P801" s="150"/>
      <c r="Q801" s="150"/>
      <c r="R801" s="150"/>
      <c r="S801" s="150"/>
      <c r="T801" s="150"/>
      <c r="U801" s="150"/>
      <c r="V801" s="150"/>
      <c r="W801" s="150"/>
      <c r="X801" s="150"/>
      <c r="Y801" s="150"/>
      <c r="Z801" s="150"/>
    </row>
    <row r="802" ht="12.0" customHeight="1">
      <c r="A802" s="192"/>
      <c r="B802" s="192"/>
      <c r="C802" s="192"/>
      <c r="D802" s="192"/>
      <c r="E802" s="192"/>
      <c r="F802" s="192"/>
      <c r="G802" s="150"/>
      <c r="H802" s="150"/>
      <c r="I802" s="150"/>
      <c r="J802" s="150"/>
      <c r="K802" s="150"/>
      <c r="L802" s="150"/>
      <c r="M802" s="150"/>
      <c r="N802" s="150"/>
      <c r="O802" s="150"/>
      <c r="P802" s="150"/>
      <c r="Q802" s="150"/>
      <c r="R802" s="150"/>
      <c r="S802" s="150"/>
      <c r="T802" s="150"/>
      <c r="U802" s="150"/>
      <c r="V802" s="150"/>
      <c r="W802" s="150"/>
      <c r="X802" s="150"/>
      <c r="Y802" s="150"/>
      <c r="Z802" s="150"/>
    </row>
    <row r="803" ht="12.0" customHeight="1">
      <c r="A803" s="192"/>
      <c r="B803" s="192"/>
      <c r="C803" s="192"/>
      <c r="D803" s="192"/>
      <c r="E803" s="192"/>
      <c r="F803" s="192"/>
      <c r="G803" s="150"/>
      <c r="H803" s="150"/>
      <c r="I803" s="150"/>
      <c r="J803" s="150"/>
      <c r="K803" s="150"/>
      <c r="L803" s="150"/>
      <c r="M803" s="150"/>
      <c r="N803" s="150"/>
      <c r="O803" s="150"/>
      <c r="P803" s="150"/>
      <c r="Q803" s="150"/>
      <c r="R803" s="150"/>
      <c r="S803" s="150"/>
      <c r="T803" s="150"/>
      <c r="U803" s="150"/>
      <c r="V803" s="150"/>
      <c r="W803" s="150"/>
      <c r="X803" s="150"/>
      <c r="Y803" s="150"/>
      <c r="Z803" s="150"/>
    </row>
    <row r="804" ht="12.0" customHeight="1">
      <c r="A804" s="192"/>
      <c r="B804" s="192"/>
      <c r="C804" s="192"/>
      <c r="D804" s="192"/>
      <c r="E804" s="192"/>
      <c r="F804" s="192"/>
      <c r="G804" s="150"/>
      <c r="H804" s="150"/>
      <c r="I804" s="150"/>
      <c r="J804" s="150"/>
      <c r="K804" s="150"/>
      <c r="L804" s="150"/>
      <c r="M804" s="150"/>
      <c r="N804" s="150"/>
      <c r="O804" s="150"/>
      <c r="P804" s="150"/>
      <c r="Q804" s="150"/>
      <c r="R804" s="150"/>
      <c r="S804" s="150"/>
      <c r="T804" s="150"/>
      <c r="U804" s="150"/>
      <c r="V804" s="150"/>
      <c r="W804" s="150"/>
      <c r="X804" s="150"/>
      <c r="Y804" s="150"/>
      <c r="Z804" s="150"/>
    </row>
    <row r="805" ht="12.0" customHeight="1">
      <c r="A805" s="192"/>
      <c r="B805" s="192"/>
      <c r="C805" s="192"/>
      <c r="D805" s="192"/>
      <c r="E805" s="192"/>
      <c r="F805" s="192"/>
      <c r="G805" s="150"/>
      <c r="H805" s="150"/>
      <c r="I805" s="150"/>
      <c r="J805" s="150"/>
      <c r="K805" s="150"/>
      <c r="L805" s="150"/>
      <c r="M805" s="150"/>
      <c r="N805" s="150"/>
      <c r="O805" s="150"/>
      <c r="P805" s="150"/>
      <c r="Q805" s="150"/>
      <c r="R805" s="150"/>
      <c r="S805" s="150"/>
      <c r="T805" s="150"/>
      <c r="U805" s="150"/>
      <c r="V805" s="150"/>
      <c r="W805" s="150"/>
      <c r="X805" s="150"/>
      <c r="Y805" s="150"/>
      <c r="Z805" s="150"/>
    </row>
    <row r="806" ht="12.0" customHeight="1">
      <c r="A806" s="192"/>
      <c r="B806" s="192"/>
      <c r="C806" s="192"/>
      <c r="D806" s="192"/>
      <c r="E806" s="192"/>
      <c r="F806" s="192"/>
      <c r="G806" s="150"/>
      <c r="H806" s="150"/>
      <c r="I806" s="150"/>
      <c r="J806" s="150"/>
      <c r="K806" s="150"/>
      <c r="L806" s="150"/>
      <c r="M806" s="150"/>
      <c r="N806" s="150"/>
      <c r="O806" s="150"/>
      <c r="P806" s="150"/>
      <c r="Q806" s="150"/>
      <c r="R806" s="150"/>
      <c r="S806" s="150"/>
      <c r="T806" s="150"/>
      <c r="U806" s="150"/>
      <c r="V806" s="150"/>
      <c r="W806" s="150"/>
      <c r="X806" s="150"/>
      <c r="Y806" s="150"/>
      <c r="Z806" s="150"/>
    </row>
    <row r="807" ht="12.0" customHeight="1">
      <c r="A807" s="192"/>
      <c r="B807" s="192"/>
      <c r="C807" s="192"/>
      <c r="D807" s="192"/>
      <c r="E807" s="192"/>
      <c r="F807" s="192"/>
      <c r="G807" s="150"/>
      <c r="H807" s="150"/>
      <c r="I807" s="150"/>
      <c r="J807" s="150"/>
      <c r="K807" s="150"/>
      <c r="L807" s="150"/>
      <c r="M807" s="150"/>
      <c r="N807" s="150"/>
      <c r="O807" s="150"/>
      <c r="P807" s="150"/>
      <c r="Q807" s="150"/>
      <c r="R807" s="150"/>
      <c r="S807" s="150"/>
      <c r="T807" s="150"/>
      <c r="U807" s="150"/>
      <c r="V807" s="150"/>
      <c r="W807" s="150"/>
      <c r="X807" s="150"/>
      <c r="Y807" s="150"/>
      <c r="Z807" s="150"/>
    </row>
    <row r="808" ht="12.0" customHeight="1">
      <c r="A808" s="192"/>
      <c r="B808" s="192"/>
      <c r="C808" s="192"/>
      <c r="D808" s="192"/>
      <c r="E808" s="192"/>
      <c r="F808" s="192"/>
      <c r="G808" s="150"/>
      <c r="H808" s="150"/>
      <c r="I808" s="150"/>
      <c r="J808" s="150"/>
      <c r="K808" s="150"/>
      <c r="L808" s="150"/>
      <c r="M808" s="150"/>
      <c r="N808" s="150"/>
      <c r="O808" s="150"/>
      <c r="P808" s="150"/>
      <c r="Q808" s="150"/>
      <c r="R808" s="150"/>
      <c r="S808" s="150"/>
      <c r="T808" s="150"/>
      <c r="U808" s="150"/>
      <c r="V808" s="150"/>
      <c r="W808" s="150"/>
      <c r="X808" s="150"/>
      <c r="Y808" s="150"/>
      <c r="Z808" s="150"/>
    </row>
    <row r="809" ht="12.0" customHeight="1">
      <c r="A809" s="192"/>
      <c r="B809" s="192"/>
      <c r="C809" s="192"/>
      <c r="D809" s="192"/>
      <c r="E809" s="192"/>
      <c r="F809" s="192"/>
      <c r="G809" s="150"/>
      <c r="H809" s="150"/>
      <c r="I809" s="150"/>
      <c r="J809" s="150"/>
      <c r="K809" s="150"/>
      <c r="L809" s="150"/>
      <c r="M809" s="150"/>
      <c r="N809" s="150"/>
      <c r="O809" s="150"/>
      <c r="P809" s="150"/>
      <c r="Q809" s="150"/>
      <c r="R809" s="150"/>
      <c r="S809" s="150"/>
      <c r="T809" s="150"/>
      <c r="U809" s="150"/>
      <c r="V809" s="150"/>
      <c r="W809" s="150"/>
      <c r="X809" s="150"/>
      <c r="Y809" s="150"/>
      <c r="Z809" s="150"/>
    </row>
    <row r="810" ht="12.0" customHeight="1">
      <c r="A810" s="192"/>
      <c r="B810" s="192"/>
      <c r="C810" s="192"/>
      <c r="D810" s="192"/>
      <c r="E810" s="192"/>
      <c r="F810" s="192"/>
      <c r="G810" s="150"/>
      <c r="H810" s="150"/>
      <c r="I810" s="150"/>
      <c r="J810" s="150"/>
      <c r="K810" s="150"/>
      <c r="L810" s="150"/>
      <c r="M810" s="150"/>
      <c r="N810" s="150"/>
      <c r="O810" s="150"/>
      <c r="P810" s="150"/>
      <c r="Q810" s="150"/>
      <c r="R810" s="150"/>
      <c r="S810" s="150"/>
      <c r="T810" s="150"/>
      <c r="U810" s="150"/>
      <c r="V810" s="150"/>
      <c r="W810" s="150"/>
      <c r="X810" s="150"/>
      <c r="Y810" s="150"/>
      <c r="Z810" s="150"/>
    </row>
    <row r="811" ht="12.0" customHeight="1">
      <c r="A811" s="192"/>
      <c r="B811" s="192"/>
      <c r="C811" s="192"/>
      <c r="D811" s="192"/>
      <c r="E811" s="192"/>
      <c r="F811" s="192"/>
      <c r="G811" s="150"/>
      <c r="H811" s="150"/>
      <c r="I811" s="150"/>
      <c r="J811" s="150"/>
      <c r="K811" s="150"/>
      <c r="L811" s="150"/>
      <c r="M811" s="150"/>
      <c r="N811" s="150"/>
      <c r="O811" s="150"/>
      <c r="P811" s="150"/>
      <c r="Q811" s="150"/>
      <c r="R811" s="150"/>
      <c r="S811" s="150"/>
      <c r="T811" s="150"/>
      <c r="U811" s="150"/>
      <c r="V811" s="150"/>
      <c r="W811" s="150"/>
      <c r="X811" s="150"/>
      <c r="Y811" s="150"/>
      <c r="Z811" s="150"/>
    </row>
    <row r="812" ht="12.0" customHeight="1">
      <c r="A812" s="192"/>
      <c r="B812" s="192"/>
      <c r="C812" s="192"/>
      <c r="D812" s="192"/>
      <c r="E812" s="192"/>
      <c r="F812" s="192"/>
      <c r="G812" s="150"/>
      <c r="H812" s="150"/>
      <c r="I812" s="150"/>
      <c r="J812" s="150"/>
      <c r="K812" s="150"/>
      <c r="L812" s="150"/>
      <c r="M812" s="150"/>
      <c r="N812" s="150"/>
      <c r="O812" s="150"/>
      <c r="P812" s="150"/>
      <c r="Q812" s="150"/>
      <c r="R812" s="150"/>
      <c r="S812" s="150"/>
      <c r="T812" s="150"/>
      <c r="U812" s="150"/>
      <c r="V812" s="150"/>
      <c r="W812" s="150"/>
      <c r="X812" s="150"/>
      <c r="Y812" s="150"/>
      <c r="Z812" s="150"/>
    </row>
    <row r="813" ht="12.0" customHeight="1">
      <c r="A813" s="192"/>
      <c r="B813" s="192"/>
      <c r="C813" s="192"/>
      <c r="D813" s="192"/>
      <c r="E813" s="192"/>
      <c r="F813" s="192"/>
      <c r="G813" s="150"/>
      <c r="H813" s="150"/>
      <c r="I813" s="150"/>
      <c r="J813" s="150"/>
      <c r="K813" s="150"/>
      <c r="L813" s="150"/>
      <c r="M813" s="150"/>
      <c r="N813" s="150"/>
      <c r="O813" s="150"/>
      <c r="P813" s="150"/>
      <c r="Q813" s="150"/>
      <c r="R813" s="150"/>
      <c r="S813" s="150"/>
      <c r="T813" s="150"/>
      <c r="U813" s="150"/>
      <c r="V813" s="150"/>
      <c r="W813" s="150"/>
      <c r="X813" s="150"/>
      <c r="Y813" s="150"/>
      <c r="Z813" s="150"/>
    </row>
    <row r="814" ht="12.0" customHeight="1">
      <c r="A814" s="192"/>
      <c r="B814" s="192"/>
      <c r="C814" s="192"/>
      <c r="D814" s="192"/>
      <c r="E814" s="192"/>
      <c r="F814" s="192"/>
      <c r="G814" s="150"/>
      <c r="H814" s="150"/>
      <c r="I814" s="150"/>
      <c r="J814" s="150"/>
      <c r="K814" s="150"/>
      <c r="L814" s="150"/>
      <c r="M814" s="150"/>
      <c r="N814" s="150"/>
      <c r="O814" s="150"/>
      <c r="P814" s="150"/>
      <c r="Q814" s="150"/>
      <c r="R814" s="150"/>
      <c r="S814" s="150"/>
      <c r="T814" s="150"/>
      <c r="U814" s="150"/>
      <c r="V814" s="150"/>
      <c r="W814" s="150"/>
      <c r="X814" s="150"/>
      <c r="Y814" s="150"/>
      <c r="Z814" s="150"/>
    </row>
    <row r="815" ht="12.0" customHeight="1">
      <c r="A815" s="192"/>
      <c r="B815" s="192"/>
      <c r="C815" s="192"/>
      <c r="D815" s="192"/>
      <c r="E815" s="192"/>
      <c r="F815" s="192"/>
      <c r="G815" s="150"/>
      <c r="H815" s="150"/>
      <c r="I815" s="150"/>
      <c r="J815" s="150"/>
      <c r="K815" s="150"/>
      <c r="L815" s="150"/>
      <c r="M815" s="150"/>
      <c r="N815" s="150"/>
      <c r="O815" s="150"/>
      <c r="P815" s="150"/>
      <c r="Q815" s="150"/>
      <c r="R815" s="150"/>
      <c r="S815" s="150"/>
      <c r="T815" s="150"/>
      <c r="U815" s="150"/>
      <c r="V815" s="150"/>
      <c r="W815" s="150"/>
      <c r="X815" s="150"/>
      <c r="Y815" s="150"/>
      <c r="Z815" s="150"/>
    </row>
    <row r="816" ht="12.0" customHeight="1">
      <c r="A816" s="192"/>
      <c r="B816" s="192"/>
      <c r="C816" s="192"/>
      <c r="D816" s="192"/>
      <c r="E816" s="192"/>
      <c r="F816" s="192"/>
      <c r="G816" s="150"/>
      <c r="H816" s="150"/>
      <c r="I816" s="150"/>
      <c r="J816" s="150"/>
      <c r="K816" s="150"/>
      <c r="L816" s="150"/>
      <c r="M816" s="150"/>
      <c r="N816" s="150"/>
      <c r="O816" s="150"/>
      <c r="P816" s="150"/>
      <c r="Q816" s="150"/>
      <c r="R816" s="150"/>
      <c r="S816" s="150"/>
      <c r="T816" s="150"/>
      <c r="U816" s="150"/>
      <c r="V816" s="150"/>
      <c r="W816" s="150"/>
      <c r="X816" s="150"/>
      <c r="Y816" s="150"/>
      <c r="Z816" s="150"/>
    </row>
    <row r="817" ht="12.0" customHeight="1">
      <c r="A817" s="192"/>
      <c r="B817" s="192"/>
      <c r="C817" s="192"/>
      <c r="D817" s="192"/>
      <c r="E817" s="192"/>
      <c r="F817" s="192"/>
      <c r="G817" s="150"/>
      <c r="H817" s="150"/>
      <c r="I817" s="150"/>
      <c r="J817" s="150"/>
      <c r="K817" s="150"/>
      <c r="L817" s="150"/>
      <c r="M817" s="150"/>
      <c r="N817" s="150"/>
      <c r="O817" s="150"/>
      <c r="P817" s="150"/>
      <c r="Q817" s="150"/>
      <c r="R817" s="150"/>
      <c r="S817" s="150"/>
      <c r="T817" s="150"/>
      <c r="U817" s="150"/>
      <c r="V817" s="150"/>
      <c r="W817" s="150"/>
      <c r="X817" s="150"/>
      <c r="Y817" s="150"/>
      <c r="Z817" s="150"/>
    </row>
    <row r="818" ht="12.0" customHeight="1">
      <c r="A818" s="192"/>
      <c r="B818" s="192"/>
      <c r="C818" s="192"/>
      <c r="D818" s="192"/>
      <c r="E818" s="192"/>
      <c r="F818" s="192"/>
      <c r="G818" s="150"/>
      <c r="H818" s="150"/>
      <c r="I818" s="150"/>
      <c r="J818" s="150"/>
      <c r="K818" s="150"/>
      <c r="L818" s="150"/>
      <c r="M818" s="150"/>
      <c r="N818" s="150"/>
      <c r="O818" s="150"/>
      <c r="P818" s="150"/>
      <c r="Q818" s="150"/>
      <c r="R818" s="150"/>
      <c r="S818" s="150"/>
      <c r="T818" s="150"/>
      <c r="U818" s="150"/>
      <c r="V818" s="150"/>
      <c r="W818" s="150"/>
      <c r="X818" s="150"/>
      <c r="Y818" s="150"/>
      <c r="Z818" s="150"/>
    </row>
    <row r="819" ht="12.0" customHeight="1">
      <c r="A819" s="192"/>
      <c r="B819" s="192"/>
      <c r="C819" s="192"/>
      <c r="D819" s="192"/>
      <c r="E819" s="192"/>
      <c r="F819" s="192"/>
      <c r="G819" s="150"/>
      <c r="H819" s="150"/>
      <c r="I819" s="150"/>
      <c r="J819" s="150"/>
      <c r="K819" s="150"/>
      <c r="L819" s="150"/>
      <c r="M819" s="150"/>
      <c r="N819" s="150"/>
      <c r="O819" s="150"/>
      <c r="P819" s="150"/>
      <c r="Q819" s="150"/>
      <c r="R819" s="150"/>
      <c r="S819" s="150"/>
      <c r="T819" s="150"/>
      <c r="U819" s="150"/>
      <c r="V819" s="150"/>
      <c r="W819" s="150"/>
      <c r="X819" s="150"/>
      <c r="Y819" s="150"/>
      <c r="Z819" s="150"/>
    </row>
    <row r="820" ht="12.0" customHeight="1">
      <c r="A820" s="192"/>
      <c r="B820" s="192"/>
      <c r="C820" s="192"/>
      <c r="D820" s="192"/>
      <c r="E820" s="192"/>
      <c r="F820" s="192"/>
      <c r="G820" s="150"/>
      <c r="H820" s="150"/>
      <c r="I820" s="150"/>
      <c r="J820" s="150"/>
      <c r="K820" s="150"/>
      <c r="L820" s="150"/>
      <c r="M820" s="150"/>
      <c r="N820" s="150"/>
      <c r="O820" s="150"/>
      <c r="P820" s="150"/>
      <c r="Q820" s="150"/>
      <c r="R820" s="150"/>
      <c r="S820" s="150"/>
      <c r="T820" s="150"/>
      <c r="U820" s="150"/>
      <c r="V820" s="150"/>
      <c r="W820" s="150"/>
      <c r="X820" s="150"/>
      <c r="Y820" s="150"/>
      <c r="Z820" s="150"/>
    </row>
    <row r="821" ht="12.0" customHeight="1">
      <c r="A821" s="192"/>
      <c r="B821" s="192"/>
      <c r="C821" s="192"/>
      <c r="D821" s="192"/>
      <c r="E821" s="192"/>
      <c r="F821" s="192"/>
      <c r="G821" s="150"/>
      <c r="H821" s="150"/>
      <c r="I821" s="150"/>
      <c r="J821" s="150"/>
      <c r="K821" s="150"/>
      <c r="L821" s="150"/>
      <c r="M821" s="150"/>
      <c r="N821" s="150"/>
      <c r="O821" s="150"/>
      <c r="P821" s="150"/>
      <c r="Q821" s="150"/>
      <c r="R821" s="150"/>
      <c r="S821" s="150"/>
      <c r="T821" s="150"/>
      <c r="U821" s="150"/>
      <c r="V821" s="150"/>
      <c r="W821" s="150"/>
      <c r="X821" s="150"/>
      <c r="Y821" s="150"/>
      <c r="Z821" s="150"/>
    </row>
    <row r="822" ht="12.0" customHeight="1">
      <c r="A822" s="192"/>
      <c r="B822" s="192"/>
      <c r="C822" s="192"/>
      <c r="D822" s="192"/>
      <c r="E822" s="192"/>
      <c r="F822" s="192"/>
      <c r="G822" s="150"/>
      <c r="H822" s="150"/>
      <c r="I822" s="150"/>
      <c r="J822" s="150"/>
      <c r="K822" s="150"/>
      <c r="L822" s="150"/>
      <c r="M822" s="150"/>
      <c r="N822" s="150"/>
      <c r="O822" s="150"/>
      <c r="P822" s="150"/>
      <c r="Q822" s="150"/>
      <c r="R822" s="150"/>
      <c r="S822" s="150"/>
      <c r="T822" s="150"/>
      <c r="U822" s="150"/>
      <c r="V822" s="150"/>
      <c r="W822" s="150"/>
      <c r="X822" s="150"/>
      <c r="Y822" s="150"/>
      <c r="Z822" s="150"/>
    </row>
    <row r="823" ht="12.0" customHeight="1">
      <c r="A823" s="192"/>
      <c r="B823" s="192"/>
      <c r="C823" s="192"/>
      <c r="D823" s="192"/>
      <c r="E823" s="192"/>
      <c r="F823" s="192"/>
      <c r="G823" s="150"/>
      <c r="H823" s="150"/>
      <c r="I823" s="150"/>
      <c r="J823" s="150"/>
      <c r="K823" s="150"/>
      <c r="L823" s="150"/>
      <c r="M823" s="150"/>
      <c r="N823" s="150"/>
      <c r="O823" s="150"/>
      <c r="P823" s="150"/>
      <c r="Q823" s="150"/>
      <c r="R823" s="150"/>
      <c r="S823" s="150"/>
      <c r="T823" s="150"/>
      <c r="U823" s="150"/>
      <c r="V823" s="150"/>
      <c r="W823" s="150"/>
      <c r="X823" s="150"/>
      <c r="Y823" s="150"/>
      <c r="Z823" s="150"/>
    </row>
    <row r="824" ht="12.0" customHeight="1">
      <c r="A824" s="192"/>
      <c r="B824" s="192"/>
      <c r="C824" s="192"/>
      <c r="D824" s="192"/>
      <c r="E824" s="192"/>
      <c r="F824" s="192"/>
      <c r="G824" s="150"/>
      <c r="H824" s="150"/>
      <c r="I824" s="150"/>
      <c r="J824" s="150"/>
      <c r="K824" s="150"/>
      <c r="L824" s="150"/>
      <c r="M824" s="150"/>
      <c r="N824" s="150"/>
      <c r="O824" s="150"/>
      <c r="P824" s="150"/>
      <c r="Q824" s="150"/>
      <c r="R824" s="150"/>
      <c r="S824" s="150"/>
      <c r="T824" s="150"/>
      <c r="U824" s="150"/>
      <c r="V824" s="150"/>
      <c r="W824" s="150"/>
      <c r="X824" s="150"/>
      <c r="Y824" s="150"/>
      <c r="Z824" s="150"/>
    </row>
    <row r="825" ht="12.0" customHeight="1">
      <c r="A825" s="192"/>
      <c r="B825" s="192"/>
      <c r="C825" s="192"/>
      <c r="D825" s="192"/>
      <c r="E825" s="192"/>
      <c r="F825" s="192"/>
      <c r="G825" s="150"/>
      <c r="H825" s="150"/>
      <c r="I825" s="150"/>
      <c r="J825" s="150"/>
      <c r="K825" s="150"/>
      <c r="L825" s="150"/>
      <c r="M825" s="150"/>
      <c r="N825" s="150"/>
      <c r="O825" s="150"/>
      <c r="P825" s="150"/>
      <c r="Q825" s="150"/>
      <c r="R825" s="150"/>
      <c r="S825" s="150"/>
      <c r="T825" s="150"/>
      <c r="U825" s="150"/>
      <c r="V825" s="150"/>
      <c r="W825" s="150"/>
      <c r="X825" s="150"/>
      <c r="Y825" s="150"/>
      <c r="Z825" s="150"/>
    </row>
    <row r="826" ht="12.0" customHeight="1">
      <c r="A826" s="192"/>
      <c r="B826" s="192"/>
      <c r="C826" s="192"/>
      <c r="D826" s="192"/>
      <c r="E826" s="192"/>
      <c r="F826" s="192"/>
      <c r="G826" s="150"/>
      <c r="H826" s="150"/>
      <c r="I826" s="150"/>
      <c r="J826" s="150"/>
      <c r="K826" s="150"/>
      <c r="L826" s="150"/>
      <c r="M826" s="150"/>
      <c r="N826" s="150"/>
      <c r="O826" s="150"/>
      <c r="P826" s="150"/>
      <c r="Q826" s="150"/>
      <c r="R826" s="150"/>
      <c r="S826" s="150"/>
      <c r="T826" s="150"/>
      <c r="U826" s="150"/>
      <c r="V826" s="150"/>
      <c r="W826" s="150"/>
      <c r="X826" s="150"/>
      <c r="Y826" s="150"/>
      <c r="Z826" s="150"/>
    </row>
    <row r="827" ht="12.0" customHeight="1">
      <c r="A827" s="192"/>
      <c r="B827" s="192"/>
      <c r="C827" s="192"/>
      <c r="D827" s="192"/>
      <c r="E827" s="192"/>
      <c r="F827" s="192"/>
      <c r="G827" s="150"/>
      <c r="H827" s="150"/>
      <c r="I827" s="150"/>
      <c r="J827" s="150"/>
      <c r="K827" s="150"/>
      <c r="L827" s="150"/>
      <c r="M827" s="150"/>
      <c r="N827" s="150"/>
      <c r="O827" s="150"/>
      <c r="P827" s="150"/>
      <c r="Q827" s="150"/>
      <c r="R827" s="150"/>
      <c r="S827" s="150"/>
      <c r="T827" s="150"/>
      <c r="U827" s="150"/>
      <c r="V827" s="150"/>
      <c r="W827" s="150"/>
      <c r="X827" s="150"/>
      <c r="Y827" s="150"/>
      <c r="Z827" s="150"/>
    </row>
    <row r="828" ht="12.0" customHeight="1">
      <c r="A828" s="192"/>
      <c r="B828" s="192"/>
      <c r="C828" s="192"/>
      <c r="D828" s="192"/>
      <c r="E828" s="192"/>
      <c r="F828" s="192"/>
      <c r="G828" s="150"/>
      <c r="H828" s="150"/>
      <c r="I828" s="150"/>
      <c r="J828" s="150"/>
      <c r="K828" s="150"/>
      <c r="L828" s="150"/>
      <c r="M828" s="150"/>
      <c r="N828" s="150"/>
      <c r="O828" s="150"/>
      <c r="P828" s="150"/>
      <c r="Q828" s="150"/>
      <c r="R828" s="150"/>
      <c r="S828" s="150"/>
      <c r="T828" s="150"/>
      <c r="U828" s="150"/>
      <c r="V828" s="150"/>
      <c r="W828" s="150"/>
      <c r="X828" s="150"/>
      <c r="Y828" s="150"/>
      <c r="Z828" s="150"/>
    </row>
    <row r="829" ht="12.0" customHeight="1">
      <c r="A829" s="192"/>
      <c r="B829" s="192"/>
      <c r="C829" s="192"/>
      <c r="D829" s="192"/>
      <c r="E829" s="192"/>
      <c r="F829" s="192"/>
      <c r="G829" s="150"/>
      <c r="H829" s="150"/>
      <c r="I829" s="150"/>
      <c r="J829" s="150"/>
      <c r="K829" s="150"/>
      <c r="L829" s="150"/>
      <c r="M829" s="150"/>
      <c r="N829" s="150"/>
      <c r="O829" s="150"/>
      <c r="P829" s="150"/>
      <c r="Q829" s="150"/>
      <c r="R829" s="150"/>
      <c r="S829" s="150"/>
      <c r="T829" s="150"/>
      <c r="U829" s="150"/>
      <c r="V829" s="150"/>
      <c r="W829" s="150"/>
      <c r="X829" s="150"/>
      <c r="Y829" s="150"/>
      <c r="Z829" s="150"/>
    </row>
    <row r="830" ht="12.0" customHeight="1">
      <c r="A830" s="192"/>
      <c r="B830" s="192"/>
      <c r="C830" s="192"/>
      <c r="D830" s="192"/>
      <c r="E830" s="192"/>
      <c r="F830" s="192"/>
      <c r="G830" s="150"/>
      <c r="H830" s="150"/>
      <c r="I830" s="150"/>
      <c r="J830" s="150"/>
      <c r="K830" s="150"/>
      <c r="L830" s="150"/>
      <c r="M830" s="150"/>
      <c r="N830" s="150"/>
      <c r="O830" s="150"/>
      <c r="P830" s="150"/>
      <c r="Q830" s="150"/>
      <c r="R830" s="150"/>
      <c r="S830" s="150"/>
      <c r="T830" s="150"/>
      <c r="U830" s="150"/>
      <c r="V830" s="150"/>
      <c r="W830" s="150"/>
      <c r="X830" s="150"/>
      <c r="Y830" s="150"/>
      <c r="Z830" s="150"/>
    </row>
    <row r="831" ht="12.0" customHeight="1">
      <c r="A831" s="192"/>
      <c r="B831" s="192"/>
      <c r="C831" s="192"/>
      <c r="D831" s="192"/>
      <c r="E831" s="192"/>
      <c r="F831" s="192"/>
      <c r="G831" s="150"/>
      <c r="H831" s="150"/>
      <c r="I831" s="150"/>
      <c r="J831" s="150"/>
      <c r="K831" s="150"/>
      <c r="L831" s="150"/>
      <c r="M831" s="150"/>
      <c r="N831" s="150"/>
      <c r="O831" s="150"/>
      <c r="P831" s="150"/>
      <c r="Q831" s="150"/>
      <c r="R831" s="150"/>
      <c r="S831" s="150"/>
      <c r="T831" s="150"/>
      <c r="U831" s="150"/>
      <c r="V831" s="150"/>
      <c r="W831" s="150"/>
      <c r="X831" s="150"/>
      <c r="Y831" s="150"/>
      <c r="Z831" s="150"/>
    </row>
    <row r="832" ht="12.0" customHeight="1">
      <c r="A832" s="192"/>
      <c r="B832" s="192"/>
      <c r="C832" s="192"/>
      <c r="D832" s="192"/>
      <c r="E832" s="192"/>
      <c r="F832" s="192"/>
      <c r="G832" s="150"/>
      <c r="H832" s="150"/>
      <c r="I832" s="150"/>
      <c r="J832" s="150"/>
      <c r="K832" s="150"/>
      <c r="L832" s="150"/>
      <c r="M832" s="150"/>
      <c r="N832" s="150"/>
      <c r="O832" s="150"/>
      <c r="P832" s="150"/>
      <c r="Q832" s="150"/>
      <c r="R832" s="150"/>
      <c r="S832" s="150"/>
      <c r="T832" s="150"/>
      <c r="U832" s="150"/>
      <c r="V832" s="150"/>
      <c r="W832" s="150"/>
      <c r="X832" s="150"/>
      <c r="Y832" s="150"/>
      <c r="Z832" s="150"/>
    </row>
    <row r="833" ht="12.0" customHeight="1">
      <c r="A833" s="192"/>
      <c r="B833" s="192"/>
      <c r="C833" s="192"/>
      <c r="D833" s="192"/>
      <c r="E833" s="192"/>
      <c r="F833" s="192"/>
      <c r="G833" s="150"/>
      <c r="H833" s="150"/>
      <c r="I833" s="150"/>
      <c r="J833" s="150"/>
      <c r="K833" s="150"/>
      <c r="L833" s="150"/>
      <c r="M833" s="150"/>
      <c r="N833" s="150"/>
      <c r="O833" s="150"/>
      <c r="P833" s="150"/>
      <c r="Q833" s="150"/>
      <c r="R833" s="150"/>
      <c r="S833" s="150"/>
      <c r="T833" s="150"/>
      <c r="U833" s="150"/>
      <c r="V833" s="150"/>
      <c r="W833" s="150"/>
      <c r="X833" s="150"/>
      <c r="Y833" s="150"/>
      <c r="Z833" s="150"/>
    </row>
    <row r="834" ht="12.0" customHeight="1">
      <c r="A834" s="192"/>
      <c r="B834" s="192"/>
      <c r="C834" s="192"/>
      <c r="D834" s="192"/>
      <c r="E834" s="192"/>
      <c r="F834" s="192"/>
      <c r="G834" s="150"/>
      <c r="H834" s="150"/>
      <c r="I834" s="150"/>
      <c r="J834" s="150"/>
      <c r="K834" s="150"/>
      <c r="L834" s="150"/>
      <c r="M834" s="150"/>
      <c r="N834" s="150"/>
      <c r="O834" s="150"/>
      <c r="P834" s="150"/>
      <c r="Q834" s="150"/>
      <c r="R834" s="150"/>
      <c r="S834" s="150"/>
      <c r="T834" s="150"/>
      <c r="U834" s="150"/>
      <c r="V834" s="150"/>
      <c r="W834" s="150"/>
      <c r="X834" s="150"/>
      <c r="Y834" s="150"/>
      <c r="Z834" s="150"/>
    </row>
    <row r="835" ht="12.0" customHeight="1">
      <c r="A835" s="192"/>
      <c r="B835" s="192"/>
      <c r="C835" s="192"/>
      <c r="D835" s="192"/>
      <c r="E835" s="192"/>
      <c r="F835" s="192"/>
      <c r="G835" s="150"/>
      <c r="H835" s="150"/>
      <c r="I835" s="150"/>
      <c r="J835" s="150"/>
      <c r="K835" s="150"/>
      <c r="L835" s="150"/>
      <c r="M835" s="150"/>
      <c r="N835" s="150"/>
      <c r="O835" s="150"/>
      <c r="P835" s="150"/>
      <c r="Q835" s="150"/>
      <c r="R835" s="150"/>
      <c r="S835" s="150"/>
      <c r="T835" s="150"/>
      <c r="U835" s="150"/>
      <c r="V835" s="150"/>
      <c r="W835" s="150"/>
      <c r="X835" s="150"/>
      <c r="Y835" s="150"/>
      <c r="Z835" s="150"/>
    </row>
    <row r="836" ht="12.0" customHeight="1">
      <c r="A836" s="192"/>
      <c r="B836" s="192"/>
      <c r="C836" s="192"/>
      <c r="D836" s="192"/>
      <c r="E836" s="192"/>
      <c r="F836" s="192"/>
      <c r="G836" s="150"/>
      <c r="H836" s="150"/>
      <c r="I836" s="150"/>
      <c r="J836" s="150"/>
      <c r="K836" s="150"/>
      <c r="L836" s="150"/>
      <c r="M836" s="150"/>
      <c r="N836" s="150"/>
      <c r="O836" s="150"/>
      <c r="P836" s="150"/>
      <c r="Q836" s="150"/>
      <c r="R836" s="150"/>
      <c r="S836" s="150"/>
      <c r="T836" s="150"/>
      <c r="U836" s="150"/>
      <c r="V836" s="150"/>
      <c r="W836" s="150"/>
      <c r="X836" s="150"/>
      <c r="Y836" s="150"/>
      <c r="Z836" s="150"/>
    </row>
    <row r="837" ht="12.0" customHeight="1">
      <c r="A837" s="192"/>
      <c r="B837" s="192"/>
      <c r="C837" s="192"/>
      <c r="D837" s="192"/>
      <c r="E837" s="192"/>
      <c r="F837" s="192"/>
      <c r="G837" s="150"/>
      <c r="H837" s="150"/>
      <c r="I837" s="150"/>
      <c r="J837" s="150"/>
      <c r="K837" s="150"/>
      <c r="L837" s="150"/>
      <c r="M837" s="150"/>
      <c r="N837" s="150"/>
      <c r="O837" s="150"/>
      <c r="P837" s="150"/>
      <c r="Q837" s="150"/>
      <c r="R837" s="150"/>
      <c r="S837" s="150"/>
      <c r="T837" s="150"/>
      <c r="U837" s="150"/>
      <c r="V837" s="150"/>
      <c r="W837" s="150"/>
      <c r="X837" s="150"/>
      <c r="Y837" s="150"/>
      <c r="Z837" s="150"/>
    </row>
    <row r="838" ht="12.0" customHeight="1">
      <c r="A838" s="192"/>
      <c r="B838" s="192"/>
      <c r="C838" s="192"/>
      <c r="D838" s="192"/>
      <c r="E838" s="192"/>
      <c r="F838" s="192"/>
      <c r="G838" s="150"/>
      <c r="H838" s="150"/>
      <c r="I838" s="150"/>
      <c r="J838" s="150"/>
      <c r="K838" s="150"/>
      <c r="L838" s="150"/>
      <c r="M838" s="150"/>
      <c r="N838" s="150"/>
      <c r="O838" s="150"/>
      <c r="P838" s="150"/>
      <c r="Q838" s="150"/>
      <c r="R838" s="150"/>
      <c r="S838" s="150"/>
      <c r="T838" s="150"/>
      <c r="U838" s="150"/>
      <c r="V838" s="150"/>
      <c r="W838" s="150"/>
      <c r="X838" s="150"/>
      <c r="Y838" s="150"/>
      <c r="Z838" s="150"/>
    </row>
    <row r="839" ht="12.0" customHeight="1">
      <c r="A839" s="192"/>
      <c r="B839" s="192"/>
      <c r="C839" s="192"/>
      <c r="D839" s="192"/>
      <c r="E839" s="192"/>
      <c r="F839" s="192"/>
      <c r="G839" s="150"/>
      <c r="H839" s="150"/>
      <c r="I839" s="150"/>
      <c r="J839" s="150"/>
      <c r="K839" s="150"/>
      <c r="L839" s="150"/>
      <c r="M839" s="150"/>
      <c r="N839" s="150"/>
      <c r="O839" s="150"/>
      <c r="P839" s="150"/>
      <c r="Q839" s="150"/>
      <c r="R839" s="150"/>
      <c r="S839" s="150"/>
      <c r="T839" s="150"/>
      <c r="U839" s="150"/>
      <c r="V839" s="150"/>
      <c r="W839" s="150"/>
      <c r="X839" s="150"/>
      <c r="Y839" s="150"/>
      <c r="Z839" s="150"/>
    </row>
    <row r="840" ht="12.0" customHeight="1">
      <c r="A840" s="192"/>
      <c r="B840" s="192"/>
      <c r="C840" s="192"/>
      <c r="D840" s="192"/>
      <c r="E840" s="192"/>
      <c r="F840" s="192"/>
      <c r="G840" s="150"/>
      <c r="H840" s="150"/>
      <c r="I840" s="150"/>
      <c r="J840" s="150"/>
      <c r="K840" s="150"/>
      <c r="L840" s="150"/>
      <c r="M840" s="150"/>
      <c r="N840" s="150"/>
      <c r="O840" s="150"/>
      <c r="P840" s="150"/>
      <c r="Q840" s="150"/>
      <c r="R840" s="150"/>
      <c r="S840" s="150"/>
      <c r="T840" s="150"/>
      <c r="U840" s="150"/>
      <c r="V840" s="150"/>
      <c r="W840" s="150"/>
      <c r="X840" s="150"/>
      <c r="Y840" s="150"/>
      <c r="Z840" s="150"/>
    </row>
    <row r="841" ht="12.0" customHeight="1">
      <c r="A841" s="192"/>
      <c r="B841" s="192"/>
      <c r="C841" s="192"/>
      <c r="D841" s="192"/>
      <c r="E841" s="192"/>
      <c r="F841" s="192"/>
      <c r="G841" s="150"/>
      <c r="H841" s="150"/>
      <c r="I841" s="150"/>
      <c r="J841" s="150"/>
      <c r="K841" s="150"/>
      <c r="L841" s="150"/>
      <c r="M841" s="150"/>
      <c r="N841" s="150"/>
      <c r="O841" s="150"/>
      <c r="P841" s="150"/>
      <c r="Q841" s="150"/>
      <c r="R841" s="150"/>
      <c r="S841" s="150"/>
      <c r="T841" s="150"/>
      <c r="U841" s="150"/>
      <c r="V841" s="150"/>
      <c r="W841" s="150"/>
      <c r="X841" s="150"/>
      <c r="Y841" s="150"/>
      <c r="Z841" s="150"/>
    </row>
    <row r="842" ht="12.0" customHeight="1">
      <c r="A842" s="192"/>
      <c r="B842" s="192"/>
      <c r="C842" s="192"/>
      <c r="D842" s="192"/>
      <c r="E842" s="192"/>
      <c r="F842" s="192"/>
      <c r="G842" s="150"/>
      <c r="H842" s="150"/>
      <c r="I842" s="150"/>
      <c r="J842" s="150"/>
      <c r="K842" s="150"/>
      <c r="L842" s="150"/>
      <c r="M842" s="150"/>
      <c r="N842" s="150"/>
      <c r="O842" s="150"/>
      <c r="P842" s="150"/>
      <c r="Q842" s="150"/>
      <c r="R842" s="150"/>
      <c r="S842" s="150"/>
      <c r="T842" s="150"/>
      <c r="U842" s="150"/>
      <c r="V842" s="150"/>
      <c r="W842" s="150"/>
      <c r="X842" s="150"/>
      <c r="Y842" s="150"/>
      <c r="Z842" s="150"/>
    </row>
    <row r="843" ht="12.0" customHeight="1">
      <c r="A843" s="192"/>
      <c r="B843" s="192"/>
      <c r="C843" s="192"/>
      <c r="D843" s="192"/>
      <c r="E843" s="192"/>
      <c r="F843" s="192"/>
      <c r="G843" s="150"/>
      <c r="H843" s="150"/>
      <c r="I843" s="150"/>
      <c r="J843" s="150"/>
      <c r="K843" s="150"/>
      <c r="L843" s="150"/>
      <c r="M843" s="150"/>
      <c r="N843" s="150"/>
      <c r="O843" s="150"/>
      <c r="P843" s="150"/>
      <c r="Q843" s="150"/>
      <c r="R843" s="150"/>
      <c r="S843" s="150"/>
      <c r="T843" s="150"/>
      <c r="U843" s="150"/>
      <c r="V843" s="150"/>
      <c r="W843" s="150"/>
      <c r="X843" s="150"/>
      <c r="Y843" s="150"/>
      <c r="Z843" s="150"/>
    </row>
    <row r="844" ht="12.0" customHeight="1">
      <c r="A844" s="192"/>
      <c r="B844" s="192"/>
      <c r="C844" s="192"/>
      <c r="D844" s="192"/>
      <c r="E844" s="192"/>
      <c r="F844" s="192"/>
      <c r="G844" s="150"/>
      <c r="H844" s="150"/>
      <c r="I844" s="150"/>
      <c r="J844" s="150"/>
      <c r="K844" s="150"/>
      <c r="L844" s="150"/>
      <c r="M844" s="150"/>
      <c r="N844" s="150"/>
      <c r="O844" s="150"/>
      <c r="P844" s="150"/>
      <c r="Q844" s="150"/>
      <c r="R844" s="150"/>
      <c r="S844" s="150"/>
      <c r="T844" s="150"/>
      <c r="U844" s="150"/>
      <c r="V844" s="150"/>
      <c r="W844" s="150"/>
      <c r="X844" s="150"/>
      <c r="Y844" s="150"/>
      <c r="Z844" s="150"/>
    </row>
    <row r="845" ht="12.0" customHeight="1">
      <c r="A845" s="192"/>
      <c r="B845" s="192"/>
      <c r="C845" s="192"/>
      <c r="D845" s="192"/>
      <c r="E845" s="192"/>
      <c r="F845" s="192"/>
      <c r="G845" s="150"/>
      <c r="H845" s="150"/>
      <c r="I845" s="150"/>
      <c r="J845" s="150"/>
      <c r="K845" s="150"/>
      <c r="L845" s="150"/>
      <c r="M845" s="150"/>
      <c r="N845" s="150"/>
      <c r="O845" s="150"/>
      <c r="P845" s="150"/>
      <c r="Q845" s="150"/>
      <c r="R845" s="150"/>
      <c r="S845" s="150"/>
      <c r="T845" s="150"/>
      <c r="U845" s="150"/>
      <c r="V845" s="150"/>
      <c r="W845" s="150"/>
      <c r="X845" s="150"/>
      <c r="Y845" s="150"/>
      <c r="Z845" s="150"/>
    </row>
    <row r="846" ht="12.0" customHeight="1">
      <c r="A846" s="192"/>
      <c r="B846" s="192"/>
      <c r="C846" s="192"/>
      <c r="D846" s="192"/>
      <c r="E846" s="192"/>
      <c r="F846" s="192"/>
      <c r="G846" s="150"/>
      <c r="H846" s="150"/>
      <c r="I846" s="150"/>
      <c r="J846" s="150"/>
      <c r="K846" s="150"/>
      <c r="L846" s="150"/>
      <c r="M846" s="150"/>
      <c r="N846" s="150"/>
      <c r="O846" s="150"/>
      <c r="P846" s="150"/>
      <c r="Q846" s="150"/>
      <c r="R846" s="150"/>
      <c r="S846" s="150"/>
      <c r="T846" s="150"/>
      <c r="U846" s="150"/>
      <c r="V846" s="150"/>
      <c r="W846" s="150"/>
      <c r="X846" s="150"/>
      <c r="Y846" s="150"/>
      <c r="Z846" s="150"/>
    </row>
    <row r="847" ht="12.0" customHeight="1">
      <c r="A847" s="192"/>
      <c r="B847" s="192"/>
      <c r="C847" s="192"/>
      <c r="D847" s="192"/>
      <c r="E847" s="192"/>
      <c r="F847" s="192"/>
      <c r="G847" s="150"/>
      <c r="H847" s="150"/>
      <c r="I847" s="150"/>
      <c r="J847" s="150"/>
      <c r="K847" s="150"/>
      <c r="L847" s="150"/>
      <c r="M847" s="150"/>
      <c r="N847" s="150"/>
      <c r="O847" s="150"/>
      <c r="P847" s="150"/>
      <c r="Q847" s="150"/>
      <c r="R847" s="150"/>
      <c r="S847" s="150"/>
      <c r="T847" s="150"/>
      <c r="U847" s="150"/>
      <c r="V847" s="150"/>
      <c r="W847" s="150"/>
      <c r="X847" s="150"/>
      <c r="Y847" s="150"/>
      <c r="Z847" s="150"/>
    </row>
    <row r="848" ht="12.0" customHeight="1">
      <c r="A848" s="192"/>
      <c r="B848" s="192"/>
      <c r="C848" s="192"/>
      <c r="D848" s="192"/>
      <c r="E848" s="192"/>
      <c r="F848" s="192"/>
      <c r="G848" s="150"/>
      <c r="H848" s="150"/>
      <c r="I848" s="150"/>
      <c r="J848" s="150"/>
      <c r="K848" s="150"/>
      <c r="L848" s="150"/>
      <c r="M848" s="150"/>
      <c r="N848" s="150"/>
      <c r="O848" s="150"/>
      <c r="P848" s="150"/>
      <c r="Q848" s="150"/>
      <c r="R848" s="150"/>
      <c r="S848" s="150"/>
      <c r="T848" s="150"/>
      <c r="U848" s="150"/>
      <c r="V848" s="150"/>
      <c r="W848" s="150"/>
      <c r="X848" s="150"/>
      <c r="Y848" s="150"/>
      <c r="Z848" s="150"/>
    </row>
    <row r="849" ht="12.0" customHeight="1">
      <c r="A849" s="192"/>
      <c r="B849" s="192"/>
      <c r="C849" s="192"/>
      <c r="D849" s="192"/>
      <c r="E849" s="192"/>
      <c r="F849" s="192"/>
      <c r="G849" s="150"/>
      <c r="H849" s="150"/>
      <c r="I849" s="150"/>
      <c r="J849" s="150"/>
      <c r="K849" s="150"/>
      <c r="L849" s="150"/>
      <c r="M849" s="150"/>
      <c r="N849" s="150"/>
      <c r="O849" s="150"/>
      <c r="P849" s="150"/>
      <c r="Q849" s="150"/>
      <c r="R849" s="150"/>
      <c r="S849" s="150"/>
      <c r="T849" s="150"/>
      <c r="U849" s="150"/>
      <c r="V849" s="150"/>
      <c r="W849" s="150"/>
      <c r="X849" s="150"/>
      <c r="Y849" s="150"/>
      <c r="Z849" s="150"/>
    </row>
    <row r="850" ht="12.0" customHeight="1">
      <c r="A850" s="192"/>
      <c r="B850" s="192"/>
      <c r="C850" s="192"/>
      <c r="D850" s="192"/>
      <c r="E850" s="192"/>
      <c r="F850" s="192"/>
      <c r="G850" s="150"/>
      <c r="H850" s="150"/>
      <c r="I850" s="150"/>
      <c r="J850" s="150"/>
      <c r="K850" s="150"/>
      <c r="L850" s="150"/>
      <c r="M850" s="150"/>
      <c r="N850" s="150"/>
      <c r="O850" s="150"/>
      <c r="P850" s="150"/>
      <c r="Q850" s="150"/>
      <c r="R850" s="150"/>
      <c r="S850" s="150"/>
      <c r="T850" s="150"/>
      <c r="U850" s="150"/>
      <c r="V850" s="150"/>
      <c r="W850" s="150"/>
      <c r="X850" s="150"/>
      <c r="Y850" s="150"/>
      <c r="Z850" s="150"/>
    </row>
    <row r="851" ht="12.0" customHeight="1">
      <c r="A851" s="192"/>
      <c r="B851" s="192"/>
      <c r="C851" s="192"/>
      <c r="D851" s="192"/>
      <c r="E851" s="192"/>
      <c r="F851" s="192"/>
      <c r="G851" s="150"/>
      <c r="H851" s="150"/>
      <c r="I851" s="150"/>
      <c r="J851" s="150"/>
      <c r="K851" s="150"/>
      <c r="L851" s="150"/>
      <c r="M851" s="150"/>
      <c r="N851" s="150"/>
      <c r="O851" s="150"/>
      <c r="P851" s="150"/>
      <c r="Q851" s="150"/>
      <c r="R851" s="150"/>
      <c r="S851" s="150"/>
      <c r="T851" s="150"/>
      <c r="U851" s="150"/>
      <c r="V851" s="150"/>
      <c r="W851" s="150"/>
      <c r="X851" s="150"/>
      <c r="Y851" s="150"/>
      <c r="Z851" s="150"/>
    </row>
    <row r="852" ht="12.0" customHeight="1">
      <c r="A852" s="192"/>
      <c r="B852" s="192"/>
      <c r="C852" s="192"/>
      <c r="D852" s="192"/>
      <c r="E852" s="192"/>
      <c r="F852" s="192"/>
      <c r="G852" s="150"/>
      <c r="H852" s="150"/>
      <c r="I852" s="150"/>
      <c r="J852" s="150"/>
      <c r="K852" s="150"/>
      <c r="L852" s="150"/>
      <c r="M852" s="150"/>
      <c r="N852" s="150"/>
      <c r="O852" s="150"/>
      <c r="P852" s="150"/>
      <c r="Q852" s="150"/>
      <c r="R852" s="150"/>
      <c r="S852" s="150"/>
      <c r="T852" s="150"/>
      <c r="U852" s="150"/>
      <c r="V852" s="150"/>
      <c r="W852" s="150"/>
      <c r="X852" s="150"/>
      <c r="Y852" s="150"/>
      <c r="Z852" s="150"/>
    </row>
    <row r="853" ht="12.0" customHeight="1">
      <c r="A853" s="192"/>
      <c r="B853" s="192"/>
      <c r="C853" s="192"/>
      <c r="D853" s="192"/>
      <c r="E853" s="192"/>
      <c r="F853" s="192"/>
      <c r="G853" s="150"/>
      <c r="H853" s="150"/>
      <c r="I853" s="150"/>
      <c r="J853" s="150"/>
      <c r="K853" s="150"/>
      <c r="L853" s="150"/>
      <c r="M853" s="150"/>
      <c r="N853" s="150"/>
      <c r="O853" s="150"/>
      <c r="P853" s="150"/>
      <c r="Q853" s="150"/>
      <c r="R853" s="150"/>
      <c r="S853" s="150"/>
      <c r="T853" s="150"/>
      <c r="U853" s="150"/>
      <c r="V853" s="150"/>
      <c r="W853" s="150"/>
      <c r="X853" s="150"/>
      <c r="Y853" s="150"/>
      <c r="Z853" s="150"/>
    </row>
    <row r="854" ht="12.0" customHeight="1">
      <c r="A854" s="192"/>
      <c r="B854" s="192"/>
      <c r="C854" s="192"/>
      <c r="D854" s="192"/>
      <c r="E854" s="192"/>
      <c r="F854" s="192"/>
      <c r="G854" s="150"/>
      <c r="H854" s="150"/>
      <c r="I854" s="150"/>
      <c r="J854" s="150"/>
      <c r="K854" s="150"/>
      <c r="L854" s="150"/>
      <c r="M854" s="150"/>
      <c r="N854" s="150"/>
      <c r="O854" s="150"/>
      <c r="P854" s="150"/>
      <c r="Q854" s="150"/>
      <c r="R854" s="150"/>
      <c r="S854" s="150"/>
      <c r="T854" s="150"/>
      <c r="U854" s="150"/>
      <c r="V854" s="150"/>
      <c r="W854" s="150"/>
      <c r="X854" s="150"/>
      <c r="Y854" s="150"/>
      <c r="Z854" s="150"/>
    </row>
    <row r="855" ht="12.0" customHeight="1">
      <c r="A855" s="192"/>
      <c r="B855" s="192"/>
      <c r="C855" s="192"/>
      <c r="D855" s="192"/>
      <c r="E855" s="192"/>
      <c r="F855" s="192"/>
      <c r="G855" s="150"/>
      <c r="H855" s="150"/>
      <c r="I855" s="150"/>
      <c r="J855" s="150"/>
      <c r="K855" s="150"/>
      <c r="L855" s="150"/>
      <c r="M855" s="150"/>
      <c r="N855" s="150"/>
      <c r="O855" s="150"/>
      <c r="P855" s="150"/>
      <c r="Q855" s="150"/>
      <c r="R855" s="150"/>
      <c r="S855" s="150"/>
      <c r="T855" s="150"/>
      <c r="U855" s="150"/>
      <c r="V855" s="150"/>
      <c r="W855" s="150"/>
      <c r="X855" s="150"/>
      <c r="Y855" s="150"/>
      <c r="Z855" s="150"/>
    </row>
    <row r="856" ht="12.0" customHeight="1">
      <c r="A856" s="192"/>
      <c r="B856" s="192"/>
      <c r="C856" s="192"/>
      <c r="D856" s="192"/>
      <c r="E856" s="192"/>
      <c r="F856" s="192"/>
      <c r="G856" s="150"/>
      <c r="H856" s="150"/>
      <c r="I856" s="150"/>
      <c r="J856" s="150"/>
      <c r="K856" s="150"/>
      <c r="L856" s="150"/>
      <c r="M856" s="150"/>
      <c r="N856" s="150"/>
      <c r="O856" s="150"/>
      <c r="P856" s="150"/>
      <c r="Q856" s="150"/>
      <c r="R856" s="150"/>
      <c r="S856" s="150"/>
      <c r="T856" s="150"/>
      <c r="U856" s="150"/>
      <c r="V856" s="150"/>
      <c r="W856" s="150"/>
      <c r="X856" s="150"/>
      <c r="Y856" s="150"/>
      <c r="Z856" s="150"/>
    </row>
    <row r="857" ht="12.0" customHeight="1">
      <c r="A857" s="192"/>
      <c r="B857" s="192"/>
      <c r="C857" s="192"/>
      <c r="D857" s="192"/>
      <c r="E857" s="192"/>
      <c r="F857" s="192"/>
      <c r="G857" s="150"/>
      <c r="H857" s="150"/>
      <c r="I857" s="150"/>
      <c r="J857" s="150"/>
      <c r="K857" s="150"/>
      <c r="L857" s="150"/>
      <c r="M857" s="150"/>
      <c r="N857" s="150"/>
      <c r="O857" s="150"/>
      <c r="P857" s="150"/>
      <c r="Q857" s="150"/>
      <c r="R857" s="150"/>
      <c r="S857" s="150"/>
      <c r="T857" s="150"/>
      <c r="U857" s="150"/>
      <c r="V857" s="150"/>
      <c r="W857" s="150"/>
      <c r="X857" s="150"/>
      <c r="Y857" s="150"/>
      <c r="Z857" s="150"/>
    </row>
    <row r="858" ht="12.0" customHeight="1">
      <c r="A858" s="192"/>
      <c r="B858" s="192"/>
      <c r="C858" s="192"/>
      <c r="D858" s="192"/>
      <c r="E858" s="192"/>
      <c r="F858" s="192"/>
      <c r="G858" s="150"/>
      <c r="H858" s="150"/>
      <c r="I858" s="150"/>
      <c r="J858" s="150"/>
      <c r="K858" s="150"/>
      <c r="L858" s="150"/>
      <c r="M858" s="150"/>
      <c r="N858" s="150"/>
      <c r="O858" s="150"/>
      <c r="P858" s="150"/>
      <c r="Q858" s="150"/>
      <c r="R858" s="150"/>
      <c r="S858" s="150"/>
      <c r="T858" s="150"/>
      <c r="U858" s="150"/>
      <c r="V858" s="150"/>
      <c r="W858" s="150"/>
      <c r="X858" s="150"/>
      <c r="Y858" s="150"/>
      <c r="Z858" s="150"/>
    </row>
    <row r="859" ht="12.0" customHeight="1">
      <c r="A859" s="192"/>
      <c r="B859" s="192"/>
      <c r="C859" s="192"/>
      <c r="D859" s="192"/>
      <c r="E859" s="192"/>
      <c r="F859" s="192"/>
      <c r="G859" s="150"/>
      <c r="H859" s="150"/>
      <c r="I859" s="150"/>
      <c r="J859" s="150"/>
      <c r="K859" s="150"/>
      <c r="L859" s="150"/>
      <c r="M859" s="150"/>
      <c r="N859" s="150"/>
      <c r="O859" s="150"/>
      <c r="P859" s="150"/>
      <c r="Q859" s="150"/>
      <c r="R859" s="150"/>
      <c r="S859" s="150"/>
      <c r="T859" s="150"/>
      <c r="U859" s="150"/>
      <c r="V859" s="150"/>
      <c r="W859" s="150"/>
      <c r="X859" s="150"/>
      <c r="Y859" s="150"/>
      <c r="Z859" s="150"/>
    </row>
    <row r="860" ht="12.0" customHeight="1">
      <c r="A860" s="192"/>
      <c r="B860" s="192"/>
      <c r="C860" s="192"/>
      <c r="D860" s="192"/>
      <c r="E860" s="192"/>
      <c r="F860" s="192"/>
      <c r="G860" s="150"/>
      <c r="H860" s="150"/>
      <c r="I860" s="150"/>
      <c r="J860" s="150"/>
      <c r="K860" s="150"/>
      <c r="L860" s="150"/>
      <c r="M860" s="150"/>
      <c r="N860" s="150"/>
      <c r="O860" s="150"/>
      <c r="P860" s="150"/>
      <c r="Q860" s="150"/>
      <c r="R860" s="150"/>
      <c r="S860" s="150"/>
      <c r="T860" s="150"/>
      <c r="U860" s="150"/>
      <c r="V860" s="150"/>
      <c r="W860" s="150"/>
      <c r="X860" s="150"/>
      <c r="Y860" s="150"/>
      <c r="Z860" s="150"/>
    </row>
    <row r="861" ht="12.0" customHeight="1">
      <c r="A861" s="192"/>
      <c r="B861" s="192"/>
      <c r="C861" s="192"/>
      <c r="D861" s="192"/>
      <c r="E861" s="192"/>
      <c r="F861" s="192"/>
      <c r="G861" s="150"/>
      <c r="H861" s="150"/>
      <c r="I861" s="150"/>
      <c r="J861" s="150"/>
      <c r="K861" s="150"/>
      <c r="L861" s="150"/>
      <c r="M861" s="150"/>
      <c r="N861" s="150"/>
      <c r="O861" s="150"/>
      <c r="P861" s="150"/>
      <c r="Q861" s="150"/>
      <c r="R861" s="150"/>
      <c r="S861" s="150"/>
      <c r="T861" s="150"/>
      <c r="U861" s="150"/>
      <c r="V861" s="150"/>
      <c r="W861" s="150"/>
      <c r="X861" s="150"/>
      <c r="Y861" s="150"/>
      <c r="Z861" s="150"/>
    </row>
    <row r="862" ht="12.0" customHeight="1">
      <c r="A862" s="192"/>
      <c r="B862" s="192"/>
      <c r="C862" s="192"/>
      <c r="D862" s="192"/>
      <c r="E862" s="192"/>
      <c r="F862" s="192"/>
      <c r="G862" s="150"/>
      <c r="H862" s="150"/>
      <c r="I862" s="150"/>
      <c r="J862" s="150"/>
      <c r="K862" s="150"/>
      <c r="L862" s="150"/>
      <c r="M862" s="150"/>
      <c r="N862" s="150"/>
      <c r="O862" s="150"/>
      <c r="P862" s="150"/>
      <c r="Q862" s="150"/>
      <c r="R862" s="150"/>
      <c r="S862" s="150"/>
      <c r="T862" s="150"/>
      <c r="U862" s="150"/>
      <c r="V862" s="150"/>
      <c r="W862" s="150"/>
      <c r="X862" s="150"/>
      <c r="Y862" s="150"/>
      <c r="Z862" s="150"/>
    </row>
    <row r="863" ht="12.0" customHeight="1">
      <c r="A863" s="192"/>
      <c r="B863" s="192"/>
      <c r="C863" s="192"/>
      <c r="D863" s="192"/>
      <c r="E863" s="192"/>
      <c r="F863" s="192"/>
      <c r="G863" s="150"/>
      <c r="H863" s="150"/>
      <c r="I863" s="150"/>
      <c r="J863" s="150"/>
      <c r="K863" s="150"/>
      <c r="L863" s="150"/>
      <c r="M863" s="150"/>
      <c r="N863" s="150"/>
      <c r="O863" s="150"/>
      <c r="P863" s="150"/>
      <c r="Q863" s="150"/>
      <c r="R863" s="150"/>
      <c r="S863" s="150"/>
      <c r="T863" s="150"/>
      <c r="U863" s="150"/>
      <c r="V863" s="150"/>
      <c r="W863" s="150"/>
      <c r="X863" s="150"/>
      <c r="Y863" s="150"/>
      <c r="Z863" s="150"/>
    </row>
    <row r="864" ht="12.0" customHeight="1">
      <c r="A864" s="192"/>
      <c r="B864" s="192"/>
      <c r="C864" s="192"/>
      <c r="D864" s="192"/>
      <c r="E864" s="192"/>
      <c r="F864" s="192"/>
      <c r="G864" s="150"/>
      <c r="H864" s="150"/>
      <c r="I864" s="150"/>
      <c r="J864" s="150"/>
      <c r="K864" s="150"/>
      <c r="L864" s="150"/>
      <c r="M864" s="150"/>
      <c r="N864" s="150"/>
      <c r="O864" s="150"/>
      <c r="P864" s="150"/>
      <c r="Q864" s="150"/>
      <c r="R864" s="150"/>
      <c r="S864" s="150"/>
      <c r="T864" s="150"/>
      <c r="U864" s="150"/>
      <c r="V864" s="150"/>
      <c r="W864" s="150"/>
      <c r="X864" s="150"/>
      <c r="Y864" s="150"/>
      <c r="Z864" s="150"/>
    </row>
    <row r="865" ht="12.0" customHeight="1">
      <c r="A865" s="192"/>
      <c r="B865" s="192"/>
      <c r="C865" s="192"/>
      <c r="D865" s="192"/>
      <c r="E865" s="192"/>
      <c r="F865" s="192"/>
      <c r="G865" s="150"/>
      <c r="H865" s="150"/>
      <c r="I865" s="150"/>
      <c r="J865" s="150"/>
      <c r="K865" s="150"/>
      <c r="L865" s="150"/>
      <c r="M865" s="150"/>
      <c r="N865" s="150"/>
      <c r="O865" s="150"/>
      <c r="P865" s="150"/>
      <c r="Q865" s="150"/>
      <c r="R865" s="150"/>
      <c r="S865" s="150"/>
      <c r="T865" s="150"/>
      <c r="U865" s="150"/>
      <c r="V865" s="150"/>
      <c r="W865" s="150"/>
      <c r="X865" s="150"/>
      <c r="Y865" s="150"/>
      <c r="Z865" s="150"/>
    </row>
    <row r="866" ht="12.0" customHeight="1">
      <c r="A866" s="192"/>
      <c r="B866" s="192"/>
      <c r="C866" s="192"/>
      <c r="D866" s="192"/>
      <c r="E866" s="192"/>
      <c r="F866" s="192"/>
      <c r="G866" s="150"/>
      <c r="H866" s="150"/>
      <c r="I866" s="150"/>
      <c r="J866" s="150"/>
      <c r="K866" s="150"/>
      <c r="L866" s="150"/>
      <c r="M866" s="150"/>
      <c r="N866" s="150"/>
      <c r="O866" s="150"/>
      <c r="P866" s="150"/>
      <c r="Q866" s="150"/>
      <c r="R866" s="150"/>
      <c r="S866" s="150"/>
      <c r="T866" s="150"/>
      <c r="U866" s="150"/>
      <c r="V866" s="150"/>
      <c r="W866" s="150"/>
      <c r="X866" s="150"/>
      <c r="Y866" s="150"/>
      <c r="Z866" s="150"/>
    </row>
    <row r="867" ht="12.0" customHeight="1">
      <c r="A867" s="192"/>
      <c r="B867" s="192"/>
      <c r="C867" s="192"/>
      <c r="D867" s="192"/>
      <c r="E867" s="192"/>
      <c r="F867" s="192"/>
      <c r="G867" s="150"/>
      <c r="H867" s="150"/>
      <c r="I867" s="150"/>
      <c r="J867" s="150"/>
      <c r="K867" s="150"/>
      <c r="L867" s="150"/>
      <c r="M867" s="150"/>
      <c r="N867" s="150"/>
      <c r="O867" s="150"/>
      <c r="P867" s="150"/>
      <c r="Q867" s="150"/>
      <c r="R867" s="150"/>
      <c r="S867" s="150"/>
      <c r="T867" s="150"/>
      <c r="U867" s="150"/>
      <c r="V867" s="150"/>
      <c r="W867" s="150"/>
      <c r="X867" s="150"/>
      <c r="Y867" s="150"/>
      <c r="Z867" s="150"/>
    </row>
    <row r="868" ht="12.0" customHeight="1">
      <c r="A868" s="192"/>
      <c r="B868" s="192"/>
      <c r="C868" s="192"/>
      <c r="D868" s="192"/>
      <c r="E868" s="192"/>
      <c r="F868" s="192"/>
      <c r="G868" s="150"/>
      <c r="H868" s="150"/>
      <c r="I868" s="150"/>
      <c r="J868" s="150"/>
      <c r="K868" s="150"/>
      <c r="L868" s="150"/>
      <c r="M868" s="150"/>
      <c r="N868" s="150"/>
      <c r="O868" s="150"/>
      <c r="P868" s="150"/>
      <c r="Q868" s="150"/>
      <c r="R868" s="150"/>
      <c r="S868" s="150"/>
      <c r="T868" s="150"/>
      <c r="U868" s="150"/>
      <c r="V868" s="150"/>
      <c r="W868" s="150"/>
      <c r="X868" s="150"/>
      <c r="Y868" s="150"/>
      <c r="Z868" s="150"/>
    </row>
    <row r="869" ht="12.0" customHeight="1">
      <c r="A869" s="192"/>
      <c r="B869" s="192"/>
      <c r="C869" s="192"/>
      <c r="D869" s="192"/>
      <c r="E869" s="192"/>
      <c r="F869" s="192"/>
      <c r="G869" s="150"/>
      <c r="H869" s="150"/>
      <c r="I869" s="150"/>
      <c r="J869" s="150"/>
      <c r="K869" s="150"/>
      <c r="L869" s="150"/>
      <c r="M869" s="150"/>
      <c r="N869" s="150"/>
      <c r="O869" s="150"/>
      <c r="P869" s="150"/>
      <c r="Q869" s="150"/>
      <c r="R869" s="150"/>
      <c r="S869" s="150"/>
      <c r="T869" s="150"/>
      <c r="U869" s="150"/>
      <c r="V869" s="150"/>
      <c r="W869" s="150"/>
      <c r="X869" s="150"/>
      <c r="Y869" s="150"/>
      <c r="Z869" s="150"/>
    </row>
    <row r="870" ht="12.0" customHeight="1">
      <c r="A870" s="192"/>
      <c r="B870" s="192"/>
      <c r="C870" s="192"/>
      <c r="D870" s="192"/>
      <c r="E870" s="192"/>
      <c r="F870" s="192"/>
      <c r="G870" s="150"/>
      <c r="H870" s="150"/>
      <c r="I870" s="150"/>
      <c r="J870" s="150"/>
      <c r="K870" s="150"/>
      <c r="L870" s="150"/>
      <c r="M870" s="150"/>
      <c r="N870" s="150"/>
      <c r="O870" s="150"/>
      <c r="P870" s="150"/>
      <c r="Q870" s="150"/>
      <c r="R870" s="150"/>
      <c r="S870" s="150"/>
      <c r="T870" s="150"/>
      <c r="U870" s="150"/>
      <c r="V870" s="150"/>
      <c r="W870" s="150"/>
      <c r="X870" s="150"/>
      <c r="Y870" s="150"/>
      <c r="Z870" s="150"/>
    </row>
    <row r="871" ht="12.0" customHeight="1">
      <c r="A871" s="192"/>
      <c r="B871" s="192"/>
      <c r="C871" s="192"/>
      <c r="D871" s="192"/>
      <c r="E871" s="192"/>
      <c r="F871" s="192"/>
      <c r="G871" s="150"/>
      <c r="H871" s="150"/>
      <c r="I871" s="150"/>
      <c r="J871" s="150"/>
      <c r="K871" s="150"/>
      <c r="L871" s="150"/>
      <c r="M871" s="150"/>
      <c r="N871" s="150"/>
      <c r="O871" s="150"/>
      <c r="P871" s="150"/>
      <c r="Q871" s="150"/>
      <c r="R871" s="150"/>
      <c r="S871" s="150"/>
      <c r="T871" s="150"/>
      <c r="U871" s="150"/>
      <c r="V871" s="150"/>
      <c r="W871" s="150"/>
      <c r="X871" s="150"/>
      <c r="Y871" s="150"/>
      <c r="Z871" s="150"/>
    </row>
    <row r="872" ht="12.0" customHeight="1">
      <c r="A872" s="192"/>
      <c r="B872" s="192"/>
      <c r="C872" s="192"/>
      <c r="D872" s="192"/>
      <c r="E872" s="192"/>
      <c r="F872" s="192"/>
      <c r="G872" s="150"/>
      <c r="H872" s="150"/>
      <c r="I872" s="150"/>
      <c r="J872" s="150"/>
      <c r="K872" s="150"/>
      <c r="L872" s="150"/>
      <c r="M872" s="150"/>
      <c r="N872" s="150"/>
      <c r="O872" s="150"/>
      <c r="P872" s="150"/>
      <c r="Q872" s="150"/>
      <c r="R872" s="150"/>
      <c r="S872" s="150"/>
      <c r="T872" s="150"/>
      <c r="U872" s="150"/>
      <c r="V872" s="150"/>
      <c r="W872" s="150"/>
      <c r="X872" s="150"/>
      <c r="Y872" s="150"/>
      <c r="Z872" s="150"/>
    </row>
    <row r="873" ht="12.0" customHeight="1">
      <c r="A873" s="192"/>
      <c r="B873" s="192"/>
      <c r="C873" s="192"/>
      <c r="D873" s="192"/>
      <c r="E873" s="192"/>
      <c r="F873" s="192"/>
      <c r="G873" s="150"/>
      <c r="H873" s="150"/>
      <c r="I873" s="150"/>
      <c r="J873" s="150"/>
      <c r="K873" s="150"/>
      <c r="L873" s="150"/>
      <c r="M873" s="150"/>
      <c r="N873" s="150"/>
      <c r="O873" s="150"/>
      <c r="P873" s="150"/>
      <c r="Q873" s="150"/>
      <c r="R873" s="150"/>
      <c r="S873" s="150"/>
      <c r="T873" s="150"/>
      <c r="U873" s="150"/>
      <c r="V873" s="150"/>
      <c r="W873" s="150"/>
      <c r="X873" s="150"/>
      <c r="Y873" s="150"/>
      <c r="Z873" s="150"/>
    </row>
    <row r="874" ht="12.0" customHeight="1">
      <c r="A874" s="192"/>
      <c r="B874" s="192"/>
      <c r="C874" s="192"/>
      <c r="D874" s="192"/>
      <c r="E874" s="192"/>
      <c r="F874" s="192"/>
      <c r="G874" s="150"/>
      <c r="H874" s="150"/>
      <c r="I874" s="150"/>
      <c r="J874" s="150"/>
      <c r="K874" s="150"/>
      <c r="L874" s="150"/>
      <c r="M874" s="150"/>
      <c r="N874" s="150"/>
      <c r="O874" s="150"/>
      <c r="P874" s="150"/>
      <c r="Q874" s="150"/>
      <c r="R874" s="150"/>
      <c r="S874" s="150"/>
      <c r="T874" s="150"/>
      <c r="U874" s="150"/>
      <c r="V874" s="150"/>
      <c r="W874" s="150"/>
      <c r="X874" s="150"/>
      <c r="Y874" s="150"/>
      <c r="Z874" s="150"/>
    </row>
    <row r="875" ht="12.0" customHeight="1">
      <c r="A875" s="192"/>
      <c r="B875" s="192"/>
      <c r="C875" s="192"/>
      <c r="D875" s="192"/>
      <c r="E875" s="192"/>
      <c r="F875" s="192"/>
      <c r="G875" s="150"/>
      <c r="H875" s="150"/>
      <c r="I875" s="150"/>
      <c r="J875" s="150"/>
      <c r="K875" s="150"/>
      <c r="L875" s="150"/>
      <c r="M875" s="150"/>
      <c r="N875" s="150"/>
      <c r="O875" s="150"/>
      <c r="P875" s="150"/>
      <c r="Q875" s="150"/>
      <c r="R875" s="150"/>
      <c r="S875" s="150"/>
      <c r="T875" s="150"/>
      <c r="U875" s="150"/>
      <c r="V875" s="150"/>
      <c r="W875" s="150"/>
      <c r="X875" s="150"/>
      <c r="Y875" s="150"/>
      <c r="Z875" s="150"/>
    </row>
    <row r="876" ht="12.0" customHeight="1">
      <c r="A876" s="192"/>
      <c r="B876" s="192"/>
      <c r="C876" s="192"/>
      <c r="D876" s="192"/>
      <c r="E876" s="192"/>
      <c r="F876" s="192"/>
      <c r="G876" s="150"/>
      <c r="H876" s="150"/>
      <c r="I876" s="150"/>
      <c r="J876" s="150"/>
      <c r="K876" s="150"/>
      <c r="L876" s="150"/>
      <c r="M876" s="150"/>
      <c r="N876" s="150"/>
      <c r="O876" s="150"/>
      <c r="P876" s="150"/>
      <c r="Q876" s="150"/>
      <c r="R876" s="150"/>
      <c r="S876" s="150"/>
      <c r="T876" s="150"/>
      <c r="U876" s="150"/>
      <c r="V876" s="150"/>
      <c r="W876" s="150"/>
      <c r="X876" s="150"/>
      <c r="Y876" s="150"/>
      <c r="Z876" s="150"/>
    </row>
    <row r="877" ht="12.0" customHeight="1">
      <c r="A877" s="192"/>
      <c r="B877" s="192"/>
      <c r="C877" s="192"/>
      <c r="D877" s="192"/>
      <c r="E877" s="192"/>
      <c r="F877" s="192"/>
      <c r="G877" s="150"/>
      <c r="H877" s="150"/>
      <c r="I877" s="150"/>
      <c r="J877" s="150"/>
      <c r="K877" s="150"/>
      <c r="L877" s="150"/>
      <c r="M877" s="150"/>
      <c r="N877" s="150"/>
      <c r="O877" s="150"/>
      <c r="P877" s="150"/>
      <c r="Q877" s="150"/>
      <c r="R877" s="150"/>
      <c r="S877" s="150"/>
      <c r="T877" s="150"/>
      <c r="U877" s="150"/>
      <c r="V877" s="150"/>
      <c r="W877" s="150"/>
      <c r="X877" s="150"/>
      <c r="Y877" s="150"/>
      <c r="Z877" s="150"/>
    </row>
    <row r="878" ht="12.0" customHeight="1">
      <c r="A878" s="192"/>
      <c r="B878" s="192"/>
      <c r="C878" s="192"/>
      <c r="D878" s="192"/>
      <c r="E878" s="192"/>
      <c r="F878" s="192"/>
      <c r="G878" s="150"/>
      <c r="H878" s="150"/>
      <c r="I878" s="150"/>
      <c r="J878" s="150"/>
      <c r="K878" s="150"/>
      <c r="L878" s="150"/>
      <c r="M878" s="150"/>
      <c r="N878" s="150"/>
      <c r="O878" s="150"/>
      <c r="P878" s="150"/>
      <c r="Q878" s="150"/>
      <c r="R878" s="150"/>
      <c r="S878" s="150"/>
      <c r="T878" s="150"/>
      <c r="U878" s="150"/>
      <c r="V878" s="150"/>
      <c r="W878" s="150"/>
      <c r="X878" s="150"/>
      <c r="Y878" s="150"/>
      <c r="Z878" s="150"/>
    </row>
    <row r="879" ht="12.0" customHeight="1">
      <c r="A879" s="192"/>
      <c r="B879" s="192"/>
      <c r="C879" s="192"/>
      <c r="D879" s="192"/>
      <c r="E879" s="192"/>
      <c r="F879" s="192"/>
      <c r="G879" s="150"/>
      <c r="H879" s="150"/>
      <c r="I879" s="150"/>
      <c r="J879" s="150"/>
      <c r="K879" s="150"/>
      <c r="L879" s="150"/>
      <c r="M879" s="150"/>
      <c r="N879" s="150"/>
      <c r="O879" s="150"/>
      <c r="P879" s="150"/>
      <c r="Q879" s="150"/>
      <c r="R879" s="150"/>
      <c r="S879" s="150"/>
      <c r="T879" s="150"/>
      <c r="U879" s="150"/>
      <c r="V879" s="150"/>
      <c r="W879" s="150"/>
      <c r="X879" s="150"/>
      <c r="Y879" s="150"/>
      <c r="Z879" s="150"/>
    </row>
    <row r="880" ht="12.0" customHeight="1">
      <c r="A880" s="192"/>
      <c r="B880" s="192"/>
      <c r="C880" s="192"/>
      <c r="D880" s="192"/>
      <c r="E880" s="192"/>
      <c r="F880" s="192"/>
      <c r="G880" s="150"/>
      <c r="H880" s="150"/>
      <c r="I880" s="150"/>
      <c r="J880" s="150"/>
      <c r="K880" s="150"/>
      <c r="L880" s="150"/>
      <c r="M880" s="150"/>
      <c r="N880" s="150"/>
      <c r="O880" s="150"/>
      <c r="P880" s="150"/>
      <c r="Q880" s="150"/>
      <c r="R880" s="150"/>
      <c r="S880" s="150"/>
      <c r="T880" s="150"/>
      <c r="U880" s="150"/>
      <c r="V880" s="150"/>
      <c r="W880" s="150"/>
      <c r="X880" s="150"/>
      <c r="Y880" s="150"/>
      <c r="Z880" s="150"/>
    </row>
    <row r="881" ht="12.0" customHeight="1">
      <c r="A881" s="192"/>
      <c r="B881" s="192"/>
      <c r="C881" s="192"/>
      <c r="D881" s="192"/>
      <c r="E881" s="192"/>
      <c r="F881" s="192"/>
      <c r="G881" s="150"/>
      <c r="H881" s="150"/>
      <c r="I881" s="150"/>
      <c r="J881" s="150"/>
      <c r="K881" s="150"/>
      <c r="L881" s="150"/>
      <c r="M881" s="150"/>
      <c r="N881" s="150"/>
      <c r="O881" s="150"/>
      <c r="P881" s="150"/>
      <c r="Q881" s="150"/>
      <c r="R881" s="150"/>
      <c r="S881" s="150"/>
      <c r="T881" s="150"/>
      <c r="U881" s="150"/>
      <c r="V881" s="150"/>
      <c r="W881" s="150"/>
      <c r="X881" s="150"/>
      <c r="Y881" s="150"/>
      <c r="Z881" s="150"/>
    </row>
    <row r="882" ht="12.0" customHeight="1">
      <c r="A882" s="192"/>
      <c r="B882" s="192"/>
      <c r="C882" s="192"/>
      <c r="D882" s="192"/>
      <c r="E882" s="192"/>
      <c r="F882" s="192"/>
      <c r="G882" s="150"/>
      <c r="H882" s="150"/>
      <c r="I882" s="150"/>
      <c r="J882" s="150"/>
      <c r="K882" s="150"/>
      <c r="L882" s="150"/>
      <c r="M882" s="150"/>
      <c r="N882" s="150"/>
      <c r="O882" s="150"/>
      <c r="P882" s="150"/>
      <c r="Q882" s="150"/>
      <c r="R882" s="150"/>
      <c r="S882" s="150"/>
      <c r="T882" s="150"/>
      <c r="U882" s="150"/>
      <c r="V882" s="150"/>
      <c r="W882" s="150"/>
      <c r="X882" s="150"/>
      <c r="Y882" s="150"/>
      <c r="Z882" s="150"/>
    </row>
    <row r="883" ht="12.0" customHeight="1">
      <c r="A883" s="192"/>
      <c r="B883" s="192"/>
      <c r="C883" s="192"/>
      <c r="D883" s="192"/>
      <c r="E883" s="192"/>
      <c r="F883" s="192"/>
      <c r="G883" s="150"/>
      <c r="H883" s="150"/>
      <c r="I883" s="150"/>
      <c r="J883" s="150"/>
      <c r="K883" s="150"/>
      <c r="L883" s="150"/>
      <c r="M883" s="150"/>
      <c r="N883" s="150"/>
      <c r="O883" s="150"/>
      <c r="P883" s="150"/>
      <c r="Q883" s="150"/>
      <c r="R883" s="150"/>
      <c r="S883" s="150"/>
      <c r="T883" s="150"/>
      <c r="U883" s="150"/>
      <c r="V883" s="150"/>
      <c r="W883" s="150"/>
      <c r="X883" s="150"/>
      <c r="Y883" s="150"/>
      <c r="Z883" s="150"/>
    </row>
    <row r="884" ht="12.0" customHeight="1">
      <c r="A884" s="192"/>
      <c r="B884" s="192"/>
      <c r="C884" s="192"/>
      <c r="D884" s="192"/>
      <c r="E884" s="192"/>
      <c r="F884" s="192"/>
      <c r="G884" s="150"/>
      <c r="H884" s="150"/>
      <c r="I884" s="150"/>
      <c r="J884" s="150"/>
      <c r="K884" s="150"/>
      <c r="L884" s="150"/>
      <c r="M884" s="150"/>
      <c r="N884" s="150"/>
      <c r="O884" s="150"/>
      <c r="P884" s="150"/>
      <c r="Q884" s="150"/>
      <c r="R884" s="150"/>
      <c r="S884" s="150"/>
      <c r="T884" s="150"/>
      <c r="U884" s="150"/>
      <c r="V884" s="150"/>
      <c r="W884" s="150"/>
      <c r="X884" s="150"/>
      <c r="Y884" s="150"/>
      <c r="Z884" s="150"/>
    </row>
    <row r="885" ht="12.0" customHeight="1">
      <c r="A885" s="192"/>
      <c r="B885" s="192"/>
      <c r="C885" s="192"/>
      <c r="D885" s="192"/>
      <c r="E885" s="192"/>
      <c r="F885" s="192"/>
      <c r="G885" s="150"/>
      <c r="H885" s="150"/>
      <c r="I885" s="150"/>
      <c r="J885" s="150"/>
      <c r="K885" s="150"/>
      <c r="L885" s="150"/>
      <c r="M885" s="150"/>
      <c r="N885" s="150"/>
      <c r="O885" s="150"/>
      <c r="P885" s="150"/>
      <c r="Q885" s="150"/>
      <c r="R885" s="150"/>
      <c r="S885" s="150"/>
      <c r="T885" s="150"/>
      <c r="U885" s="150"/>
      <c r="V885" s="150"/>
      <c r="W885" s="150"/>
      <c r="X885" s="150"/>
      <c r="Y885" s="150"/>
      <c r="Z885" s="150"/>
    </row>
    <row r="886" ht="12.0" customHeight="1">
      <c r="A886" s="192"/>
      <c r="B886" s="192"/>
      <c r="C886" s="192"/>
      <c r="D886" s="192"/>
      <c r="E886" s="192"/>
      <c r="F886" s="192"/>
      <c r="G886" s="150"/>
      <c r="H886" s="150"/>
      <c r="I886" s="150"/>
      <c r="J886" s="150"/>
      <c r="K886" s="150"/>
      <c r="L886" s="150"/>
      <c r="M886" s="150"/>
      <c r="N886" s="150"/>
      <c r="O886" s="150"/>
      <c r="P886" s="150"/>
      <c r="Q886" s="150"/>
      <c r="R886" s="150"/>
      <c r="S886" s="150"/>
      <c r="T886" s="150"/>
      <c r="U886" s="150"/>
      <c r="V886" s="150"/>
      <c r="W886" s="150"/>
      <c r="X886" s="150"/>
      <c r="Y886" s="150"/>
      <c r="Z886" s="150"/>
    </row>
    <row r="887" ht="12.0" customHeight="1">
      <c r="A887" s="192"/>
      <c r="B887" s="192"/>
      <c r="C887" s="192"/>
      <c r="D887" s="192"/>
      <c r="E887" s="192"/>
      <c r="F887" s="192"/>
      <c r="G887" s="150"/>
      <c r="H887" s="150"/>
      <c r="I887" s="150"/>
      <c r="J887" s="150"/>
      <c r="K887" s="150"/>
      <c r="L887" s="150"/>
      <c r="M887" s="150"/>
      <c r="N887" s="150"/>
      <c r="O887" s="150"/>
      <c r="P887" s="150"/>
      <c r="Q887" s="150"/>
      <c r="R887" s="150"/>
      <c r="S887" s="150"/>
      <c r="T887" s="150"/>
      <c r="U887" s="150"/>
      <c r="V887" s="150"/>
      <c r="W887" s="150"/>
      <c r="X887" s="150"/>
      <c r="Y887" s="150"/>
      <c r="Z887" s="150"/>
    </row>
    <row r="888" ht="12.0" customHeight="1">
      <c r="A888" s="192"/>
      <c r="B888" s="192"/>
      <c r="C888" s="192"/>
      <c r="D888" s="192"/>
      <c r="E888" s="192"/>
      <c r="F888" s="192"/>
      <c r="G888" s="150"/>
      <c r="H888" s="150"/>
      <c r="I888" s="150"/>
      <c r="J888" s="150"/>
      <c r="K888" s="150"/>
      <c r="L888" s="150"/>
      <c r="M888" s="150"/>
      <c r="N888" s="150"/>
      <c r="O888" s="150"/>
      <c r="P888" s="150"/>
      <c r="Q888" s="150"/>
      <c r="R888" s="150"/>
      <c r="S888" s="150"/>
      <c r="T888" s="150"/>
      <c r="U888" s="150"/>
      <c r="V888" s="150"/>
      <c r="W888" s="150"/>
      <c r="X888" s="150"/>
      <c r="Y888" s="150"/>
      <c r="Z888" s="150"/>
    </row>
    <row r="889" ht="12.0" customHeight="1">
      <c r="A889" s="192"/>
      <c r="B889" s="192"/>
      <c r="C889" s="192"/>
      <c r="D889" s="192"/>
      <c r="E889" s="192"/>
      <c r="F889" s="192"/>
      <c r="G889" s="150"/>
      <c r="H889" s="150"/>
      <c r="I889" s="150"/>
      <c r="J889" s="150"/>
      <c r="K889" s="150"/>
      <c r="L889" s="150"/>
      <c r="M889" s="150"/>
      <c r="N889" s="150"/>
      <c r="O889" s="150"/>
      <c r="P889" s="150"/>
      <c r="Q889" s="150"/>
      <c r="R889" s="150"/>
      <c r="S889" s="150"/>
      <c r="T889" s="150"/>
      <c r="U889" s="150"/>
      <c r="V889" s="150"/>
      <c r="W889" s="150"/>
      <c r="X889" s="150"/>
      <c r="Y889" s="150"/>
      <c r="Z889" s="150"/>
    </row>
    <row r="890" ht="12.0" customHeight="1">
      <c r="A890" s="192"/>
      <c r="B890" s="192"/>
      <c r="C890" s="192"/>
      <c r="D890" s="192"/>
      <c r="E890" s="192"/>
      <c r="F890" s="192"/>
      <c r="G890" s="150"/>
      <c r="H890" s="150"/>
      <c r="I890" s="150"/>
      <c r="J890" s="150"/>
      <c r="K890" s="150"/>
      <c r="L890" s="150"/>
      <c r="M890" s="150"/>
      <c r="N890" s="150"/>
      <c r="O890" s="150"/>
      <c r="P890" s="150"/>
      <c r="Q890" s="150"/>
      <c r="R890" s="150"/>
      <c r="S890" s="150"/>
      <c r="T890" s="150"/>
      <c r="U890" s="150"/>
      <c r="V890" s="150"/>
      <c r="W890" s="150"/>
      <c r="X890" s="150"/>
      <c r="Y890" s="150"/>
      <c r="Z890" s="150"/>
    </row>
    <row r="891" ht="12.0" customHeight="1">
      <c r="A891" s="192"/>
      <c r="B891" s="192"/>
      <c r="C891" s="192"/>
      <c r="D891" s="192"/>
      <c r="E891" s="192"/>
      <c r="F891" s="192"/>
      <c r="G891" s="150"/>
      <c r="H891" s="150"/>
      <c r="I891" s="150"/>
      <c r="J891" s="150"/>
      <c r="K891" s="150"/>
      <c r="L891" s="150"/>
      <c r="M891" s="150"/>
      <c r="N891" s="150"/>
      <c r="O891" s="150"/>
      <c r="P891" s="150"/>
      <c r="Q891" s="150"/>
      <c r="R891" s="150"/>
      <c r="S891" s="150"/>
      <c r="T891" s="150"/>
      <c r="U891" s="150"/>
      <c r="V891" s="150"/>
      <c r="W891" s="150"/>
      <c r="X891" s="150"/>
      <c r="Y891" s="150"/>
      <c r="Z891" s="150"/>
    </row>
    <row r="892" ht="12.0" customHeight="1">
      <c r="A892" s="192"/>
      <c r="B892" s="192"/>
      <c r="C892" s="192"/>
      <c r="D892" s="192"/>
      <c r="E892" s="192"/>
      <c r="F892" s="192"/>
      <c r="G892" s="150"/>
      <c r="H892" s="150"/>
      <c r="I892" s="150"/>
      <c r="J892" s="150"/>
      <c r="K892" s="150"/>
      <c r="L892" s="150"/>
      <c r="M892" s="150"/>
      <c r="N892" s="150"/>
      <c r="O892" s="150"/>
      <c r="P892" s="150"/>
      <c r="Q892" s="150"/>
      <c r="R892" s="150"/>
      <c r="S892" s="150"/>
      <c r="T892" s="150"/>
      <c r="U892" s="150"/>
      <c r="V892" s="150"/>
      <c r="W892" s="150"/>
      <c r="X892" s="150"/>
      <c r="Y892" s="150"/>
      <c r="Z892" s="150"/>
    </row>
    <row r="893" ht="12.0" customHeight="1">
      <c r="A893" s="192"/>
      <c r="B893" s="192"/>
      <c r="C893" s="192"/>
      <c r="D893" s="192"/>
      <c r="E893" s="192"/>
      <c r="F893" s="192"/>
      <c r="G893" s="150"/>
      <c r="H893" s="150"/>
      <c r="I893" s="150"/>
      <c r="J893" s="150"/>
      <c r="K893" s="150"/>
      <c r="L893" s="150"/>
      <c r="M893" s="150"/>
      <c r="N893" s="150"/>
      <c r="O893" s="150"/>
      <c r="P893" s="150"/>
      <c r="Q893" s="150"/>
      <c r="R893" s="150"/>
      <c r="S893" s="150"/>
      <c r="T893" s="150"/>
      <c r="U893" s="150"/>
      <c r="V893" s="150"/>
      <c r="W893" s="150"/>
      <c r="X893" s="150"/>
      <c r="Y893" s="150"/>
      <c r="Z893" s="150"/>
    </row>
    <row r="894" ht="12.0" customHeight="1">
      <c r="A894" s="192"/>
      <c r="B894" s="192"/>
      <c r="C894" s="192"/>
      <c r="D894" s="192"/>
      <c r="E894" s="192"/>
      <c r="F894" s="192"/>
      <c r="G894" s="150"/>
      <c r="H894" s="150"/>
      <c r="I894" s="150"/>
      <c r="J894" s="150"/>
      <c r="K894" s="150"/>
      <c r="L894" s="150"/>
      <c r="M894" s="150"/>
      <c r="N894" s="150"/>
      <c r="O894" s="150"/>
      <c r="P894" s="150"/>
      <c r="Q894" s="150"/>
      <c r="R894" s="150"/>
      <c r="S894" s="150"/>
      <c r="T894" s="150"/>
      <c r="U894" s="150"/>
      <c r="V894" s="150"/>
      <c r="W894" s="150"/>
      <c r="X894" s="150"/>
      <c r="Y894" s="150"/>
      <c r="Z894" s="150"/>
    </row>
    <row r="895" ht="12.0" customHeight="1">
      <c r="A895" s="192"/>
      <c r="B895" s="192"/>
      <c r="C895" s="192"/>
      <c r="D895" s="192"/>
      <c r="E895" s="192"/>
      <c r="F895" s="192"/>
      <c r="G895" s="150"/>
      <c r="H895" s="150"/>
      <c r="I895" s="150"/>
      <c r="J895" s="150"/>
      <c r="K895" s="150"/>
      <c r="L895" s="150"/>
      <c r="M895" s="150"/>
      <c r="N895" s="150"/>
      <c r="O895" s="150"/>
      <c r="P895" s="150"/>
      <c r="Q895" s="150"/>
      <c r="R895" s="150"/>
      <c r="S895" s="150"/>
      <c r="T895" s="150"/>
      <c r="U895" s="150"/>
      <c r="V895" s="150"/>
      <c r="W895" s="150"/>
      <c r="X895" s="150"/>
      <c r="Y895" s="150"/>
      <c r="Z895" s="150"/>
    </row>
    <row r="896" ht="12.0" customHeight="1">
      <c r="A896" s="192"/>
      <c r="B896" s="192"/>
      <c r="C896" s="192"/>
      <c r="D896" s="192"/>
      <c r="E896" s="192"/>
      <c r="F896" s="192"/>
      <c r="G896" s="150"/>
      <c r="H896" s="150"/>
      <c r="I896" s="150"/>
      <c r="J896" s="150"/>
      <c r="K896" s="150"/>
      <c r="L896" s="150"/>
      <c r="M896" s="150"/>
      <c r="N896" s="150"/>
      <c r="O896" s="150"/>
      <c r="P896" s="150"/>
      <c r="Q896" s="150"/>
      <c r="R896" s="150"/>
      <c r="S896" s="150"/>
      <c r="T896" s="150"/>
      <c r="U896" s="150"/>
      <c r="V896" s="150"/>
      <c r="W896" s="150"/>
      <c r="X896" s="150"/>
      <c r="Y896" s="150"/>
      <c r="Z896" s="150"/>
    </row>
    <row r="897" ht="12.0" customHeight="1">
      <c r="A897" s="192"/>
      <c r="B897" s="192"/>
      <c r="C897" s="192"/>
      <c r="D897" s="192"/>
      <c r="E897" s="192"/>
      <c r="F897" s="192"/>
      <c r="G897" s="150"/>
      <c r="H897" s="150"/>
      <c r="I897" s="150"/>
      <c r="J897" s="150"/>
      <c r="K897" s="150"/>
      <c r="L897" s="150"/>
      <c r="M897" s="150"/>
      <c r="N897" s="150"/>
      <c r="O897" s="150"/>
      <c r="P897" s="150"/>
      <c r="Q897" s="150"/>
      <c r="R897" s="150"/>
      <c r="S897" s="150"/>
      <c r="T897" s="150"/>
      <c r="U897" s="150"/>
      <c r="V897" s="150"/>
      <c r="W897" s="150"/>
      <c r="X897" s="150"/>
      <c r="Y897" s="150"/>
      <c r="Z897" s="150"/>
    </row>
    <row r="898" ht="12.0" customHeight="1">
      <c r="A898" s="192"/>
      <c r="B898" s="192"/>
      <c r="C898" s="192"/>
      <c r="D898" s="192"/>
      <c r="E898" s="192"/>
      <c r="F898" s="192"/>
      <c r="G898" s="150"/>
      <c r="H898" s="150"/>
      <c r="I898" s="150"/>
      <c r="J898" s="150"/>
      <c r="K898" s="150"/>
      <c r="L898" s="150"/>
      <c r="M898" s="150"/>
      <c r="N898" s="150"/>
      <c r="O898" s="150"/>
      <c r="P898" s="150"/>
      <c r="Q898" s="150"/>
      <c r="R898" s="150"/>
      <c r="S898" s="150"/>
      <c r="T898" s="150"/>
      <c r="U898" s="150"/>
      <c r="V898" s="150"/>
      <c r="W898" s="150"/>
      <c r="X898" s="150"/>
      <c r="Y898" s="150"/>
      <c r="Z898" s="150"/>
    </row>
    <row r="899" ht="12.0" customHeight="1">
      <c r="A899" s="192"/>
      <c r="B899" s="192"/>
      <c r="C899" s="192"/>
      <c r="D899" s="192"/>
      <c r="E899" s="192"/>
      <c r="F899" s="192"/>
      <c r="G899" s="150"/>
      <c r="H899" s="150"/>
      <c r="I899" s="150"/>
      <c r="J899" s="150"/>
      <c r="K899" s="150"/>
      <c r="L899" s="150"/>
      <c r="M899" s="150"/>
      <c r="N899" s="150"/>
      <c r="O899" s="150"/>
      <c r="P899" s="150"/>
      <c r="Q899" s="150"/>
      <c r="R899" s="150"/>
      <c r="S899" s="150"/>
      <c r="T899" s="150"/>
      <c r="U899" s="150"/>
      <c r="V899" s="150"/>
      <c r="W899" s="150"/>
      <c r="X899" s="150"/>
      <c r="Y899" s="150"/>
      <c r="Z899" s="150"/>
    </row>
    <row r="900" ht="12.0" customHeight="1">
      <c r="A900" s="192"/>
      <c r="B900" s="192"/>
      <c r="C900" s="192"/>
      <c r="D900" s="192"/>
      <c r="E900" s="192"/>
      <c r="F900" s="192"/>
      <c r="G900" s="150"/>
      <c r="H900" s="150"/>
      <c r="I900" s="150"/>
      <c r="J900" s="150"/>
      <c r="K900" s="150"/>
      <c r="L900" s="150"/>
      <c r="M900" s="150"/>
      <c r="N900" s="150"/>
      <c r="O900" s="150"/>
      <c r="P900" s="150"/>
      <c r="Q900" s="150"/>
      <c r="R900" s="150"/>
      <c r="S900" s="150"/>
      <c r="T900" s="150"/>
      <c r="U900" s="150"/>
      <c r="V900" s="150"/>
      <c r="W900" s="150"/>
      <c r="X900" s="150"/>
      <c r="Y900" s="150"/>
      <c r="Z900" s="150"/>
    </row>
    <row r="901" ht="12.0" customHeight="1">
      <c r="A901" s="192"/>
      <c r="B901" s="192"/>
      <c r="C901" s="192"/>
      <c r="D901" s="192"/>
      <c r="E901" s="192"/>
      <c r="F901" s="192"/>
      <c r="G901" s="150"/>
      <c r="H901" s="150"/>
      <c r="I901" s="150"/>
      <c r="J901" s="150"/>
      <c r="K901" s="150"/>
      <c r="L901" s="150"/>
      <c r="M901" s="150"/>
      <c r="N901" s="150"/>
      <c r="O901" s="150"/>
      <c r="P901" s="150"/>
      <c r="Q901" s="150"/>
      <c r="R901" s="150"/>
      <c r="S901" s="150"/>
      <c r="T901" s="150"/>
      <c r="U901" s="150"/>
      <c r="V901" s="150"/>
      <c r="W901" s="150"/>
      <c r="X901" s="150"/>
      <c r="Y901" s="150"/>
      <c r="Z901" s="150"/>
    </row>
    <row r="902" ht="12.0" customHeight="1">
      <c r="A902" s="192"/>
      <c r="B902" s="192"/>
      <c r="C902" s="192"/>
      <c r="D902" s="192"/>
      <c r="E902" s="192"/>
      <c r="F902" s="192"/>
      <c r="G902" s="150"/>
      <c r="H902" s="150"/>
      <c r="I902" s="150"/>
      <c r="J902" s="150"/>
      <c r="K902" s="150"/>
      <c r="L902" s="150"/>
      <c r="M902" s="150"/>
      <c r="N902" s="150"/>
      <c r="O902" s="150"/>
      <c r="P902" s="150"/>
      <c r="Q902" s="150"/>
      <c r="R902" s="150"/>
      <c r="S902" s="150"/>
      <c r="T902" s="150"/>
      <c r="U902" s="150"/>
      <c r="V902" s="150"/>
      <c r="W902" s="150"/>
      <c r="X902" s="150"/>
      <c r="Y902" s="150"/>
      <c r="Z902" s="150"/>
    </row>
    <row r="903" ht="12.0" customHeight="1">
      <c r="A903" s="192"/>
      <c r="B903" s="192"/>
      <c r="C903" s="192"/>
      <c r="D903" s="192"/>
      <c r="E903" s="192"/>
      <c r="F903" s="192"/>
      <c r="G903" s="150"/>
      <c r="H903" s="150"/>
      <c r="I903" s="150"/>
      <c r="J903" s="150"/>
      <c r="K903" s="150"/>
      <c r="L903" s="150"/>
      <c r="M903" s="150"/>
      <c r="N903" s="150"/>
      <c r="O903" s="150"/>
      <c r="P903" s="150"/>
      <c r="Q903" s="150"/>
      <c r="R903" s="150"/>
      <c r="S903" s="150"/>
      <c r="T903" s="150"/>
      <c r="U903" s="150"/>
      <c r="V903" s="150"/>
      <c r="W903" s="150"/>
      <c r="X903" s="150"/>
      <c r="Y903" s="150"/>
      <c r="Z903" s="150"/>
    </row>
    <row r="904" ht="12.0" customHeight="1">
      <c r="A904" s="192"/>
      <c r="B904" s="192"/>
      <c r="C904" s="192"/>
      <c r="D904" s="192"/>
      <c r="E904" s="192"/>
      <c r="F904" s="192"/>
      <c r="G904" s="150"/>
      <c r="H904" s="150"/>
      <c r="I904" s="150"/>
      <c r="J904" s="150"/>
      <c r="K904" s="150"/>
      <c r="L904" s="150"/>
      <c r="M904" s="150"/>
      <c r="N904" s="150"/>
      <c r="O904" s="150"/>
      <c r="P904" s="150"/>
      <c r="Q904" s="150"/>
      <c r="R904" s="150"/>
      <c r="S904" s="150"/>
      <c r="T904" s="150"/>
      <c r="U904" s="150"/>
      <c r="V904" s="150"/>
      <c r="W904" s="150"/>
      <c r="X904" s="150"/>
      <c r="Y904" s="150"/>
      <c r="Z904" s="150"/>
    </row>
    <row r="905" ht="12.0" customHeight="1">
      <c r="A905" s="192"/>
      <c r="B905" s="192"/>
      <c r="C905" s="192"/>
      <c r="D905" s="192"/>
      <c r="E905" s="192"/>
      <c r="F905" s="192"/>
      <c r="G905" s="150"/>
      <c r="H905" s="150"/>
      <c r="I905" s="150"/>
      <c r="J905" s="150"/>
      <c r="K905" s="150"/>
      <c r="L905" s="150"/>
      <c r="M905" s="150"/>
      <c r="N905" s="150"/>
      <c r="O905" s="150"/>
      <c r="P905" s="150"/>
      <c r="Q905" s="150"/>
      <c r="R905" s="150"/>
      <c r="S905" s="150"/>
      <c r="T905" s="150"/>
      <c r="U905" s="150"/>
      <c r="V905" s="150"/>
      <c r="W905" s="150"/>
      <c r="X905" s="150"/>
      <c r="Y905" s="150"/>
      <c r="Z905" s="150"/>
    </row>
    <row r="906" ht="12.0" customHeight="1">
      <c r="A906" s="192"/>
      <c r="B906" s="192"/>
      <c r="C906" s="192"/>
      <c r="D906" s="192"/>
      <c r="E906" s="192"/>
      <c r="F906" s="192"/>
      <c r="G906" s="150"/>
      <c r="H906" s="150"/>
      <c r="I906" s="150"/>
      <c r="J906" s="150"/>
      <c r="K906" s="150"/>
      <c r="L906" s="150"/>
      <c r="M906" s="150"/>
      <c r="N906" s="150"/>
      <c r="O906" s="150"/>
      <c r="P906" s="150"/>
      <c r="Q906" s="150"/>
      <c r="R906" s="150"/>
      <c r="S906" s="150"/>
      <c r="T906" s="150"/>
      <c r="U906" s="150"/>
      <c r="V906" s="150"/>
      <c r="W906" s="150"/>
      <c r="X906" s="150"/>
      <c r="Y906" s="150"/>
      <c r="Z906" s="150"/>
    </row>
    <row r="907" ht="12.0" customHeight="1">
      <c r="A907" s="192"/>
      <c r="B907" s="192"/>
      <c r="C907" s="192"/>
      <c r="D907" s="192"/>
      <c r="E907" s="192"/>
      <c r="F907" s="192"/>
      <c r="G907" s="150"/>
      <c r="H907" s="150"/>
      <c r="I907" s="150"/>
      <c r="J907" s="150"/>
      <c r="K907" s="150"/>
      <c r="L907" s="150"/>
      <c r="M907" s="150"/>
      <c r="N907" s="150"/>
      <c r="O907" s="150"/>
      <c r="P907" s="150"/>
      <c r="Q907" s="150"/>
      <c r="R907" s="150"/>
      <c r="S907" s="150"/>
      <c r="T907" s="150"/>
      <c r="U907" s="150"/>
      <c r="V907" s="150"/>
      <c r="W907" s="150"/>
      <c r="X907" s="150"/>
      <c r="Y907" s="150"/>
      <c r="Z907" s="150"/>
    </row>
    <row r="908" ht="12.0" customHeight="1">
      <c r="A908" s="192"/>
      <c r="B908" s="192"/>
      <c r="C908" s="192"/>
      <c r="D908" s="192"/>
      <c r="E908" s="192"/>
      <c r="F908" s="192"/>
      <c r="G908" s="150"/>
      <c r="H908" s="150"/>
      <c r="I908" s="150"/>
      <c r="J908" s="150"/>
      <c r="K908" s="150"/>
      <c r="L908" s="150"/>
      <c r="M908" s="150"/>
      <c r="N908" s="150"/>
      <c r="O908" s="150"/>
      <c r="P908" s="150"/>
      <c r="Q908" s="150"/>
      <c r="R908" s="150"/>
      <c r="S908" s="150"/>
      <c r="T908" s="150"/>
      <c r="U908" s="150"/>
      <c r="V908" s="150"/>
      <c r="W908" s="150"/>
      <c r="X908" s="150"/>
      <c r="Y908" s="150"/>
      <c r="Z908" s="150"/>
    </row>
    <row r="909" ht="12.0" customHeight="1">
      <c r="A909" s="192"/>
      <c r="B909" s="192"/>
      <c r="C909" s="192"/>
      <c r="D909" s="192"/>
      <c r="E909" s="192"/>
      <c r="F909" s="192"/>
      <c r="G909" s="150"/>
      <c r="H909" s="150"/>
      <c r="I909" s="150"/>
      <c r="J909" s="150"/>
      <c r="K909" s="150"/>
      <c r="L909" s="150"/>
      <c r="M909" s="150"/>
      <c r="N909" s="150"/>
      <c r="O909" s="150"/>
      <c r="P909" s="150"/>
      <c r="Q909" s="150"/>
      <c r="R909" s="150"/>
      <c r="S909" s="150"/>
      <c r="T909" s="150"/>
      <c r="U909" s="150"/>
      <c r="V909" s="150"/>
      <c r="W909" s="150"/>
      <c r="X909" s="150"/>
      <c r="Y909" s="150"/>
      <c r="Z909" s="150"/>
    </row>
    <row r="910" ht="12.0" customHeight="1">
      <c r="A910" s="192"/>
      <c r="B910" s="192"/>
      <c r="C910" s="192"/>
      <c r="D910" s="192"/>
      <c r="E910" s="192"/>
      <c r="F910" s="192"/>
      <c r="G910" s="150"/>
      <c r="H910" s="150"/>
      <c r="I910" s="150"/>
      <c r="J910" s="150"/>
      <c r="K910" s="150"/>
      <c r="L910" s="150"/>
      <c r="M910" s="150"/>
      <c r="N910" s="150"/>
      <c r="O910" s="150"/>
      <c r="P910" s="150"/>
      <c r="Q910" s="150"/>
      <c r="R910" s="150"/>
      <c r="S910" s="150"/>
      <c r="T910" s="150"/>
      <c r="U910" s="150"/>
      <c r="V910" s="150"/>
      <c r="W910" s="150"/>
      <c r="X910" s="150"/>
      <c r="Y910" s="150"/>
      <c r="Z910" s="150"/>
    </row>
    <row r="911" ht="12.0" customHeight="1">
      <c r="A911" s="192"/>
      <c r="B911" s="192"/>
      <c r="C911" s="192"/>
      <c r="D911" s="192"/>
      <c r="E911" s="192"/>
      <c r="F911" s="192"/>
      <c r="G911" s="150"/>
      <c r="H911" s="150"/>
      <c r="I911" s="150"/>
      <c r="J911" s="150"/>
      <c r="K911" s="150"/>
      <c r="L911" s="150"/>
      <c r="M911" s="150"/>
      <c r="N911" s="150"/>
      <c r="O911" s="150"/>
      <c r="P911" s="150"/>
      <c r="Q911" s="150"/>
      <c r="R911" s="150"/>
      <c r="S911" s="150"/>
      <c r="T911" s="150"/>
      <c r="U911" s="150"/>
      <c r="V911" s="150"/>
      <c r="W911" s="150"/>
      <c r="X911" s="150"/>
      <c r="Y911" s="150"/>
      <c r="Z911" s="150"/>
    </row>
    <row r="912" ht="12.0" customHeight="1">
      <c r="A912" s="192"/>
      <c r="B912" s="192"/>
      <c r="C912" s="192"/>
      <c r="D912" s="192"/>
      <c r="E912" s="192"/>
      <c r="F912" s="192"/>
      <c r="G912" s="150"/>
      <c r="H912" s="150"/>
      <c r="I912" s="150"/>
      <c r="J912" s="150"/>
      <c r="K912" s="150"/>
      <c r="L912" s="150"/>
      <c r="M912" s="150"/>
      <c r="N912" s="150"/>
      <c r="O912" s="150"/>
      <c r="P912" s="150"/>
      <c r="Q912" s="150"/>
      <c r="R912" s="150"/>
      <c r="S912" s="150"/>
      <c r="T912" s="150"/>
      <c r="U912" s="150"/>
      <c r="V912" s="150"/>
      <c r="W912" s="150"/>
      <c r="X912" s="150"/>
      <c r="Y912" s="150"/>
      <c r="Z912" s="150"/>
    </row>
    <row r="913" ht="12.0" customHeight="1">
      <c r="A913" s="192"/>
      <c r="B913" s="192"/>
      <c r="C913" s="192"/>
      <c r="D913" s="192"/>
      <c r="E913" s="192"/>
      <c r="F913" s="192"/>
      <c r="G913" s="150"/>
      <c r="H913" s="150"/>
      <c r="I913" s="150"/>
      <c r="J913" s="150"/>
      <c r="K913" s="150"/>
      <c r="L913" s="150"/>
      <c r="M913" s="150"/>
      <c r="N913" s="150"/>
      <c r="O913" s="150"/>
      <c r="P913" s="150"/>
      <c r="Q913" s="150"/>
      <c r="R913" s="150"/>
      <c r="S913" s="150"/>
      <c r="T913" s="150"/>
      <c r="U913" s="150"/>
      <c r="V913" s="150"/>
      <c r="W913" s="150"/>
      <c r="X913" s="150"/>
      <c r="Y913" s="150"/>
      <c r="Z913" s="150"/>
    </row>
    <row r="914" ht="12.0" customHeight="1">
      <c r="A914" s="192"/>
      <c r="B914" s="192"/>
      <c r="C914" s="192"/>
      <c r="D914" s="192"/>
      <c r="E914" s="192"/>
      <c r="F914" s="192"/>
      <c r="G914" s="150"/>
      <c r="H914" s="150"/>
      <c r="I914" s="150"/>
      <c r="J914" s="150"/>
      <c r="K914" s="150"/>
      <c r="L914" s="150"/>
      <c r="M914" s="150"/>
      <c r="N914" s="150"/>
      <c r="O914" s="150"/>
      <c r="P914" s="150"/>
      <c r="Q914" s="150"/>
      <c r="R914" s="150"/>
      <c r="S914" s="150"/>
      <c r="T914" s="150"/>
      <c r="U914" s="150"/>
      <c r="V914" s="150"/>
      <c r="W914" s="150"/>
      <c r="X914" s="150"/>
      <c r="Y914" s="150"/>
      <c r="Z914" s="150"/>
    </row>
    <row r="915" ht="12.0" customHeight="1">
      <c r="A915" s="192"/>
      <c r="B915" s="192"/>
      <c r="C915" s="192"/>
      <c r="D915" s="192"/>
      <c r="E915" s="192"/>
      <c r="F915" s="192"/>
      <c r="G915" s="150"/>
      <c r="H915" s="150"/>
      <c r="I915" s="150"/>
      <c r="J915" s="150"/>
      <c r="K915" s="150"/>
      <c r="L915" s="150"/>
      <c r="M915" s="150"/>
      <c r="N915" s="150"/>
      <c r="O915" s="150"/>
      <c r="P915" s="150"/>
      <c r="Q915" s="150"/>
      <c r="R915" s="150"/>
      <c r="S915" s="150"/>
      <c r="T915" s="150"/>
      <c r="U915" s="150"/>
      <c r="V915" s="150"/>
      <c r="W915" s="150"/>
      <c r="X915" s="150"/>
      <c r="Y915" s="150"/>
      <c r="Z915" s="150"/>
    </row>
    <row r="916" ht="12.0" customHeight="1">
      <c r="A916" s="192"/>
      <c r="B916" s="192"/>
      <c r="C916" s="192"/>
      <c r="D916" s="192"/>
      <c r="E916" s="192"/>
      <c r="F916" s="192"/>
      <c r="G916" s="150"/>
      <c r="H916" s="150"/>
      <c r="I916" s="150"/>
      <c r="J916" s="150"/>
      <c r="K916" s="150"/>
      <c r="L916" s="150"/>
      <c r="M916" s="150"/>
      <c r="N916" s="150"/>
      <c r="O916" s="150"/>
      <c r="P916" s="150"/>
      <c r="Q916" s="150"/>
      <c r="R916" s="150"/>
      <c r="S916" s="150"/>
      <c r="T916" s="150"/>
      <c r="U916" s="150"/>
      <c r="V916" s="150"/>
      <c r="W916" s="150"/>
      <c r="X916" s="150"/>
      <c r="Y916" s="150"/>
      <c r="Z916" s="150"/>
    </row>
    <row r="917" ht="12.0" customHeight="1">
      <c r="A917" s="192"/>
      <c r="B917" s="192"/>
      <c r="C917" s="192"/>
      <c r="D917" s="192"/>
      <c r="E917" s="192"/>
      <c r="F917" s="192"/>
      <c r="G917" s="150"/>
      <c r="H917" s="150"/>
      <c r="I917" s="150"/>
      <c r="J917" s="150"/>
      <c r="K917" s="150"/>
      <c r="L917" s="150"/>
      <c r="M917" s="150"/>
      <c r="N917" s="150"/>
      <c r="O917" s="150"/>
      <c r="P917" s="150"/>
      <c r="Q917" s="150"/>
      <c r="R917" s="150"/>
      <c r="S917" s="150"/>
      <c r="T917" s="150"/>
      <c r="U917" s="150"/>
      <c r="V917" s="150"/>
      <c r="W917" s="150"/>
      <c r="X917" s="150"/>
      <c r="Y917" s="150"/>
      <c r="Z917" s="150"/>
    </row>
    <row r="918" ht="12.0" customHeight="1">
      <c r="A918" s="192"/>
      <c r="B918" s="192"/>
      <c r="C918" s="192"/>
      <c r="D918" s="192"/>
      <c r="E918" s="192"/>
      <c r="F918" s="192"/>
      <c r="G918" s="150"/>
      <c r="H918" s="150"/>
      <c r="I918" s="150"/>
      <c r="J918" s="150"/>
      <c r="K918" s="150"/>
      <c r="L918" s="150"/>
      <c r="M918" s="150"/>
      <c r="N918" s="150"/>
      <c r="O918" s="150"/>
      <c r="P918" s="150"/>
      <c r="Q918" s="150"/>
      <c r="R918" s="150"/>
      <c r="S918" s="150"/>
      <c r="T918" s="150"/>
      <c r="U918" s="150"/>
      <c r="V918" s="150"/>
      <c r="W918" s="150"/>
      <c r="X918" s="150"/>
      <c r="Y918" s="150"/>
      <c r="Z918" s="150"/>
    </row>
    <row r="919" ht="12.0" customHeight="1">
      <c r="A919" s="192"/>
      <c r="B919" s="192"/>
      <c r="C919" s="192"/>
      <c r="D919" s="192"/>
      <c r="E919" s="192"/>
      <c r="F919" s="192"/>
      <c r="G919" s="150"/>
      <c r="H919" s="150"/>
      <c r="I919" s="150"/>
      <c r="J919" s="150"/>
      <c r="K919" s="150"/>
      <c r="L919" s="150"/>
      <c r="M919" s="150"/>
      <c r="N919" s="150"/>
      <c r="O919" s="150"/>
      <c r="P919" s="150"/>
      <c r="Q919" s="150"/>
      <c r="R919" s="150"/>
      <c r="S919" s="150"/>
      <c r="T919" s="150"/>
      <c r="U919" s="150"/>
      <c r="V919" s="150"/>
      <c r="W919" s="150"/>
      <c r="X919" s="150"/>
      <c r="Y919" s="150"/>
      <c r="Z919" s="150"/>
    </row>
    <row r="920" ht="12.0" customHeight="1">
      <c r="A920" s="192"/>
      <c r="B920" s="192"/>
      <c r="C920" s="192"/>
      <c r="D920" s="192"/>
      <c r="E920" s="192"/>
      <c r="F920" s="192"/>
      <c r="G920" s="150"/>
      <c r="H920" s="150"/>
      <c r="I920" s="150"/>
      <c r="J920" s="150"/>
      <c r="K920" s="150"/>
      <c r="L920" s="150"/>
      <c r="M920" s="150"/>
      <c r="N920" s="150"/>
      <c r="O920" s="150"/>
      <c r="P920" s="150"/>
      <c r="Q920" s="150"/>
      <c r="R920" s="150"/>
      <c r="S920" s="150"/>
      <c r="T920" s="150"/>
      <c r="U920" s="150"/>
      <c r="V920" s="150"/>
      <c r="W920" s="150"/>
      <c r="X920" s="150"/>
      <c r="Y920" s="150"/>
      <c r="Z920" s="150"/>
    </row>
    <row r="921" ht="12.0" customHeight="1">
      <c r="A921" s="192"/>
      <c r="B921" s="192"/>
      <c r="C921" s="192"/>
      <c r="D921" s="192"/>
      <c r="E921" s="192"/>
      <c r="F921" s="192"/>
      <c r="G921" s="150"/>
      <c r="H921" s="150"/>
      <c r="I921" s="150"/>
      <c r="J921" s="150"/>
      <c r="K921" s="150"/>
      <c r="L921" s="150"/>
      <c r="M921" s="150"/>
      <c r="N921" s="150"/>
      <c r="O921" s="150"/>
      <c r="P921" s="150"/>
      <c r="Q921" s="150"/>
      <c r="R921" s="150"/>
      <c r="S921" s="150"/>
      <c r="T921" s="150"/>
      <c r="U921" s="150"/>
      <c r="V921" s="150"/>
      <c r="W921" s="150"/>
      <c r="X921" s="150"/>
      <c r="Y921" s="150"/>
      <c r="Z921" s="150"/>
    </row>
    <row r="922" ht="12.0" customHeight="1">
      <c r="A922" s="192"/>
      <c r="B922" s="192"/>
      <c r="C922" s="192"/>
      <c r="D922" s="192"/>
      <c r="E922" s="192"/>
      <c r="F922" s="192"/>
      <c r="G922" s="150"/>
      <c r="H922" s="150"/>
      <c r="I922" s="150"/>
      <c r="J922" s="150"/>
      <c r="K922" s="150"/>
      <c r="L922" s="150"/>
      <c r="M922" s="150"/>
      <c r="N922" s="150"/>
      <c r="O922" s="150"/>
      <c r="P922" s="150"/>
      <c r="Q922" s="150"/>
      <c r="R922" s="150"/>
      <c r="S922" s="150"/>
      <c r="T922" s="150"/>
      <c r="U922" s="150"/>
      <c r="V922" s="150"/>
      <c r="W922" s="150"/>
      <c r="X922" s="150"/>
      <c r="Y922" s="150"/>
      <c r="Z922" s="150"/>
    </row>
    <row r="923" ht="12.0" customHeight="1">
      <c r="A923" s="192"/>
      <c r="B923" s="192"/>
      <c r="C923" s="192"/>
      <c r="D923" s="192"/>
      <c r="E923" s="192"/>
      <c r="F923" s="192"/>
      <c r="G923" s="150"/>
      <c r="H923" s="150"/>
      <c r="I923" s="150"/>
      <c r="J923" s="150"/>
      <c r="K923" s="150"/>
      <c r="L923" s="150"/>
      <c r="M923" s="150"/>
      <c r="N923" s="150"/>
      <c r="O923" s="150"/>
      <c r="P923" s="150"/>
      <c r="Q923" s="150"/>
      <c r="R923" s="150"/>
      <c r="S923" s="150"/>
      <c r="T923" s="150"/>
      <c r="U923" s="150"/>
      <c r="V923" s="150"/>
      <c r="W923" s="150"/>
      <c r="X923" s="150"/>
      <c r="Y923" s="150"/>
      <c r="Z923" s="150"/>
    </row>
    <row r="924" ht="12.0" customHeight="1">
      <c r="A924" s="192"/>
      <c r="B924" s="192"/>
      <c r="C924" s="192"/>
      <c r="D924" s="192"/>
      <c r="E924" s="192"/>
      <c r="F924" s="192"/>
      <c r="G924" s="150"/>
      <c r="H924" s="150"/>
      <c r="I924" s="150"/>
      <c r="J924" s="150"/>
      <c r="K924" s="150"/>
      <c r="L924" s="150"/>
      <c r="M924" s="150"/>
      <c r="N924" s="150"/>
      <c r="O924" s="150"/>
      <c r="P924" s="150"/>
      <c r="Q924" s="150"/>
      <c r="R924" s="150"/>
      <c r="S924" s="150"/>
      <c r="T924" s="150"/>
      <c r="U924" s="150"/>
      <c r="V924" s="150"/>
      <c r="W924" s="150"/>
      <c r="X924" s="150"/>
      <c r="Y924" s="150"/>
      <c r="Z924" s="150"/>
    </row>
    <row r="925" ht="12.0" customHeight="1">
      <c r="A925" s="192"/>
      <c r="B925" s="192"/>
      <c r="C925" s="192"/>
      <c r="D925" s="192"/>
      <c r="E925" s="192"/>
      <c r="F925" s="192"/>
      <c r="G925" s="150"/>
      <c r="H925" s="150"/>
      <c r="I925" s="150"/>
      <c r="J925" s="150"/>
      <c r="K925" s="150"/>
      <c r="L925" s="150"/>
      <c r="M925" s="150"/>
      <c r="N925" s="150"/>
      <c r="O925" s="150"/>
      <c r="P925" s="150"/>
      <c r="Q925" s="150"/>
      <c r="R925" s="150"/>
      <c r="S925" s="150"/>
      <c r="T925" s="150"/>
      <c r="U925" s="150"/>
      <c r="V925" s="150"/>
      <c r="W925" s="150"/>
      <c r="X925" s="150"/>
      <c r="Y925" s="150"/>
      <c r="Z925" s="150"/>
    </row>
    <row r="926" ht="12.0" customHeight="1">
      <c r="A926" s="192"/>
      <c r="B926" s="192"/>
      <c r="C926" s="192"/>
      <c r="D926" s="192"/>
      <c r="E926" s="192"/>
      <c r="F926" s="192"/>
      <c r="G926" s="150"/>
      <c r="H926" s="150"/>
      <c r="I926" s="150"/>
      <c r="J926" s="150"/>
      <c r="K926" s="150"/>
      <c r="L926" s="150"/>
      <c r="M926" s="150"/>
      <c r="N926" s="150"/>
      <c r="O926" s="150"/>
      <c r="P926" s="150"/>
      <c r="Q926" s="150"/>
      <c r="R926" s="150"/>
      <c r="S926" s="150"/>
      <c r="T926" s="150"/>
      <c r="U926" s="150"/>
      <c r="V926" s="150"/>
      <c r="W926" s="150"/>
      <c r="X926" s="150"/>
      <c r="Y926" s="150"/>
      <c r="Z926" s="150"/>
    </row>
    <row r="927" ht="12.0" customHeight="1">
      <c r="A927" s="192"/>
      <c r="B927" s="192"/>
      <c r="C927" s="192"/>
      <c r="D927" s="192"/>
      <c r="E927" s="192"/>
      <c r="F927" s="192"/>
      <c r="G927" s="150"/>
      <c r="H927" s="150"/>
      <c r="I927" s="150"/>
      <c r="J927" s="150"/>
      <c r="K927" s="150"/>
      <c r="L927" s="150"/>
      <c r="M927" s="150"/>
      <c r="N927" s="150"/>
      <c r="O927" s="150"/>
      <c r="P927" s="150"/>
      <c r="Q927" s="150"/>
      <c r="R927" s="150"/>
      <c r="S927" s="150"/>
      <c r="T927" s="150"/>
      <c r="U927" s="150"/>
      <c r="V927" s="150"/>
      <c r="W927" s="150"/>
      <c r="X927" s="150"/>
      <c r="Y927" s="150"/>
      <c r="Z927" s="150"/>
    </row>
    <row r="928" ht="12.0" customHeight="1">
      <c r="A928" s="192"/>
      <c r="B928" s="192"/>
      <c r="C928" s="192"/>
      <c r="D928" s="192"/>
      <c r="E928" s="192"/>
      <c r="F928" s="192"/>
      <c r="G928" s="150"/>
      <c r="H928" s="150"/>
      <c r="I928" s="150"/>
      <c r="J928" s="150"/>
      <c r="K928" s="150"/>
      <c r="L928" s="150"/>
      <c r="M928" s="150"/>
      <c r="N928" s="150"/>
      <c r="O928" s="150"/>
      <c r="P928" s="150"/>
      <c r="Q928" s="150"/>
      <c r="R928" s="150"/>
      <c r="S928" s="150"/>
      <c r="T928" s="150"/>
      <c r="U928" s="150"/>
      <c r="V928" s="150"/>
      <c r="W928" s="150"/>
      <c r="X928" s="150"/>
      <c r="Y928" s="150"/>
      <c r="Z928" s="150"/>
    </row>
    <row r="929" ht="12.0" customHeight="1">
      <c r="A929" s="192"/>
      <c r="B929" s="192"/>
      <c r="C929" s="192"/>
      <c r="D929" s="192"/>
      <c r="E929" s="192"/>
      <c r="F929" s="192"/>
      <c r="G929" s="150"/>
      <c r="H929" s="150"/>
      <c r="I929" s="150"/>
      <c r="J929" s="150"/>
      <c r="K929" s="150"/>
      <c r="L929" s="150"/>
      <c r="M929" s="150"/>
      <c r="N929" s="150"/>
      <c r="O929" s="150"/>
      <c r="P929" s="150"/>
      <c r="Q929" s="150"/>
      <c r="R929" s="150"/>
      <c r="S929" s="150"/>
      <c r="T929" s="150"/>
      <c r="U929" s="150"/>
      <c r="V929" s="150"/>
      <c r="W929" s="150"/>
      <c r="X929" s="150"/>
      <c r="Y929" s="150"/>
      <c r="Z929" s="150"/>
    </row>
    <row r="930" ht="12.0" customHeight="1">
      <c r="A930" s="192"/>
      <c r="B930" s="192"/>
      <c r="C930" s="192"/>
      <c r="D930" s="192"/>
      <c r="E930" s="192"/>
      <c r="F930" s="192"/>
      <c r="G930" s="150"/>
      <c r="H930" s="150"/>
      <c r="I930" s="150"/>
      <c r="J930" s="150"/>
      <c r="K930" s="150"/>
      <c r="L930" s="150"/>
      <c r="M930" s="150"/>
      <c r="N930" s="150"/>
      <c r="O930" s="150"/>
      <c r="P930" s="150"/>
      <c r="Q930" s="150"/>
      <c r="R930" s="150"/>
      <c r="S930" s="150"/>
      <c r="T930" s="150"/>
      <c r="U930" s="150"/>
      <c r="V930" s="150"/>
      <c r="W930" s="150"/>
      <c r="X930" s="150"/>
      <c r="Y930" s="150"/>
      <c r="Z930" s="150"/>
    </row>
    <row r="931" ht="12.0" customHeight="1">
      <c r="A931" s="192"/>
      <c r="B931" s="192"/>
      <c r="C931" s="192"/>
      <c r="D931" s="192"/>
      <c r="E931" s="192"/>
      <c r="F931" s="192"/>
      <c r="G931" s="150"/>
      <c r="H931" s="150"/>
      <c r="I931" s="150"/>
      <c r="J931" s="150"/>
      <c r="K931" s="150"/>
      <c r="L931" s="150"/>
      <c r="M931" s="150"/>
      <c r="N931" s="150"/>
      <c r="O931" s="150"/>
      <c r="P931" s="150"/>
      <c r="Q931" s="150"/>
      <c r="R931" s="150"/>
      <c r="S931" s="150"/>
      <c r="T931" s="150"/>
      <c r="U931" s="150"/>
      <c r="V931" s="150"/>
      <c r="W931" s="150"/>
      <c r="X931" s="150"/>
      <c r="Y931" s="150"/>
      <c r="Z931" s="150"/>
    </row>
    <row r="932" ht="12.0" customHeight="1">
      <c r="A932" s="192"/>
      <c r="B932" s="192"/>
      <c r="C932" s="192"/>
      <c r="D932" s="192"/>
      <c r="E932" s="192"/>
      <c r="F932" s="192"/>
      <c r="G932" s="150"/>
      <c r="H932" s="150"/>
      <c r="I932" s="150"/>
      <c r="J932" s="150"/>
      <c r="K932" s="150"/>
      <c r="L932" s="150"/>
      <c r="M932" s="150"/>
      <c r="N932" s="150"/>
      <c r="O932" s="150"/>
      <c r="P932" s="150"/>
      <c r="Q932" s="150"/>
      <c r="R932" s="150"/>
      <c r="S932" s="150"/>
      <c r="T932" s="150"/>
      <c r="U932" s="150"/>
      <c r="V932" s="150"/>
      <c r="W932" s="150"/>
      <c r="X932" s="150"/>
      <c r="Y932" s="150"/>
      <c r="Z932" s="150"/>
    </row>
    <row r="933" ht="12.0" customHeight="1">
      <c r="A933" s="192"/>
      <c r="B933" s="192"/>
      <c r="C933" s="192"/>
      <c r="D933" s="192"/>
      <c r="E933" s="192"/>
      <c r="F933" s="192"/>
      <c r="G933" s="150"/>
      <c r="H933" s="150"/>
      <c r="I933" s="150"/>
      <c r="J933" s="150"/>
      <c r="K933" s="150"/>
      <c r="L933" s="150"/>
      <c r="M933" s="150"/>
      <c r="N933" s="150"/>
      <c r="O933" s="150"/>
      <c r="P933" s="150"/>
      <c r="Q933" s="150"/>
      <c r="R933" s="150"/>
      <c r="S933" s="150"/>
      <c r="T933" s="150"/>
      <c r="U933" s="150"/>
      <c r="V933" s="150"/>
      <c r="W933" s="150"/>
      <c r="X933" s="150"/>
      <c r="Y933" s="150"/>
      <c r="Z933" s="150"/>
    </row>
    <row r="934" ht="12.0" customHeight="1">
      <c r="A934" s="192"/>
      <c r="B934" s="192"/>
      <c r="C934" s="192"/>
      <c r="D934" s="192"/>
      <c r="E934" s="192"/>
      <c r="F934" s="192"/>
      <c r="G934" s="150"/>
      <c r="H934" s="150"/>
      <c r="I934" s="150"/>
      <c r="J934" s="150"/>
      <c r="K934" s="150"/>
      <c r="L934" s="150"/>
      <c r="M934" s="150"/>
      <c r="N934" s="150"/>
      <c r="O934" s="150"/>
      <c r="P934" s="150"/>
      <c r="Q934" s="150"/>
      <c r="R934" s="150"/>
      <c r="S934" s="150"/>
      <c r="T934" s="150"/>
      <c r="U934" s="150"/>
      <c r="V934" s="150"/>
      <c r="W934" s="150"/>
      <c r="X934" s="150"/>
      <c r="Y934" s="150"/>
      <c r="Z934" s="150"/>
    </row>
    <row r="935" ht="12.0" customHeight="1">
      <c r="A935" s="192"/>
      <c r="B935" s="192"/>
      <c r="C935" s="192"/>
      <c r="D935" s="192"/>
      <c r="E935" s="192"/>
      <c r="F935" s="192"/>
      <c r="G935" s="150"/>
      <c r="H935" s="150"/>
      <c r="I935" s="150"/>
      <c r="J935" s="150"/>
      <c r="K935" s="150"/>
      <c r="L935" s="150"/>
      <c r="M935" s="150"/>
      <c r="N935" s="150"/>
      <c r="O935" s="150"/>
      <c r="P935" s="150"/>
      <c r="Q935" s="150"/>
      <c r="R935" s="150"/>
      <c r="S935" s="150"/>
      <c r="T935" s="150"/>
      <c r="U935" s="150"/>
      <c r="V935" s="150"/>
      <c r="W935" s="150"/>
      <c r="X935" s="150"/>
      <c r="Y935" s="150"/>
      <c r="Z935" s="150"/>
    </row>
    <row r="936" ht="12.0" customHeight="1">
      <c r="A936" s="192"/>
      <c r="B936" s="192"/>
      <c r="C936" s="192"/>
      <c r="D936" s="192"/>
      <c r="E936" s="192"/>
      <c r="F936" s="192"/>
      <c r="G936" s="150"/>
      <c r="H936" s="150"/>
      <c r="I936" s="150"/>
      <c r="J936" s="150"/>
      <c r="K936" s="150"/>
      <c r="L936" s="150"/>
      <c r="M936" s="150"/>
      <c r="N936" s="150"/>
      <c r="O936" s="150"/>
      <c r="P936" s="150"/>
      <c r="Q936" s="150"/>
      <c r="R936" s="150"/>
      <c r="S936" s="150"/>
      <c r="T936" s="150"/>
      <c r="U936" s="150"/>
      <c r="V936" s="150"/>
      <c r="W936" s="150"/>
      <c r="X936" s="150"/>
      <c r="Y936" s="150"/>
      <c r="Z936" s="150"/>
    </row>
    <row r="937" ht="12.0" customHeight="1">
      <c r="A937" s="192"/>
      <c r="B937" s="192"/>
      <c r="C937" s="192"/>
      <c r="D937" s="192"/>
      <c r="E937" s="192"/>
      <c r="F937" s="192"/>
      <c r="G937" s="150"/>
      <c r="H937" s="150"/>
      <c r="I937" s="150"/>
      <c r="J937" s="150"/>
      <c r="K937" s="150"/>
      <c r="L937" s="150"/>
      <c r="M937" s="150"/>
      <c r="N937" s="150"/>
      <c r="O937" s="150"/>
      <c r="P937" s="150"/>
      <c r="Q937" s="150"/>
      <c r="R937" s="150"/>
      <c r="S937" s="150"/>
      <c r="T937" s="150"/>
      <c r="U937" s="150"/>
      <c r="V937" s="150"/>
      <c r="W937" s="150"/>
      <c r="X937" s="150"/>
      <c r="Y937" s="150"/>
      <c r="Z937" s="150"/>
    </row>
    <row r="938" ht="12.0" customHeight="1">
      <c r="A938" s="192"/>
      <c r="B938" s="192"/>
      <c r="C938" s="192"/>
      <c r="D938" s="192"/>
      <c r="E938" s="192"/>
      <c r="F938" s="192"/>
      <c r="G938" s="150"/>
      <c r="H938" s="150"/>
      <c r="I938" s="150"/>
      <c r="J938" s="150"/>
      <c r="K938" s="150"/>
      <c r="L938" s="150"/>
      <c r="M938" s="150"/>
      <c r="N938" s="150"/>
      <c r="O938" s="150"/>
      <c r="P938" s="150"/>
      <c r="Q938" s="150"/>
      <c r="R938" s="150"/>
      <c r="S938" s="150"/>
      <c r="T938" s="150"/>
      <c r="U938" s="150"/>
      <c r="V938" s="150"/>
      <c r="W938" s="150"/>
      <c r="X938" s="150"/>
      <c r="Y938" s="150"/>
      <c r="Z938" s="150"/>
    </row>
    <row r="939" ht="12.0" customHeight="1">
      <c r="A939" s="192"/>
      <c r="B939" s="192"/>
      <c r="C939" s="192"/>
      <c r="D939" s="192"/>
      <c r="E939" s="192"/>
      <c r="F939" s="192"/>
      <c r="G939" s="150"/>
      <c r="H939" s="150"/>
      <c r="I939" s="150"/>
      <c r="J939" s="150"/>
      <c r="K939" s="150"/>
      <c r="L939" s="150"/>
      <c r="M939" s="150"/>
      <c r="N939" s="150"/>
      <c r="O939" s="150"/>
      <c r="P939" s="150"/>
      <c r="Q939" s="150"/>
      <c r="R939" s="150"/>
      <c r="S939" s="150"/>
      <c r="T939" s="150"/>
      <c r="U939" s="150"/>
      <c r="V939" s="150"/>
      <c r="W939" s="150"/>
      <c r="X939" s="150"/>
      <c r="Y939" s="150"/>
      <c r="Z939" s="150"/>
    </row>
    <row r="940" ht="12.0" customHeight="1">
      <c r="A940" s="192"/>
      <c r="B940" s="192"/>
      <c r="C940" s="192"/>
      <c r="D940" s="192"/>
      <c r="E940" s="192"/>
      <c r="F940" s="192"/>
      <c r="G940" s="150"/>
      <c r="H940" s="150"/>
      <c r="I940" s="150"/>
      <c r="J940" s="150"/>
      <c r="K940" s="150"/>
      <c r="L940" s="150"/>
      <c r="M940" s="150"/>
      <c r="N940" s="150"/>
      <c r="O940" s="150"/>
      <c r="P940" s="150"/>
      <c r="Q940" s="150"/>
      <c r="R940" s="150"/>
      <c r="S940" s="150"/>
      <c r="T940" s="150"/>
      <c r="U940" s="150"/>
      <c r="V940" s="150"/>
      <c r="W940" s="150"/>
      <c r="X940" s="150"/>
      <c r="Y940" s="150"/>
      <c r="Z940" s="150"/>
    </row>
    <row r="941" ht="12.0" customHeight="1">
      <c r="A941" s="192"/>
      <c r="B941" s="192"/>
      <c r="C941" s="192"/>
      <c r="D941" s="192"/>
      <c r="E941" s="192"/>
      <c r="F941" s="192"/>
      <c r="G941" s="150"/>
      <c r="H941" s="150"/>
      <c r="I941" s="150"/>
      <c r="J941" s="150"/>
      <c r="K941" s="150"/>
      <c r="L941" s="150"/>
      <c r="M941" s="150"/>
      <c r="N941" s="150"/>
      <c r="O941" s="150"/>
      <c r="P941" s="150"/>
      <c r="Q941" s="150"/>
      <c r="R941" s="150"/>
      <c r="S941" s="150"/>
      <c r="T941" s="150"/>
      <c r="U941" s="150"/>
      <c r="V941" s="150"/>
      <c r="W941" s="150"/>
      <c r="X941" s="150"/>
      <c r="Y941" s="150"/>
      <c r="Z941" s="150"/>
    </row>
    <row r="942" ht="12.0" customHeight="1">
      <c r="A942" s="192"/>
      <c r="B942" s="192"/>
      <c r="C942" s="192"/>
      <c r="D942" s="192"/>
      <c r="E942" s="192"/>
      <c r="F942" s="192"/>
      <c r="G942" s="150"/>
      <c r="H942" s="150"/>
      <c r="I942" s="150"/>
      <c r="J942" s="150"/>
      <c r="K942" s="150"/>
      <c r="L942" s="150"/>
      <c r="M942" s="150"/>
      <c r="N942" s="150"/>
      <c r="O942" s="150"/>
      <c r="P942" s="150"/>
      <c r="Q942" s="150"/>
      <c r="R942" s="150"/>
      <c r="S942" s="150"/>
      <c r="T942" s="150"/>
      <c r="U942" s="150"/>
      <c r="V942" s="150"/>
      <c r="W942" s="150"/>
      <c r="X942" s="150"/>
      <c r="Y942" s="150"/>
      <c r="Z942" s="150"/>
    </row>
    <row r="943" ht="12.0" customHeight="1">
      <c r="A943" s="192"/>
      <c r="B943" s="192"/>
      <c r="C943" s="192"/>
      <c r="D943" s="192"/>
      <c r="E943" s="192"/>
      <c r="F943" s="192"/>
      <c r="G943" s="150"/>
      <c r="H943" s="150"/>
      <c r="I943" s="150"/>
      <c r="J943" s="150"/>
      <c r="K943" s="150"/>
      <c r="L943" s="150"/>
      <c r="M943" s="150"/>
      <c r="N943" s="150"/>
      <c r="O943" s="150"/>
      <c r="P943" s="150"/>
      <c r="Q943" s="150"/>
      <c r="R943" s="150"/>
      <c r="S943" s="150"/>
      <c r="T943" s="150"/>
      <c r="U943" s="150"/>
      <c r="V943" s="150"/>
      <c r="W943" s="150"/>
      <c r="X943" s="150"/>
      <c r="Y943" s="150"/>
      <c r="Z943" s="150"/>
    </row>
    <row r="944" ht="12.0" customHeight="1">
      <c r="A944" s="192"/>
      <c r="B944" s="192"/>
      <c r="C944" s="192"/>
      <c r="D944" s="192"/>
      <c r="E944" s="192"/>
      <c r="F944" s="192"/>
      <c r="G944" s="150"/>
      <c r="H944" s="150"/>
      <c r="I944" s="150"/>
      <c r="J944" s="150"/>
      <c r="K944" s="150"/>
      <c r="L944" s="150"/>
      <c r="M944" s="150"/>
      <c r="N944" s="150"/>
      <c r="O944" s="150"/>
      <c r="P944" s="150"/>
      <c r="Q944" s="150"/>
      <c r="R944" s="150"/>
      <c r="S944" s="150"/>
      <c r="T944" s="150"/>
      <c r="U944" s="150"/>
      <c r="V944" s="150"/>
      <c r="W944" s="150"/>
      <c r="X944" s="150"/>
      <c r="Y944" s="150"/>
      <c r="Z944" s="150"/>
    </row>
    <row r="945" ht="12.0" customHeight="1">
      <c r="A945" s="192"/>
      <c r="B945" s="192"/>
      <c r="C945" s="192"/>
      <c r="D945" s="192"/>
      <c r="E945" s="192"/>
      <c r="F945" s="192"/>
      <c r="G945" s="150"/>
      <c r="H945" s="150"/>
      <c r="I945" s="150"/>
      <c r="J945" s="150"/>
      <c r="K945" s="150"/>
      <c r="L945" s="150"/>
      <c r="M945" s="150"/>
      <c r="N945" s="150"/>
      <c r="O945" s="150"/>
      <c r="P945" s="150"/>
      <c r="Q945" s="150"/>
      <c r="R945" s="150"/>
      <c r="S945" s="150"/>
      <c r="T945" s="150"/>
      <c r="U945" s="150"/>
      <c r="V945" s="150"/>
      <c r="W945" s="150"/>
      <c r="X945" s="150"/>
      <c r="Y945" s="150"/>
      <c r="Z945" s="150"/>
    </row>
    <row r="946" ht="12.0" customHeight="1">
      <c r="A946" s="192"/>
      <c r="B946" s="192"/>
      <c r="C946" s="192"/>
      <c r="D946" s="192"/>
      <c r="E946" s="192"/>
      <c r="F946" s="192"/>
      <c r="G946" s="150"/>
      <c r="H946" s="150"/>
      <c r="I946" s="150"/>
      <c r="J946" s="150"/>
      <c r="K946" s="150"/>
      <c r="L946" s="150"/>
      <c r="M946" s="150"/>
      <c r="N946" s="150"/>
      <c r="O946" s="150"/>
      <c r="P946" s="150"/>
      <c r="Q946" s="150"/>
      <c r="R946" s="150"/>
      <c r="S946" s="150"/>
      <c r="T946" s="150"/>
      <c r="U946" s="150"/>
      <c r="V946" s="150"/>
      <c r="W946" s="150"/>
      <c r="X946" s="150"/>
      <c r="Y946" s="150"/>
      <c r="Z946" s="150"/>
    </row>
    <row r="947" ht="12.0" customHeight="1">
      <c r="A947" s="192"/>
      <c r="B947" s="192"/>
      <c r="C947" s="192"/>
      <c r="D947" s="192"/>
      <c r="E947" s="192"/>
      <c r="F947" s="192"/>
      <c r="G947" s="150"/>
      <c r="H947" s="150"/>
      <c r="I947" s="150"/>
      <c r="J947" s="150"/>
      <c r="K947" s="150"/>
      <c r="L947" s="150"/>
      <c r="M947" s="150"/>
      <c r="N947" s="150"/>
      <c r="O947" s="150"/>
      <c r="P947" s="150"/>
      <c r="Q947" s="150"/>
      <c r="R947" s="150"/>
      <c r="S947" s="150"/>
      <c r="T947" s="150"/>
      <c r="U947" s="150"/>
      <c r="V947" s="150"/>
      <c r="W947" s="150"/>
      <c r="X947" s="150"/>
      <c r="Y947" s="150"/>
      <c r="Z947" s="150"/>
    </row>
    <row r="948" ht="12.0" customHeight="1">
      <c r="A948" s="192"/>
      <c r="B948" s="192"/>
      <c r="C948" s="192"/>
      <c r="D948" s="192"/>
      <c r="E948" s="192"/>
      <c r="F948" s="192"/>
      <c r="G948" s="150"/>
      <c r="H948" s="150"/>
      <c r="I948" s="150"/>
      <c r="J948" s="150"/>
      <c r="K948" s="150"/>
      <c r="L948" s="150"/>
      <c r="M948" s="150"/>
      <c r="N948" s="150"/>
      <c r="O948" s="150"/>
      <c r="P948" s="150"/>
      <c r="Q948" s="150"/>
      <c r="R948" s="150"/>
      <c r="S948" s="150"/>
      <c r="T948" s="150"/>
      <c r="U948" s="150"/>
      <c r="V948" s="150"/>
      <c r="W948" s="150"/>
      <c r="X948" s="150"/>
      <c r="Y948" s="150"/>
      <c r="Z948" s="150"/>
    </row>
    <row r="949" ht="12.0" customHeight="1">
      <c r="A949" s="192"/>
      <c r="B949" s="192"/>
      <c r="C949" s="192"/>
      <c r="D949" s="192"/>
      <c r="E949" s="192"/>
      <c r="F949" s="192"/>
      <c r="G949" s="150"/>
      <c r="H949" s="150"/>
      <c r="I949" s="150"/>
      <c r="J949" s="150"/>
      <c r="K949" s="150"/>
      <c r="L949" s="150"/>
      <c r="M949" s="150"/>
      <c r="N949" s="150"/>
      <c r="O949" s="150"/>
      <c r="P949" s="150"/>
      <c r="Q949" s="150"/>
      <c r="R949" s="150"/>
      <c r="S949" s="150"/>
      <c r="T949" s="150"/>
      <c r="U949" s="150"/>
      <c r="V949" s="150"/>
      <c r="W949" s="150"/>
      <c r="X949" s="150"/>
      <c r="Y949" s="150"/>
      <c r="Z949" s="150"/>
    </row>
    <row r="950" ht="12.0" customHeight="1">
      <c r="A950" s="192"/>
      <c r="B950" s="192"/>
      <c r="C950" s="192"/>
      <c r="D950" s="192"/>
      <c r="E950" s="192"/>
      <c r="F950" s="192"/>
      <c r="G950" s="150"/>
      <c r="H950" s="150"/>
      <c r="I950" s="150"/>
      <c r="J950" s="150"/>
      <c r="K950" s="150"/>
      <c r="L950" s="150"/>
      <c r="M950" s="150"/>
      <c r="N950" s="150"/>
      <c r="O950" s="150"/>
      <c r="P950" s="150"/>
      <c r="Q950" s="150"/>
      <c r="R950" s="150"/>
      <c r="S950" s="150"/>
      <c r="T950" s="150"/>
      <c r="U950" s="150"/>
      <c r="V950" s="150"/>
      <c r="W950" s="150"/>
      <c r="X950" s="150"/>
      <c r="Y950" s="150"/>
      <c r="Z950" s="150"/>
    </row>
    <row r="951" ht="12.0" customHeight="1">
      <c r="A951" s="192"/>
      <c r="B951" s="192"/>
      <c r="C951" s="192"/>
      <c r="D951" s="192"/>
      <c r="E951" s="192"/>
      <c r="F951" s="192"/>
      <c r="G951" s="150"/>
      <c r="H951" s="150"/>
      <c r="I951" s="150"/>
      <c r="J951" s="150"/>
      <c r="K951" s="150"/>
      <c r="L951" s="150"/>
      <c r="M951" s="150"/>
      <c r="N951" s="150"/>
      <c r="O951" s="150"/>
      <c r="P951" s="150"/>
      <c r="Q951" s="150"/>
      <c r="R951" s="150"/>
      <c r="S951" s="150"/>
      <c r="T951" s="150"/>
      <c r="U951" s="150"/>
      <c r="V951" s="150"/>
      <c r="W951" s="150"/>
      <c r="X951" s="150"/>
      <c r="Y951" s="150"/>
      <c r="Z951" s="150"/>
    </row>
    <row r="952" ht="12.0" customHeight="1">
      <c r="A952" s="192"/>
      <c r="B952" s="192"/>
      <c r="C952" s="192"/>
      <c r="D952" s="192"/>
      <c r="E952" s="192"/>
      <c r="F952" s="192"/>
      <c r="G952" s="150"/>
      <c r="H952" s="150"/>
      <c r="I952" s="150"/>
      <c r="J952" s="150"/>
      <c r="K952" s="150"/>
      <c r="L952" s="150"/>
      <c r="M952" s="150"/>
      <c r="N952" s="150"/>
      <c r="O952" s="150"/>
      <c r="P952" s="150"/>
      <c r="Q952" s="150"/>
      <c r="R952" s="150"/>
      <c r="S952" s="150"/>
      <c r="T952" s="150"/>
      <c r="U952" s="150"/>
      <c r="V952" s="150"/>
      <c r="W952" s="150"/>
      <c r="X952" s="150"/>
      <c r="Y952" s="150"/>
      <c r="Z952" s="150"/>
    </row>
    <row r="953" ht="12.0" customHeight="1">
      <c r="A953" s="192"/>
      <c r="B953" s="192"/>
      <c r="C953" s="192"/>
      <c r="D953" s="192"/>
      <c r="E953" s="192"/>
      <c r="F953" s="192"/>
      <c r="G953" s="150"/>
      <c r="H953" s="150"/>
      <c r="I953" s="150"/>
      <c r="J953" s="150"/>
      <c r="K953" s="150"/>
      <c r="L953" s="150"/>
      <c r="M953" s="150"/>
      <c r="N953" s="150"/>
      <c r="O953" s="150"/>
      <c r="P953" s="150"/>
      <c r="Q953" s="150"/>
      <c r="R953" s="150"/>
      <c r="S953" s="150"/>
      <c r="T953" s="150"/>
      <c r="U953" s="150"/>
      <c r="V953" s="150"/>
      <c r="W953" s="150"/>
      <c r="X953" s="150"/>
      <c r="Y953" s="150"/>
      <c r="Z953" s="150"/>
    </row>
    <row r="954" ht="12.0" customHeight="1">
      <c r="A954" s="192"/>
      <c r="B954" s="192"/>
      <c r="C954" s="192"/>
      <c r="D954" s="192"/>
      <c r="E954" s="192"/>
      <c r="F954" s="192"/>
      <c r="G954" s="150"/>
      <c r="H954" s="150"/>
      <c r="I954" s="150"/>
      <c r="J954" s="150"/>
      <c r="K954" s="150"/>
      <c r="L954" s="150"/>
      <c r="M954" s="150"/>
      <c r="N954" s="150"/>
      <c r="O954" s="150"/>
      <c r="P954" s="150"/>
      <c r="Q954" s="150"/>
      <c r="R954" s="150"/>
      <c r="S954" s="150"/>
      <c r="T954" s="150"/>
      <c r="U954" s="150"/>
      <c r="V954" s="150"/>
      <c r="W954" s="150"/>
      <c r="X954" s="150"/>
      <c r="Y954" s="150"/>
      <c r="Z954" s="150"/>
    </row>
    <row r="955" ht="12.0" customHeight="1">
      <c r="A955" s="192"/>
      <c r="B955" s="192"/>
      <c r="C955" s="192"/>
      <c r="D955" s="192"/>
      <c r="E955" s="192"/>
      <c r="F955" s="192"/>
      <c r="G955" s="150"/>
      <c r="H955" s="150"/>
      <c r="I955" s="150"/>
      <c r="J955" s="150"/>
      <c r="K955" s="150"/>
      <c r="L955" s="150"/>
      <c r="M955" s="150"/>
      <c r="N955" s="150"/>
      <c r="O955" s="150"/>
      <c r="P955" s="150"/>
      <c r="Q955" s="150"/>
      <c r="R955" s="150"/>
      <c r="S955" s="150"/>
      <c r="T955" s="150"/>
      <c r="U955" s="150"/>
      <c r="V955" s="150"/>
      <c r="W955" s="150"/>
      <c r="X955" s="150"/>
      <c r="Y955" s="150"/>
      <c r="Z955" s="150"/>
    </row>
    <row r="956" ht="12.0" customHeight="1">
      <c r="A956" s="192"/>
      <c r="B956" s="192"/>
      <c r="C956" s="192"/>
      <c r="D956" s="192"/>
      <c r="E956" s="192"/>
      <c r="F956" s="192"/>
      <c r="G956" s="150"/>
      <c r="H956" s="150"/>
      <c r="I956" s="150"/>
      <c r="J956" s="150"/>
      <c r="K956" s="150"/>
      <c r="L956" s="150"/>
      <c r="M956" s="150"/>
      <c r="N956" s="150"/>
      <c r="O956" s="150"/>
      <c r="P956" s="150"/>
      <c r="Q956" s="150"/>
      <c r="R956" s="150"/>
      <c r="S956" s="150"/>
      <c r="T956" s="150"/>
      <c r="U956" s="150"/>
      <c r="V956" s="150"/>
      <c r="W956" s="150"/>
      <c r="X956" s="150"/>
      <c r="Y956" s="150"/>
      <c r="Z956" s="150"/>
    </row>
    <row r="957" ht="12.0" customHeight="1">
      <c r="A957" s="192"/>
      <c r="B957" s="192"/>
      <c r="C957" s="192"/>
      <c r="D957" s="192"/>
      <c r="E957" s="192"/>
      <c r="F957" s="192"/>
      <c r="G957" s="150"/>
      <c r="H957" s="150"/>
      <c r="I957" s="150"/>
      <c r="J957" s="150"/>
      <c r="K957" s="150"/>
      <c r="L957" s="150"/>
      <c r="M957" s="150"/>
      <c r="N957" s="150"/>
      <c r="O957" s="150"/>
      <c r="P957" s="150"/>
      <c r="Q957" s="150"/>
      <c r="R957" s="150"/>
      <c r="S957" s="150"/>
      <c r="T957" s="150"/>
      <c r="U957" s="150"/>
      <c r="V957" s="150"/>
      <c r="W957" s="150"/>
      <c r="X957" s="150"/>
      <c r="Y957" s="150"/>
      <c r="Z957" s="150"/>
    </row>
    <row r="958" ht="12.0" customHeight="1">
      <c r="A958" s="192"/>
      <c r="B958" s="192"/>
      <c r="C958" s="192"/>
      <c r="D958" s="192"/>
      <c r="E958" s="192"/>
      <c r="F958" s="192"/>
      <c r="G958" s="150"/>
      <c r="H958" s="150"/>
      <c r="I958" s="150"/>
      <c r="J958" s="150"/>
      <c r="K958" s="150"/>
      <c r="L958" s="150"/>
      <c r="M958" s="150"/>
      <c r="N958" s="150"/>
      <c r="O958" s="150"/>
      <c r="P958" s="150"/>
      <c r="Q958" s="150"/>
      <c r="R958" s="150"/>
      <c r="S958" s="150"/>
      <c r="T958" s="150"/>
      <c r="U958" s="150"/>
      <c r="V958" s="150"/>
      <c r="W958" s="150"/>
      <c r="X958" s="150"/>
      <c r="Y958" s="150"/>
      <c r="Z958" s="150"/>
    </row>
    <row r="959" ht="12.0" customHeight="1">
      <c r="A959" s="192"/>
      <c r="B959" s="192"/>
      <c r="C959" s="192"/>
      <c r="D959" s="192"/>
      <c r="E959" s="192"/>
      <c r="F959" s="192"/>
      <c r="G959" s="150"/>
      <c r="H959" s="150"/>
      <c r="I959" s="150"/>
      <c r="J959" s="150"/>
      <c r="K959" s="150"/>
      <c r="L959" s="150"/>
      <c r="M959" s="150"/>
      <c r="N959" s="150"/>
      <c r="O959" s="150"/>
      <c r="P959" s="150"/>
      <c r="Q959" s="150"/>
      <c r="R959" s="150"/>
      <c r="S959" s="150"/>
      <c r="T959" s="150"/>
      <c r="U959" s="150"/>
      <c r="V959" s="150"/>
      <c r="W959" s="150"/>
      <c r="X959" s="150"/>
      <c r="Y959" s="150"/>
      <c r="Z959" s="150"/>
    </row>
    <row r="960" ht="12.0" customHeight="1">
      <c r="A960" s="192"/>
      <c r="B960" s="192"/>
      <c r="C960" s="192"/>
      <c r="D960" s="192"/>
      <c r="E960" s="192"/>
      <c r="F960" s="192"/>
      <c r="G960" s="150"/>
      <c r="H960" s="150"/>
      <c r="I960" s="150"/>
      <c r="J960" s="150"/>
      <c r="K960" s="150"/>
      <c r="L960" s="150"/>
      <c r="M960" s="150"/>
      <c r="N960" s="150"/>
      <c r="O960" s="150"/>
      <c r="P960" s="150"/>
      <c r="Q960" s="150"/>
      <c r="R960" s="150"/>
      <c r="S960" s="150"/>
      <c r="T960" s="150"/>
      <c r="U960" s="150"/>
      <c r="V960" s="150"/>
      <c r="W960" s="150"/>
      <c r="X960" s="150"/>
      <c r="Y960" s="150"/>
      <c r="Z960" s="150"/>
    </row>
    <row r="961" ht="12.0" customHeight="1">
      <c r="A961" s="192"/>
      <c r="B961" s="192"/>
      <c r="C961" s="192"/>
      <c r="D961" s="192"/>
      <c r="E961" s="192"/>
      <c r="F961" s="192"/>
      <c r="G961" s="150"/>
      <c r="H961" s="150"/>
      <c r="I961" s="150"/>
      <c r="J961" s="150"/>
      <c r="K961" s="150"/>
      <c r="L961" s="150"/>
      <c r="M961" s="150"/>
      <c r="N961" s="150"/>
      <c r="O961" s="150"/>
      <c r="P961" s="150"/>
      <c r="Q961" s="150"/>
      <c r="R961" s="150"/>
      <c r="S961" s="150"/>
      <c r="T961" s="150"/>
      <c r="U961" s="150"/>
      <c r="V961" s="150"/>
      <c r="W961" s="150"/>
      <c r="X961" s="150"/>
      <c r="Y961" s="150"/>
      <c r="Z961" s="150"/>
    </row>
    <row r="962" ht="12.0" customHeight="1">
      <c r="A962" s="192"/>
      <c r="B962" s="192"/>
      <c r="C962" s="192"/>
      <c r="D962" s="192"/>
      <c r="E962" s="192"/>
      <c r="F962" s="192"/>
      <c r="G962" s="150"/>
      <c r="H962" s="150"/>
      <c r="I962" s="150"/>
      <c r="J962" s="150"/>
      <c r="K962" s="150"/>
      <c r="L962" s="150"/>
      <c r="M962" s="150"/>
      <c r="N962" s="150"/>
      <c r="O962" s="150"/>
      <c r="P962" s="150"/>
      <c r="Q962" s="150"/>
      <c r="R962" s="150"/>
      <c r="S962" s="150"/>
      <c r="T962" s="150"/>
      <c r="U962" s="150"/>
      <c r="V962" s="150"/>
      <c r="W962" s="150"/>
      <c r="X962" s="150"/>
      <c r="Y962" s="150"/>
      <c r="Z962" s="150"/>
    </row>
    <row r="963" ht="12.0" customHeight="1">
      <c r="A963" s="192"/>
      <c r="B963" s="192"/>
      <c r="C963" s="192"/>
      <c r="D963" s="192"/>
      <c r="E963" s="192"/>
      <c r="F963" s="192"/>
      <c r="G963" s="150"/>
      <c r="H963" s="150"/>
      <c r="I963" s="150"/>
      <c r="J963" s="150"/>
      <c r="K963" s="150"/>
      <c r="L963" s="150"/>
      <c r="M963" s="150"/>
      <c r="N963" s="150"/>
      <c r="O963" s="150"/>
      <c r="P963" s="150"/>
      <c r="Q963" s="150"/>
      <c r="R963" s="150"/>
      <c r="S963" s="150"/>
      <c r="T963" s="150"/>
      <c r="U963" s="150"/>
      <c r="V963" s="150"/>
      <c r="W963" s="150"/>
      <c r="X963" s="150"/>
      <c r="Y963" s="150"/>
      <c r="Z963" s="150"/>
    </row>
    <row r="964" ht="12.0" customHeight="1">
      <c r="A964" s="192"/>
      <c r="B964" s="192"/>
      <c r="C964" s="192"/>
      <c r="D964" s="192"/>
      <c r="E964" s="192"/>
      <c r="F964" s="192"/>
      <c r="G964" s="150"/>
      <c r="H964" s="150"/>
      <c r="I964" s="150"/>
      <c r="J964" s="150"/>
      <c r="K964" s="150"/>
      <c r="L964" s="150"/>
      <c r="M964" s="150"/>
      <c r="N964" s="150"/>
      <c r="O964" s="150"/>
      <c r="P964" s="150"/>
      <c r="Q964" s="150"/>
      <c r="R964" s="150"/>
      <c r="S964" s="150"/>
      <c r="T964" s="150"/>
      <c r="U964" s="150"/>
      <c r="V964" s="150"/>
      <c r="W964" s="150"/>
      <c r="X964" s="150"/>
      <c r="Y964" s="150"/>
      <c r="Z964" s="150"/>
    </row>
    <row r="965" ht="12.0" customHeight="1">
      <c r="A965" s="192"/>
      <c r="B965" s="192"/>
      <c r="C965" s="192"/>
      <c r="D965" s="192"/>
      <c r="E965" s="192"/>
      <c r="F965" s="192"/>
      <c r="G965" s="150"/>
      <c r="H965" s="150"/>
      <c r="I965" s="150"/>
      <c r="J965" s="150"/>
      <c r="K965" s="150"/>
      <c r="L965" s="150"/>
      <c r="M965" s="150"/>
      <c r="N965" s="150"/>
      <c r="O965" s="150"/>
      <c r="P965" s="150"/>
      <c r="Q965" s="150"/>
      <c r="R965" s="150"/>
      <c r="S965" s="150"/>
      <c r="T965" s="150"/>
      <c r="U965" s="150"/>
      <c r="V965" s="150"/>
      <c r="W965" s="150"/>
      <c r="X965" s="150"/>
      <c r="Y965" s="150"/>
      <c r="Z965" s="150"/>
    </row>
    <row r="966" ht="12.0" customHeight="1">
      <c r="A966" s="192"/>
      <c r="B966" s="192"/>
      <c r="C966" s="192"/>
      <c r="D966" s="192"/>
      <c r="E966" s="192"/>
      <c r="F966" s="192"/>
      <c r="G966" s="150"/>
      <c r="H966" s="150"/>
      <c r="I966" s="150"/>
      <c r="J966" s="150"/>
      <c r="K966" s="150"/>
      <c r="L966" s="150"/>
      <c r="M966" s="150"/>
      <c r="N966" s="150"/>
      <c r="O966" s="150"/>
      <c r="P966" s="150"/>
      <c r="Q966" s="150"/>
      <c r="R966" s="150"/>
      <c r="S966" s="150"/>
      <c r="T966" s="150"/>
      <c r="U966" s="150"/>
      <c r="V966" s="150"/>
      <c r="W966" s="150"/>
      <c r="X966" s="150"/>
      <c r="Y966" s="150"/>
      <c r="Z966" s="150"/>
    </row>
    <row r="967" ht="12.0" customHeight="1">
      <c r="A967" s="192"/>
      <c r="B967" s="192"/>
      <c r="C967" s="192"/>
      <c r="D967" s="192"/>
      <c r="E967" s="192"/>
      <c r="F967" s="192"/>
      <c r="G967" s="150"/>
      <c r="H967" s="150"/>
      <c r="I967" s="150"/>
      <c r="J967" s="150"/>
      <c r="K967" s="150"/>
      <c r="L967" s="150"/>
      <c r="M967" s="150"/>
      <c r="N967" s="150"/>
      <c r="O967" s="150"/>
      <c r="P967" s="150"/>
      <c r="Q967" s="150"/>
      <c r="R967" s="150"/>
      <c r="S967" s="150"/>
      <c r="T967" s="150"/>
      <c r="U967" s="150"/>
      <c r="V967" s="150"/>
      <c r="W967" s="150"/>
      <c r="X967" s="150"/>
      <c r="Y967" s="150"/>
      <c r="Z967" s="150"/>
    </row>
    <row r="968" ht="12.0" customHeight="1">
      <c r="A968" s="192"/>
      <c r="B968" s="192"/>
      <c r="C968" s="192"/>
      <c r="D968" s="192"/>
      <c r="E968" s="192"/>
      <c r="F968" s="192"/>
      <c r="G968" s="150"/>
      <c r="H968" s="150"/>
      <c r="I968" s="150"/>
      <c r="J968" s="150"/>
      <c r="K968" s="150"/>
      <c r="L968" s="150"/>
      <c r="M968" s="150"/>
      <c r="N968" s="150"/>
      <c r="O968" s="150"/>
      <c r="P968" s="150"/>
      <c r="Q968" s="150"/>
      <c r="R968" s="150"/>
      <c r="S968" s="150"/>
      <c r="T968" s="150"/>
      <c r="U968" s="150"/>
      <c r="V968" s="150"/>
      <c r="W968" s="150"/>
      <c r="X968" s="150"/>
      <c r="Y968" s="150"/>
      <c r="Z968" s="150"/>
    </row>
    <row r="969" ht="12.0" customHeight="1">
      <c r="A969" s="192"/>
      <c r="B969" s="192"/>
      <c r="C969" s="192"/>
      <c r="D969" s="192"/>
      <c r="E969" s="192"/>
      <c r="F969" s="192"/>
      <c r="G969" s="150"/>
      <c r="H969" s="150"/>
      <c r="I969" s="150"/>
      <c r="J969" s="150"/>
      <c r="K969" s="150"/>
      <c r="L969" s="150"/>
      <c r="M969" s="150"/>
      <c r="N969" s="150"/>
      <c r="O969" s="150"/>
      <c r="P969" s="150"/>
      <c r="Q969" s="150"/>
      <c r="R969" s="150"/>
      <c r="S969" s="150"/>
      <c r="T969" s="150"/>
      <c r="U969" s="150"/>
      <c r="V969" s="150"/>
      <c r="W969" s="150"/>
      <c r="X969" s="150"/>
      <c r="Y969" s="150"/>
      <c r="Z969" s="150"/>
    </row>
    <row r="970" ht="12.0" customHeight="1">
      <c r="A970" s="192"/>
      <c r="B970" s="192"/>
      <c r="C970" s="192"/>
      <c r="D970" s="192"/>
      <c r="E970" s="192"/>
      <c r="F970" s="192"/>
      <c r="G970" s="150"/>
      <c r="H970" s="150"/>
      <c r="I970" s="150"/>
      <c r="J970" s="150"/>
      <c r="K970" s="150"/>
      <c r="L970" s="150"/>
      <c r="M970" s="150"/>
      <c r="N970" s="150"/>
      <c r="O970" s="150"/>
      <c r="P970" s="150"/>
      <c r="Q970" s="150"/>
      <c r="R970" s="150"/>
      <c r="S970" s="150"/>
      <c r="T970" s="150"/>
      <c r="U970" s="150"/>
      <c r="V970" s="150"/>
      <c r="W970" s="150"/>
      <c r="X970" s="150"/>
      <c r="Y970" s="150"/>
      <c r="Z970" s="150"/>
    </row>
    <row r="971" ht="12.0" customHeight="1">
      <c r="A971" s="192"/>
      <c r="B971" s="192"/>
      <c r="C971" s="192"/>
      <c r="D971" s="192"/>
      <c r="E971" s="192"/>
      <c r="F971" s="192"/>
      <c r="G971" s="150"/>
      <c r="H971" s="150"/>
      <c r="I971" s="150"/>
      <c r="J971" s="150"/>
      <c r="K971" s="150"/>
      <c r="L971" s="150"/>
      <c r="M971" s="150"/>
      <c r="N971" s="150"/>
      <c r="O971" s="150"/>
      <c r="P971" s="150"/>
      <c r="Q971" s="150"/>
      <c r="R971" s="150"/>
      <c r="S971" s="150"/>
      <c r="T971" s="150"/>
      <c r="U971" s="150"/>
      <c r="V971" s="150"/>
      <c r="W971" s="150"/>
      <c r="X971" s="150"/>
      <c r="Y971" s="150"/>
      <c r="Z971" s="150"/>
    </row>
    <row r="972" ht="12.0" customHeight="1">
      <c r="A972" s="192"/>
      <c r="B972" s="192"/>
      <c r="C972" s="192"/>
      <c r="D972" s="192"/>
      <c r="E972" s="192"/>
      <c r="F972" s="192"/>
      <c r="G972" s="150"/>
      <c r="H972" s="150"/>
      <c r="I972" s="150"/>
      <c r="J972" s="150"/>
      <c r="K972" s="150"/>
      <c r="L972" s="150"/>
      <c r="M972" s="150"/>
      <c r="N972" s="150"/>
      <c r="O972" s="150"/>
      <c r="P972" s="150"/>
      <c r="Q972" s="150"/>
      <c r="R972" s="150"/>
      <c r="S972" s="150"/>
      <c r="T972" s="150"/>
      <c r="U972" s="150"/>
      <c r="V972" s="150"/>
      <c r="W972" s="150"/>
      <c r="X972" s="150"/>
      <c r="Y972" s="150"/>
      <c r="Z972" s="150"/>
    </row>
    <row r="973" ht="12.0" customHeight="1">
      <c r="A973" s="192"/>
      <c r="B973" s="192"/>
      <c r="C973" s="192"/>
      <c r="D973" s="192"/>
      <c r="E973" s="192"/>
      <c r="F973" s="192"/>
      <c r="G973" s="150"/>
      <c r="H973" s="150"/>
      <c r="I973" s="150"/>
      <c r="J973" s="150"/>
      <c r="K973" s="150"/>
      <c r="L973" s="150"/>
      <c r="M973" s="150"/>
      <c r="N973" s="150"/>
      <c r="O973" s="150"/>
      <c r="P973" s="150"/>
      <c r="Q973" s="150"/>
      <c r="R973" s="150"/>
      <c r="S973" s="150"/>
      <c r="T973" s="150"/>
      <c r="U973" s="150"/>
      <c r="V973" s="150"/>
      <c r="W973" s="150"/>
      <c r="X973" s="150"/>
      <c r="Y973" s="150"/>
      <c r="Z973" s="150"/>
    </row>
    <row r="974" ht="12.0" customHeight="1">
      <c r="A974" s="192"/>
      <c r="B974" s="192"/>
      <c r="C974" s="192"/>
      <c r="D974" s="192"/>
      <c r="E974" s="192"/>
      <c r="F974" s="192"/>
      <c r="G974" s="150"/>
      <c r="H974" s="150"/>
      <c r="I974" s="150"/>
      <c r="J974" s="150"/>
      <c r="K974" s="150"/>
      <c r="L974" s="150"/>
      <c r="M974" s="150"/>
      <c r="N974" s="150"/>
      <c r="O974" s="150"/>
      <c r="P974" s="150"/>
      <c r="Q974" s="150"/>
      <c r="R974" s="150"/>
      <c r="S974" s="150"/>
      <c r="T974" s="150"/>
      <c r="U974" s="150"/>
      <c r="V974" s="150"/>
      <c r="W974" s="150"/>
      <c r="X974" s="150"/>
      <c r="Y974" s="150"/>
      <c r="Z974" s="150"/>
    </row>
    <row r="975" ht="12.0" customHeight="1">
      <c r="A975" s="192"/>
      <c r="B975" s="192"/>
      <c r="C975" s="192"/>
      <c r="D975" s="192"/>
      <c r="E975" s="192"/>
      <c r="F975" s="192"/>
      <c r="G975" s="150"/>
      <c r="H975" s="150"/>
      <c r="I975" s="150"/>
      <c r="J975" s="150"/>
      <c r="K975" s="150"/>
      <c r="L975" s="150"/>
      <c r="M975" s="150"/>
      <c r="N975" s="150"/>
      <c r="O975" s="150"/>
      <c r="P975" s="150"/>
      <c r="Q975" s="150"/>
      <c r="R975" s="150"/>
      <c r="S975" s="150"/>
      <c r="T975" s="150"/>
      <c r="U975" s="150"/>
      <c r="V975" s="150"/>
      <c r="W975" s="150"/>
      <c r="X975" s="150"/>
      <c r="Y975" s="150"/>
      <c r="Z975" s="150"/>
    </row>
    <row r="976" ht="12.0" customHeight="1">
      <c r="A976" s="192"/>
      <c r="B976" s="192"/>
      <c r="C976" s="192"/>
      <c r="D976" s="192"/>
      <c r="E976" s="192"/>
      <c r="F976" s="192"/>
      <c r="G976" s="150"/>
      <c r="H976" s="150"/>
      <c r="I976" s="150"/>
      <c r="J976" s="150"/>
      <c r="K976" s="150"/>
      <c r="L976" s="150"/>
      <c r="M976" s="150"/>
      <c r="N976" s="150"/>
      <c r="O976" s="150"/>
      <c r="P976" s="150"/>
      <c r="Q976" s="150"/>
      <c r="R976" s="150"/>
      <c r="S976" s="150"/>
      <c r="T976" s="150"/>
      <c r="U976" s="150"/>
      <c r="V976" s="150"/>
      <c r="W976" s="150"/>
      <c r="X976" s="150"/>
      <c r="Y976" s="150"/>
      <c r="Z976" s="150"/>
    </row>
    <row r="977" ht="12.0" customHeight="1">
      <c r="A977" s="192"/>
      <c r="B977" s="192"/>
      <c r="C977" s="192"/>
      <c r="D977" s="192"/>
      <c r="E977" s="192"/>
      <c r="F977" s="192"/>
      <c r="G977" s="150"/>
      <c r="H977" s="150"/>
      <c r="I977" s="150"/>
      <c r="J977" s="150"/>
      <c r="K977" s="150"/>
      <c r="L977" s="150"/>
      <c r="M977" s="150"/>
      <c r="N977" s="150"/>
      <c r="O977" s="150"/>
      <c r="P977" s="150"/>
      <c r="Q977" s="150"/>
      <c r="R977" s="150"/>
      <c r="S977" s="150"/>
      <c r="T977" s="150"/>
      <c r="U977" s="150"/>
      <c r="V977" s="150"/>
      <c r="W977" s="150"/>
      <c r="X977" s="150"/>
      <c r="Y977" s="150"/>
      <c r="Z977" s="150"/>
    </row>
    <row r="978" ht="12.0" customHeight="1">
      <c r="A978" s="192"/>
      <c r="B978" s="192"/>
      <c r="C978" s="192"/>
      <c r="D978" s="192"/>
      <c r="E978" s="192"/>
      <c r="F978" s="192"/>
      <c r="G978" s="150"/>
      <c r="H978" s="150"/>
      <c r="I978" s="150"/>
      <c r="J978" s="150"/>
      <c r="K978" s="150"/>
      <c r="L978" s="150"/>
      <c r="M978" s="150"/>
      <c r="N978" s="150"/>
      <c r="O978" s="150"/>
      <c r="P978" s="150"/>
      <c r="Q978" s="150"/>
      <c r="R978" s="150"/>
      <c r="S978" s="150"/>
      <c r="T978" s="150"/>
      <c r="U978" s="150"/>
      <c r="V978" s="150"/>
      <c r="W978" s="150"/>
      <c r="X978" s="150"/>
      <c r="Y978" s="150"/>
      <c r="Z978" s="150"/>
    </row>
    <row r="979" ht="12.0" customHeight="1">
      <c r="A979" s="192"/>
      <c r="B979" s="192"/>
      <c r="C979" s="192"/>
      <c r="D979" s="192"/>
      <c r="E979" s="192"/>
      <c r="F979" s="192"/>
      <c r="G979" s="150"/>
      <c r="H979" s="150"/>
      <c r="I979" s="150"/>
      <c r="J979" s="150"/>
      <c r="K979" s="150"/>
      <c r="L979" s="150"/>
      <c r="M979" s="150"/>
      <c r="N979" s="150"/>
      <c r="O979" s="150"/>
      <c r="P979" s="150"/>
      <c r="Q979" s="150"/>
      <c r="R979" s="150"/>
      <c r="S979" s="150"/>
      <c r="T979" s="150"/>
      <c r="U979" s="150"/>
      <c r="V979" s="150"/>
      <c r="W979" s="150"/>
      <c r="X979" s="150"/>
      <c r="Y979" s="150"/>
      <c r="Z979" s="150"/>
    </row>
    <row r="980" ht="12.0" customHeight="1">
      <c r="A980" s="192"/>
      <c r="B980" s="192"/>
      <c r="C980" s="192"/>
      <c r="D980" s="192"/>
      <c r="E980" s="192"/>
      <c r="F980" s="192"/>
      <c r="G980" s="150"/>
      <c r="H980" s="150"/>
      <c r="I980" s="150"/>
      <c r="J980" s="150"/>
      <c r="K980" s="150"/>
      <c r="L980" s="150"/>
      <c r="M980" s="150"/>
      <c r="N980" s="150"/>
      <c r="O980" s="150"/>
      <c r="P980" s="150"/>
      <c r="Q980" s="150"/>
      <c r="R980" s="150"/>
      <c r="S980" s="150"/>
      <c r="T980" s="150"/>
      <c r="U980" s="150"/>
      <c r="V980" s="150"/>
      <c r="W980" s="150"/>
      <c r="X980" s="150"/>
      <c r="Y980" s="150"/>
      <c r="Z980" s="150"/>
    </row>
    <row r="981" ht="12.0" customHeight="1">
      <c r="A981" s="192"/>
      <c r="B981" s="192"/>
      <c r="C981" s="192"/>
      <c r="D981" s="192"/>
      <c r="E981" s="192"/>
      <c r="F981" s="192"/>
      <c r="G981" s="150"/>
      <c r="H981" s="150"/>
      <c r="I981" s="150"/>
      <c r="J981" s="150"/>
      <c r="K981" s="150"/>
      <c r="L981" s="150"/>
      <c r="M981" s="150"/>
      <c r="N981" s="150"/>
      <c r="O981" s="150"/>
      <c r="P981" s="150"/>
      <c r="Q981" s="150"/>
      <c r="R981" s="150"/>
      <c r="S981" s="150"/>
      <c r="T981" s="150"/>
      <c r="U981" s="150"/>
      <c r="V981" s="150"/>
      <c r="W981" s="150"/>
      <c r="X981" s="150"/>
      <c r="Y981" s="150"/>
      <c r="Z981" s="150"/>
    </row>
    <row r="982" ht="12.0" customHeight="1">
      <c r="A982" s="192"/>
      <c r="B982" s="192"/>
      <c r="C982" s="192"/>
      <c r="D982" s="192"/>
      <c r="E982" s="192"/>
      <c r="F982" s="192"/>
      <c r="G982" s="150"/>
      <c r="H982" s="150"/>
      <c r="I982" s="150"/>
      <c r="J982" s="150"/>
      <c r="K982" s="150"/>
      <c r="L982" s="150"/>
      <c r="M982" s="150"/>
      <c r="N982" s="150"/>
      <c r="O982" s="150"/>
      <c r="P982" s="150"/>
      <c r="Q982" s="150"/>
      <c r="R982" s="150"/>
      <c r="S982" s="150"/>
      <c r="T982" s="150"/>
      <c r="U982" s="150"/>
      <c r="V982" s="150"/>
      <c r="W982" s="150"/>
      <c r="X982" s="150"/>
      <c r="Y982" s="150"/>
      <c r="Z982" s="150"/>
    </row>
    <row r="983" ht="12.0" customHeight="1">
      <c r="A983" s="192"/>
      <c r="B983" s="192"/>
      <c r="C983" s="192"/>
      <c r="D983" s="192"/>
      <c r="E983" s="192"/>
      <c r="F983" s="192"/>
      <c r="G983" s="150"/>
      <c r="H983" s="150"/>
      <c r="I983" s="150"/>
      <c r="J983" s="150"/>
      <c r="K983" s="150"/>
      <c r="L983" s="150"/>
      <c r="M983" s="150"/>
      <c r="N983" s="150"/>
      <c r="O983" s="150"/>
      <c r="P983" s="150"/>
      <c r="Q983" s="150"/>
      <c r="R983" s="150"/>
      <c r="S983" s="150"/>
      <c r="T983" s="150"/>
      <c r="U983" s="150"/>
      <c r="V983" s="150"/>
      <c r="W983" s="150"/>
      <c r="X983" s="150"/>
      <c r="Y983" s="150"/>
      <c r="Z983" s="150"/>
    </row>
    <row r="984" ht="12.0" customHeight="1">
      <c r="A984" s="192"/>
      <c r="B984" s="192"/>
      <c r="C984" s="192"/>
      <c r="D984" s="192"/>
      <c r="E984" s="192"/>
      <c r="F984" s="192"/>
      <c r="G984" s="150"/>
      <c r="H984" s="150"/>
      <c r="I984" s="150"/>
      <c r="J984" s="150"/>
      <c r="K984" s="150"/>
      <c r="L984" s="150"/>
      <c r="M984" s="150"/>
      <c r="N984" s="150"/>
      <c r="O984" s="150"/>
      <c r="P984" s="150"/>
      <c r="Q984" s="150"/>
      <c r="R984" s="150"/>
      <c r="S984" s="150"/>
      <c r="T984" s="150"/>
      <c r="U984" s="150"/>
      <c r="V984" s="150"/>
      <c r="W984" s="150"/>
      <c r="X984" s="150"/>
      <c r="Y984" s="150"/>
      <c r="Z984" s="150"/>
    </row>
    <row r="985" ht="12.0" customHeight="1">
      <c r="A985" s="192"/>
      <c r="B985" s="192"/>
      <c r="C985" s="192"/>
      <c r="D985" s="192"/>
      <c r="E985" s="192"/>
      <c r="F985" s="192"/>
      <c r="G985" s="150"/>
      <c r="H985" s="150"/>
      <c r="I985" s="150"/>
      <c r="J985" s="150"/>
      <c r="K985" s="150"/>
      <c r="L985" s="150"/>
      <c r="M985" s="150"/>
      <c r="N985" s="150"/>
      <c r="O985" s="150"/>
      <c r="P985" s="150"/>
      <c r="Q985" s="150"/>
      <c r="R985" s="150"/>
      <c r="S985" s="150"/>
      <c r="T985" s="150"/>
      <c r="U985" s="150"/>
      <c r="V985" s="150"/>
      <c r="W985" s="150"/>
      <c r="X985" s="150"/>
      <c r="Y985" s="150"/>
      <c r="Z985" s="150"/>
    </row>
    <row r="986" ht="12.0" customHeight="1">
      <c r="A986" s="192"/>
      <c r="B986" s="192"/>
      <c r="C986" s="192"/>
      <c r="D986" s="192"/>
      <c r="E986" s="192"/>
      <c r="F986" s="192"/>
      <c r="G986" s="150"/>
      <c r="H986" s="150"/>
      <c r="I986" s="150"/>
      <c r="J986" s="150"/>
      <c r="K986" s="150"/>
      <c r="L986" s="150"/>
      <c r="M986" s="150"/>
      <c r="N986" s="150"/>
      <c r="O986" s="150"/>
      <c r="P986" s="150"/>
      <c r="Q986" s="150"/>
      <c r="R986" s="150"/>
      <c r="S986" s="150"/>
      <c r="T986" s="150"/>
      <c r="U986" s="150"/>
      <c r="V986" s="150"/>
      <c r="W986" s="150"/>
      <c r="X986" s="150"/>
      <c r="Y986" s="150"/>
      <c r="Z986" s="150"/>
    </row>
    <row r="987" ht="12.0" customHeight="1">
      <c r="A987" s="192"/>
      <c r="B987" s="192"/>
      <c r="C987" s="192"/>
      <c r="D987" s="192"/>
      <c r="E987" s="192"/>
      <c r="F987" s="192"/>
      <c r="G987" s="150"/>
      <c r="H987" s="150"/>
      <c r="I987" s="150"/>
      <c r="J987" s="150"/>
      <c r="K987" s="150"/>
      <c r="L987" s="150"/>
      <c r="M987" s="150"/>
      <c r="N987" s="150"/>
      <c r="O987" s="150"/>
      <c r="P987" s="150"/>
      <c r="Q987" s="150"/>
      <c r="R987" s="150"/>
      <c r="S987" s="150"/>
      <c r="T987" s="150"/>
      <c r="U987" s="150"/>
      <c r="V987" s="150"/>
      <c r="W987" s="150"/>
      <c r="X987" s="150"/>
      <c r="Y987" s="150"/>
      <c r="Z987" s="150"/>
    </row>
    <row r="988" ht="12.0" customHeight="1">
      <c r="A988" s="192"/>
      <c r="B988" s="192"/>
      <c r="C988" s="192"/>
      <c r="D988" s="192"/>
      <c r="E988" s="192"/>
      <c r="F988" s="192"/>
      <c r="G988" s="150"/>
      <c r="H988" s="150"/>
      <c r="I988" s="150"/>
      <c r="J988" s="150"/>
      <c r="K988" s="150"/>
      <c r="L988" s="150"/>
      <c r="M988" s="150"/>
      <c r="N988" s="150"/>
      <c r="O988" s="150"/>
      <c r="P988" s="150"/>
      <c r="Q988" s="150"/>
      <c r="R988" s="150"/>
      <c r="S988" s="150"/>
      <c r="T988" s="150"/>
      <c r="U988" s="150"/>
      <c r="V988" s="150"/>
      <c r="W988" s="150"/>
      <c r="X988" s="150"/>
      <c r="Y988" s="150"/>
      <c r="Z988" s="150"/>
    </row>
    <row r="989" ht="12.0" customHeight="1">
      <c r="A989" s="192"/>
      <c r="B989" s="192"/>
      <c r="C989" s="192"/>
      <c r="D989" s="192"/>
      <c r="E989" s="192"/>
      <c r="F989" s="192"/>
      <c r="G989" s="150"/>
      <c r="H989" s="150"/>
      <c r="I989" s="150"/>
      <c r="J989" s="150"/>
      <c r="K989" s="150"/>
      <c r="L989" s="150"/>
      <c r="M989" s="150"/>
      <c r="N989" s="150"/>
      <c r="O989" s="150"/>
      <c r="P989" s="150"/>
      <c r="Q989" s="150"/>
      <c r="R989" s="150"/>
      <c r="S989" s="150"/>
      <c r="T989" s="150"/>
      <c r="U989" s="150"/>
      <c r="V989" s="150"/>
      <c r="W989" s="150"/>
      <c r="X989" s="150"/>
      <c r="Y989" s="150"/>
      <c r="Z989" s="150"/>
    </row>
    <row r="990" ht="12.0" customHeight="1">
      <c r="A990" s="192"/>
      <c r="B990" s="192"/>
      <c r="C990" s="192"/>
      <c r="D990" s="192"/>
      <c r="E990" s="192"/>
      <c r="F990" s="192"/>
      <c r="G990" s="150"/>
      <c r="H990" s="150"/>
      <c r="I990" s="150"/>
      <c r="J990" s="150"/>
      <c r="K990" s="150"/>
      <c r="L990" s="150"/>
      <c r="M990" s="150"/>
      <c r="N990" s="150"/>
      <c r="O990" s="150"/>
      <c r="P990" s="150"/>
      <c r="Q990" s="150"/>
      <c r="R990" s="150"/>
      <c r="S990" s="150"/>
      <c r="T990" s="150"/>
      <c r="U990" s="150"/>
      <c r="V990" s="150"/>
      <c r="W990" s="150"/>
      <c r="X990" s="150"/>
      <c r="Y990" s="150"/>
      <c r="Z990" s="150"/>
    </row>
    <row r="991" ht="12.0" customHeight="1">
      <c r="A991" s="192"/>
      <c r="B991" s="192"/>
      <c r="C991" s="192"/>
      <c r="D991" s="192"/>
      <c r="E991" s="192"/>
      <c r="F991" s="192"/>
      <c r="G991" s="150"/>
      <c r="H991" s="150"/>
      <c r="I991" s="150"/>
      <c r="J991" s="150"/>
      <c r="K991" s="150"/>
      <c r="L991" s="150"/>
      <c r="M991" s="150"/>
      <c r="N991" s="150"/>
      <c r="O991" s="150"/>
      <c r="P991" s="150"/>
      <c r="Q991" s="150"/>
      <c r="R991" s="150"/>
      <c r="S991" s="150"/>
      <c r="T991" s="150"/>
      <c r="U991" s="150"/>
      <c r="V991" s="150"/>
      <c r="W991" s="150"/>
      <c r="X991" s="150"/>
      <c r="Y991" s="150"/>
      <c r="Z991" s="150"/>
    </row>
    <row r="992" ht="12.0" customHeight="1">
      <c r="A992" s="192"/>
      <c r="B992" s="192"/>
      <c r="C992" s="192"/>
      <c r="D992" s="192"/>
      <c r="E992" s="192"/>
      <c r="F992" s="192"/>
      <c r="G992" s="150"/>
      <c r="H992" s="150"/>
      <c r="I992" s="150"/>
      <c r="J992" s="150"/>
      <c r="K992" s="150"/>
      <c r="L992" s="150"/>
      <c r="M992" s="150"/>
      <c r="N992" s="150"/>
      <c r="O992" s="150"/>
      <c r="P992" s="150"/>
      <c r="Q992" s="150"/>
      <c r="R992" s="150"/>
      <c r="S992" s="150"/>
      <c r="T992" s="150"/>
      <c r="U992" s="150"/>
      <c r="V992" s="150"/>
      <c r="W992" s="150"/>
      <c r="X992" s="150"/>
      <c r="Y992" s="150"/>
      <c r="Z992" s="150"/>
    </row>
    <row r="993" ht="12.0" customHeight="1">
      <c r="A993" s="192"/>
      <c r="B993" s="192"/>
      <c r="C993" s="192"/>
      <c r="D993" s="192"/>
      <c r="E993" s="192"/>
      <c r="F993" s="192"/>
      <c r="G993" s="150"/>
      <c r="H993" s="150"/>
      <c r="I993" s="150"/>
      <c r="J993" s="150"/>
      <c r="K993" s="150"/>
      <c r="L993" s="150"/>
      <c r="M993" s="150"/>
      <c r="N993" s="150"/>
      <c r="O993" s="150"/>
      <c r="P993" s="150"/>
      <c r="Q993" s="150"/>
      <c r="R993" s="150"/>
      <c r="S993" s="150"/>
      <c r="T993" s="150"/>
      <c r="U993" s="150"/>
      <c r="V993" s="150"/>
      <c r="W993" s="150"/>
      <c r="X993" s="150"/>
      <c r="Y993" s="150"/>
      <c r="Z993" s="150"/>
    </row>
    <row r="994" ht="12.0" customHeight="1">
      <c r="A994" s="192"/>
      <c r="B994" s="192"/>
      <c r="C994" s="192"/>
      <c r="D994" s="192"/>
      <c r="E994" s="192"/>
      <c r="F994" s="192"/>
      <c r="G994" s="150"/>
      <c r="H994" s="150"/>
      <c r="I994" s="150"/>
      <c r="J994" s="150"/>
      <c r="K994" s="150"/>
      <c r="L994" s="150"/>
      <c r="M994" s="150"/>
      <c r="N994" s="150"/>
      <c r="O994" s="150"/>
      <c r="P994" s="150"/>
      <c r="Q994" s="150"/>
      <c r="R994" s="150"/>
      <c r="S994" s="150"/>
      <c r="T994" s="150"/>
      <c r="U994" s="150"/>
      <c r="V994" s="150"/>
      <c r="W994" s="150"/>
      <c r="X994" s="150"/>
      <c r="Y994" s="150"/>
      <c r="Z994" s="150"/>
    </row>
    <row r="995" ht="12.0" customHeight="1">
      <c r="A995" s="192"/>
      <c r="B995" s="192"/>
      <c r="C995" s="192"/>
      <c r="D995" s="192"/>
      <c r="E995" s="192"/>
      <c r="F995" s="192"/>
      <c r="G995" s="150"/>
      <c r="H995" s="150"/>
      <c r="I995" s="150"/>
      <c r="J995" s="150"/>
      <c r="K995" s="150"/>
      <c r="L995" s="150"/>
      <c r="M995" s="150"/>
      <c r="N995" s="150"/>
      <c r="O995" s="150"/>
      <c r="P995" s="150"/>
      <c r="Q995" s="150"/>
      <c r="R995" s="150"/>
      <c r="S995" s="150"/>
      <c r="T995" s="150"/>
      <c r="U995" s="150"/>
      <c r="V995" s="150"/>
      <c r="W995" s="150"/>
      <c r="X995" s="150"/>
      <c r="Y995" s="150"/>
      <c r="Z995" s="150"/>
    </row>
    <row r="996" ht="12.0" customHeight="1">
      <c r="A996" s="192"/>
      <c r="B996" s="192"/>
      <c r="C996" s="192"/>
      <c r="D996" s="192"/>
      <c r="E996" s="192"/>
      <c r="F996" s="192"/>
      <c r="G996" s="150"/>
      <c r="H996" s="150"/>
      <c r="I996" s="150"/>
      <c r="J996" s="150"/>
      <c r="K996" s="150"/>
      <c r="L996" s="150"/>
      <c r="M996" s="150"/>
      <c r="N996" s="150"/>
      <c r="O996" s="150"/>
      <c r="P996" s="150"/>
      <c r="Q996" s="150"/>
      <c r="R996" s="150"/>
      <c r="S996" s="150"/>
      <c r="T996" s="150"/>
      <c r="U996" s="150"/>
      <c r="V996" s="150"/>
      <c r="W996" s="150"/>
      <c r="X996" s="150"/>
      <c r="Y996" s="150"/>
      <c r="Z996" s="150"/>
    </row>
    <row r="997" ht="12.0" customHeight="1">
      <c r="A997" s="192"/>
      <c r="B997" s="192"/>
      <c r="C997" s="192"/>
      <c r="D997" s="192"/>
      <c r="E997" s="192"/>
      <c r="F997" s="192"/>
      <c r="G997" s="150"/>
      <c r="H997" s="150"/>
      <c r="I997" s="150"/>
      <c r="J997" s="150"/>
      <c r="K997" s="150"/>
      <c r="L997" s="150"/>
      <c r="M997" s="150"/>
      <c r="N997" s="150"/>
      <c r="O997" s="150"/>
      <c r="P997" s="150"/>
      <c r="Q997" s="150"/>
      <c r="R997" s="150"/>
      <c r="S997" s="150"/>
      <c r="T997" s="150"/>
      <c r="U997" s="150"/>
      <c r="V997" s="150"/>
      <c r="W997" s="150"/>
      <c r="X997" s="150"/>
      <c r="Y997" s="150"/>
      <c r="Z997" s="150"/>
    </row>
    <row r="998" ht="12.0" customHeight="1">
      <c r="A998" s="192"/>
      <c r="B998" s="192"/>
      <c r="C998" s="192"/>
      <c r="D998" s="192"/>
      <c r="E998" s="192"/>
      <c r="F998" s="192"/>
      <c r="G998" s="150"/>
      <c r="H998" s="150"/>
      <c r="I998" s="150"/>
      <c r="J998" s="150"/>
      <c r="K998" s="150"/>
      <c r="L998" s="150"/>
      <c r="M998" s="150"/>
      <c r="N998" s="150"/>
      <c r="O998" s="150"/>
      <c r="P998" s="150"/>
      <c r="Q998" s="150"/>
      <c r="R998" s="150"/>
      <c r="S998" s="150"/>
      <c r="T998" s="150"/>
      <c r="U998" s="150"/>
      <c r="V998" s="150"/>
      <c r="W998" s="150"/>
      <c r="X998" s="150"/>
      <c r="Y998" s="150"/>
      <c r="Z998" s="150"/>
    </row>
    <row r="999" ht="12.0" customHeight="1">
      <c r="A999" s="192"/>
      <c r="B999" s="192"/>
      <c r="C999" s="192"/>
      <c r="D999" s="192"/>
      <c r="E999" s="192"/>
      <c r="F999" s="192"/>
      <c r="G999" s="150"/>
      <c r="H999" s="150"/>
      <c r="I999" s="150"/>
      <c r="J999" s="150"/>
      <c r="K999" s="150"/>
      <c r="L999" s="150"/>
      <c r="M999" s="150"/>
      <c r="N999" s="150"/>
      <c r="O999" s="150"/>
      <c r="P999" s="150"/>
      <c r="Q999" s="150"/>
      <c r="R999" s="150"/>
      <c r="S999" s="150"/>
      <c r="T999" s="150"/>
      <c r="U999" s="150"/>
      <c r="V999" s="150"/>
      <c r="W999" s="150"/>
      <c r="X999" s="150"/>
      <c r="Y999" s="150"/>
      <c r="Z999" s="150"/>
    </row>
    <row r="1000" ht="12.0" customHeight="1">
      <c r="A1000" s="192"/>
      <c r="B1000" s="192"/>
      <c r="C1000" s="192"/>
      <c r="D1000" s="192"/>
      <c r="E1000" s="192"/>
      <c r="F1000" s="192"/>
      <c r="G1000" s="150"/>
      <c r="H1000" s="150"/>
      <c r="I1000" s="150"/>
      <c r="J1000" s="150"/>
      <c r="K1000" s="150"/>
      <c r="L1000" s="150"/>
      <c r="M1000" s="150"/>
      <c r="N1000" s="150"/>
      <c r="O1000" s="150"/>
      <c r="P1000" s="150"/>
      <c r="Q1000" s="150"/>
      <c r="R1000" s="150"/>
      <c r="S1000" s="150"/>
      <c r="T1000" s="150"/>
      <c r="U1000" s="150"/>
      <c r="V1000" s="150"/>
      <c r="W1000" s="150"/>
      <c r="X1000" s="150"/>
      <c r="Y1000" s="150"/>
      <c r="Z1000" s="150"/>
    </row>
  </sheetData>
  <mergeCells count="136">
    <mergeCell ref="A2:I2"/>
    <mergeCell ref="J2:J3"/>
    <mergeCell ref="A3:I3"/>
    <mergeCell ref="A5:H5"/>
    <mergeCell ref="I5:J5"/>
    <mergeCell ref="A6:F6"/>
    <mergeCell ref="A7:F7"/>
    <mergeCell ref="A8:J8"/>
    <mergeCell ref="A9:F9"/>
    <mergeCell ref="A10:F10"/>
    <mergeCell ref="A11:F11"/>
    <mergeCell ref="A12:F12"/>
    <mergeCell ref="A13:F13"/>
    <mergeCell ref="A14:F14"/>
    <mergeCell ref="A15:F15"/>
    <mergeCell ref="A16:F16"/>
    <mergeCell ref="A17:F17"/>
    <mergeCell ref="A18:F18"/>
    <mergeCell ref="A19:F19"/>
    <mergeCell ref="A20:F20"/>
    <mergeCell ref="A21:F21"/>
    <mergeCell ref="A22:F22"/>
    <mergeCell ref="A23:F23"/>
    <mergeCell ref="A24:F24"/>
    <mergeCell ref="A25:F25"/>
    <mergeCell ref="A26:F26"/>
    <mergeCell ref="A27:F27"/>
    <mergeCell ref="A28:F28"/>
    <mergeCell ref="A29:F29"/>
    <mergeCell ref="A30:F30"/>
    <mergeCell ref="A31:F31"/>
    <mergeCell ref="A32:F32"/>
    <mergeCell ref="A33:F33"/>
    <mergeCell ref="A34:F34"/>
    <mergeCell ref="A35:F35"/>
    <mergeCell ref="A36:F36"/>
    <mergeCell ref="A37:F37"/>
    <mergeCell ref="A38:F38"/>
    <mergeCell ref="A39:F39"/>
    <mergeCell ref="A40:F40"/>
    <mergeCell ref="A41:F41"/>
    <mergeCell ref="A42:F42"/>
    <mergeCell ref="A43:F43"/>
    <mergeCell ref="A44:F44"/>
    <mergeCell ref="A45:F45"/>
    <mergeCell ref="A46:F46"/>
    <mergeCell ref="A47:F47"/>
    <mergeCell ref="A48:F48"/>
    <mergeCell ref="A49:F49"/>
    <mergeCell ref="A99:F99"/>
    <mergeCell ref="A100:F100"/>
    <mergeCell ref="A101:F101"/>
    <mergeCell ref="A102:F102"/>
    <mergeCell ref="A103:F103"/>
    <mergeCell ref="A104:F104"/>
    <mergeCell ref="A105:F105"/>
    <mergeCell ref="A106:F106"/>
    <mergeCell ref="A107:F107"/>
    <mergeCell ref="A108:F108"/>
    <mergeCell ref="A109:F109"/>
    <mergeCell ref="A110:F110"/>
    <mergeCell ref="A111:F111"/>
    <mergeCell ref="A112:F112"/>
    <mergeCell ref="A113:F113"/>
    <mergeCell ref="A114:F114"/>
    <mergeCell ref="A115:F115"/>
    <mergeCell ref="A116:F116"/>
    <mergeCell ref="A117:F117"/>
    <mergeCell ref="A118:F118"/>
    <mergeCell ref="A119:F119"/>
    <mergeCell ref="A120:F120"/>
    <mergeCell ref="A121:F121"/>
    <mergeCell ref="A122:F122"/>
    <mergeCell ref="A123:F123"/>
    <mergeCell ref="A124:F124"/>
    <mergeCell ref="A125:F125"/>
    <mergeCell ref="A126:F126"/>
    <mergeCell ref="A134:F134"/>
    <mergeCell ref="A135:F135"/>
    <mergeCell ref="A136:F136"/>
    <mergeCell ref="A127:F127"/>
    <mergeCell ref="A128:F128"/>
    <mergeCell ref="A129:F129"/>
    <mergeCell ref="A130:F130"/>
    <mergeCell ref="A131:F131"/>
    <mergeCell ref="A132:F132"/>
    <mergeCell ref="A133:F133"/>
    <mergeCell ref="A50:F50"/>
    <mergeCell ref="A51:F51"/>
    <mergeCell ref="A52:F52"/>
    <mergeCell ref="A53:F53"/>
    <mergeCell ref="A54:F54"/>
    <mergeCell ref="A55:F55"/>
    <mergeCell ref="A56:F56"/>
    <mergeCell ref="A57:F57"/>
    <mergeCell ref="A58:F58"/>
    <mergeCell ref="A59:F59"/>
    <mergeCell ref="A60:F60"/>
    <mergeCell ref="A61:F61"/>
    <mergeCell ref="A62:F62"/>
    <mergeCell ref="A63:F63"/>
    <mergeCell ref="A64:F64"/>
    <mergeCell ref="A65:F65"/>
    <mergeCell ref="A66:F66"/>
    <mergeCell ref="A67:F67"/>
    <mergeCell ref="A68:F68"/>
    <mergeCell ref="A69:F69"/>
    <mergeCell ref="A70:F70"/>
    <mergeCell ref="A71:F71"/>
    <mergeCell ref="A72:F72"/>
    <mergeCell ref="A73:F73"/>
    <mergeCell ref="A74:F74"/>
    <mergeCell ref="A75:J75"/>
    <mergeCell ref="A76:F76"/>
    <mergeCell ref="A77:F77"/>
    <mergeCell ref="A78:F78"/>
    <mergeCell ref="A79:F79"/>
    <mergeCell ref="A80:F80"/>
    <mergeCell ref="A81:F81"/>
    <mergeCell ref="A82:F82"/>
    <mergeCell ref="A83:F83"/>
    <mergeCell ref="A84:F84"/>
    <mergeCell ref="A85:F85"/>
    <mergeCell ref="A86:F86"/>
    <mergeCell ref="A87:F87"/>
    <mergeCell ref="A88:F88"/>
    <mergeCell ref="A89:F89"/>
    <mergeCell ref="A90:F90"/>
    <mergeCell ref="A91:F91"/>
    <mergeCell ref="A92:F92"/>
    <mergeCell ref="A93:F93"/>
    <mergeCell ref="A94:F94"/>
    <mergeCell ref="A95:F95"/>
    <mergeCell ref="A96:F96"/>
    <mergeCell ref="A97:F97"/>
    <mergeCell ref="A98:F98"/>
  </mergeCells>
  <conditionalFormatting sqref="K85:Z93">
    <cfRule type="cellIs" dxfId="5" priority="1" operator="notEqual">
      <formula>ROUND(K85,0)</formula>
    </cfRule>
  </conditionalFormatting>
  <conditionalFormatting sqref="I76:J76 I78:J93 I96:J96 I99:J99">
    <cfRule type="cellIs" dxfId="5" priority="2" operator="notEqual">
      <formula>ROUND(I76,2)</formula>
    </cfRule>
  </conditionalFormatting>
  <conditionalFormatting sqref="I9:J74 I77:J77 I94:J95 I97:J98 I100:J136">
    <cfRule type="cellIs" dxfId="5" priority="3" operator="notEqual">
      <formula>ROUND(I9,2)</formula>
    </cfRule>
  </conditionalFormatting>
  <conditionalFormatting sqref="I9:J74 I77:J77 I94:J95 I97:J98 I100:J136">
    <cfRule type="cellIs" dxfId="2" priority="4" operator="lessThan">
      <formula>0</formula>
    </cfRule>
  </conditionalFormatting>
  <dataValidations>
    <dataValidation type="decimal" operator="greaterThanOrEqual" allowBlank="1" showInputMessage="1" showErrorMessage="1" prompt="Nedopušten unos - Dopušten je unos samo pozitivnih vrijednosti zaokruženih na 2 decimale ili nule" sqref="I9:J74 I77:J77 I94:J95 I97:J98 I100:J136">
      <formula1>0.0</formula1>
    </dataValidation>
    <dataValidation type="decimal" operator="notEqual" allowBlank="1" showInputMessage="1" showErrorMessage="1" prompt="Nedopušten unos - Dopušten je unos pozitivnih ili negativnih vrijednosti zaokruženih na 2 decimale ili nule" sqref="I76:J76 I78:J93 I96:J96 I99:J99">
      <formula1>9.9999999E7</formula1>
    </dataValidation>
    <dataValidation type="custom" allowBlank="1" showInputMessage="1" showErrorMessage="1" prompt=" - " sqref="H9:H74 H76:H136">
      <formula1>LT(LEN(H9),(10))</formula1>
    </dataValidation>
  </dataValidations>
  <printOptions/>
  <pageMargins bottom="0.75" footer="0.0" header="0.0" left="0.7" right="0.7" top="0.75"/>
  <pageSetup fitToHeight="0" orientation="portrait"/>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1.0" topLeftCell="A2" activePane="bottomLeft" state="frozen"/>
      <selection activeCell="B3" sqref="B3" pane="bottomLeft"/>
    </sheetView>
  </sheetViews>
  <sheetFormatPr customHeight="1" defaultColWidth="12.63" defaultRowHeight="15.0"/>
  <cols>
    <col customWidth="1" min="1" max="6" width="10.13"/>
    <col customWidth="1" min="7" max="7" width="6.0"/>
    <col customWidth="1" min="8" max="8" width="5.75"/>
    <col customWidth="1" min="9" max="10" width="15.75"/>
    <col customWidth="1" min="11" max="11" width="0.88"/>
    <col customWidth="1" hidden="1" min="12" max="12" width="9.13"/>
    <col customWidth="1" hidden="1" min="13" max="13" width="8.75"/>
    <col customWidth="1" hidden="1" min="14" max="14" width="9.38"/>
    <col customWidth="1" hidden="1" min="15" max="18" width="9.13"/>
    <col customWidth="1" min="19" max="26" width="8.0"/>
  </cols>
  <sheetData>
    <row r="1" ht="24.75" customHeight="1">
      <c r="A1" s="12" t="s">
        <v>115</v>
      </c>
      <c r="B1" s="13" t="s">
        <v>116</v>
      </c>
      <c r="C1" s="13" t="s">
        <v>117</v>
      </c>
      <c r="D1" s="13" t="s">
        <v>118</v>
      </c>
      <c r="E1" s="13" t="s">
        <v>110</v>
      </c>
      <c r="F1" s="13" t="s">
        <v>119</v>
      </c>
      <c r="G1" s="13" t="s">
        <v>120</v>
      </c>
      <c r="H1" s="13" t="s">
        <v>121</v>
      </c>
      <c r="I1" s="13" t="s">
        <v>114</v>
      </c>
      <c r="J1" s="14" t="s">
        <v>122</v>
      </c>
      <c r="K1" s="150"/>
      <c r="L1" s="193" t="s">
        <v>2659</v>
      </c>
      <c r="M1" s="193"/>
      <c r="N1" s="193"/>
      <c r="O1" s="193"/>
      <c r="P1" s="193"/>
      <c r="Q1" s="151">
        <f>MAX(Q2:Q3)</f>
        <v>1</v>
      </c>
      <c r="R1" s="150" t="s">
        <v>2531</v>
      </c>
      <c r="S1" s="193"/>
      <c r="T1" s="193"/>
      <c r="U1" s="193"/>
      <c r="V1" s="193"/>
      <c r="W1" s="193"/>
      <c r="X1" s="193"/>
      <c r="Y1" s="193"/>
      <c r="Z1" s="193"/>
    </row>
    <row r="2" ht="19.5" customHeight="1">
      <c r="A2" s="152" t="s">
        <v>2660</v>
      </c>
      <c r="I2" s="153"/>
      <c r="J2" s="154" t="s">
        <v>2661</v>
      </c>
      <c r="K2" s="150"/>
      <c r="L2" s="150"/>
      <c r="M2" s="150"/>
      <c r="N2" s="150"/>
      <c r="O2" s="150"/>
      <c r="P2" s="150"/>
      <c r="Q2" s="151">
        <f>IF(OR(MIN(I8:I114)&lt;0,MAX(I8:I114)&gt;0),1,0)</f>
        <v>1</v>
      </c>
      <c r="R2" s="150" t="s">
        <v>2662</v>
      </c>
      <c r="S2" s="150"/>
      <c r="T2" s="150"/>
      <c r="U2" s="150"/>
      <c r="V2" s="150"/>
      <c r="W2" s="150"/>
      <c r="X2" s="150"/>
      <c r="Y2" s="150"/>
      <c r="Z2" s="150"/>
    </row>
    <row r="3" ht="19.5" customHeight="1">
      <c r="A3" s="155" t="str">
        <f>"za razdoblje "&amp;IF(RefStr!C4&lt;&gt;"",TEXT(RefStr!C4,"DD.MM.YYYY."),"__.__.____.")&amp;" do "&amp;IF(RefStr!F4&lt;&gt;"",TEXT(RefStr!F4,"DD.MM.YYYY."),"__.__.____.")</f>
        <v>za razdoblje 01.01.2025. do 31.12.2025.</v>
      </c>
      <c r="I3" s="153"/>
      <c r="J3" s="156"/>
      <c r="K3" s="150"/>
      <c r="L3" s="150"/>
      <c r="M3" s="150"/>
      <c r="N3" s="150"/>
      <c r="O3" s="150"/>
      <c r="P3" s="150"/>
      <c r="Q3" s="151">
        <f>IF(OR(MIN(J8:J114)&lt;0,MAX(J8:J114)&gt;0),1,0)</f>
        <v>1</v>
      </c>
      <c r="R3" s="150" t="s">
        <v>2663</v>
      </c>
      <c r="S3" s="150"/>
      <c r="T3" s="150"/>
      <c r="U3" s="150"/>
      <c r="V3" s="150"/>
      <c r="W3" s="150"/>
      <c r="X3" s="150"/>
      <c r="Y3" s="150"/>
      <c r="Z3" s="150"/>
    </row>
    <row r="4" ht="4.5" customHeight="1">
      <c r="A4" s="157"/>
      <c r="B4" s="194"/>
      <c r="C4" s="194"/>
      <c r="D4" s="194"/>
      <c r="E4" s="194"/>
      <c r="F4" s="194"/>
      <c r="G4" s="194"/>
      <c r="H4" s="194"/>
      <c r="I4" s="194"/>
      <c r="J4" s="195"/>
      <c r="K4" s="150"/>
      <c r="L4" s="150"/>
      <c r="M4" s="150"/>
      <c r="N4" s="150"/>
      <c r="O4" s="150"/>
      <c r="P4" s="150"/>
      <c r="Q4" s="150"/>
      <c r="R4" s="150"/>
      <c r="S4" s="150"/>
      <c r="T4" s="150"/>
      <c r="U4" s="150"/>
      <c r="V4" s="150"/>
      <c r="W4" s="150"/>
      <c r="X4" s="150"/>
      <c r="Y4" s="150"/>
      <c r="Z4" s="150"/>
    </row>
    <row r="5" ht="15.0" customHeight="1">
      <c r="A5" s="159" t="str">
        <f>"Obveznik: "&amp;IF(RefStr!C27&lt;&gt;"",RefStr!C27,"________")&amp;"; "&amp;IF(RefStr!C29&lt;&gt;"",RefStr!C29,"_________________"&amp;"; "&amp;IF(RefStr!F31&lt;&gt;"",RefStr!F31,"_______________"))</f>
        <v>Obveznik: 79654853311; BUŽA D.O.O.</v>
      </c>
      <c r="B5" s="160"/>
      <c r="C5" s="160"/>
      <c r="D5" s="160"/>
      <c r="E5" s="160"/>
      <c r="F5" s="160"/>
      <c r="G5" s="160"/>
      <c r="H5" s="160"/>
      <c r="I5" s="161" t="s">
        <v>2536</v>
      </c>
      <c r="J5" s="160"/>
      <c r="K5" s="150"/>
      <c r="L5" s="150"/>
      <c r="M5" s="150"/>
      <c r="N5" s="150"/>
      <c r="O5" s="150"/>
      <c r="P5" s="150"/>
      <c r="Q5" s="150">
        <f>IF(OR(MIN(I85:I87,I112:I114)&lt;0,MAX(I85:I87,I112:I114)&gt;0),1,0)</f>
        <v>0</v>
      </c>
      <c r="R5" s="150" t="s">
        <v>2664</v>
      </c>
      <c r="S5" s="150"/>
      <c r="T5" s="150"/>
      <c r="U5" s="150"/>
      <c r="V5" s="150"/>
      <c r="W5" s="150"/>
      <c r="X5" s="150"/>
      <c r="Y5" s="150"/>
      <c r="Z5" s="150"/>
    </row>
    <row r="6" ht="24.75" customHeight="1">
      <c r="A6" s="162" t="s">
        <v>2538</v>
      </c>
      <c r="B6" s="163"/>
      <c r="C6" s="163"/>
      <c r="D6" s="163"/>
      <c r="E6" s="163"/>
      <c r="F6" s="164"/>
      <c r="G6" s="165" t="s">
        <v>2665</v>
      </c>
      <c r="H6" s="196" t="s">
        <v>2666</v>
      </c>
      <c r="I6" s="165" t="s">
        <v>2667</v>
      </c>
      <c r="J6" s="166" t="s">
        <v>2668</v>
      </c>
      <c r="K6" s="150"/>
      <c r="L6" s="150"/>
      <c r="M6" s="150"/>
      <c r="N6" s="150"/>
      <c r="O6" s="150"/>
      <c r="P6" s="150"/>
      <c r="Q6" s="150">
        <f>IF(OR(MIN(J85:J87,J112:J114)&lt;0,MAX(J85:J87,J112:J114)&gt;0),1,0)</f>
        <v>0</v>
      </c>
      <c r="R6" s="150" t="s">
        <v>2669</v>
      </c>
      <c r="S6" s="150"/>
      <c r="T6" s="150"/>
      <c r="U6" s="150"/>
      <c r="V6" s="150"/>
      <c r="W6" s="150"/>
      <c r="X6" s="150"/>
      <c r="Y6" s="150"/>
      <c r="Z6" s="150"/>
    </row>
    <row r="7" ht="13.5" customHeight="1">
      <c r="A7" s="167">
        <v>1.0</v>
      </c>
      <c r="B7" s="168"/>
      <c r="C7" s="168"/>
      <c r="D7" s="168"/>
      <c r="E7" s="168"/>
      <c r="F7" s="169"/>
      <c r="G7" s="170">
        <v>2.0</v>
      </c>
      <c r="H7" s="170">
        <v>3.0</v>
      </c>
      <c r="I7" s="171">
        <v>4.0</v>
      </c>
      <c r="J7" s="172">
        <v>5.0</v>
      </c>
      <c r="K7" s="150"/>
      <c r="L7" s="150"/>
      <c r="M7" s="150"/>
      <c r="N7" s="150"/>
      <c r="O7" s="150"/>
      <c r="P7" s="150"/>
      <c r="Q7" s="150">
        <f>IF(OR(MIN(RDG!I89:J110)&lt;0,MAX(RDG!I89:J110)&gt;0),1,0)</f>
        <v>0</v>
      </c>
      <c r="R7" s="150" t="s">
        <v>2670</v>
      </c>
      <c r="S7" s="150"/>
      <c r="T7" s="150"/>
      <c r="U7" s="150"/>
      <c r="V7" s="150"/>
      <c r="W7" s="150"/>
      <c r="X7" s="150"/>
      <c r="Y7" s="150"/>
      <c r="Z7" s="150"/>
    </row>
    <row r="8" ht="14.25" customHeight="1">
      <c r="A8" s="197" t="s">
        <v>2671</v>
      </c>
      <c r="B8" s="174"/>
      <c r="C8" s="174"/>
      <c r="D8" s="174"/>
      <c r="E8" s="174"/>
      <c r="F8" s="175"/>
      <c r="G8" s="198">
        <v>128.0</v>
      </c>
      <c r="H8" s="199"/>
      <c r="I8" s="200">
        <f t="shared" ref="I8:J8" si="1">ROUND(SUM(I9:I13),2)</f>
        <v>802217.76</v>
      </c>
      <c r="J8" s="200">
        <f t="shared" si="1"/>
        <v>1457820.37</v>
      </c>
      <c r="K8" s="150"/>
      <c r="L8" s="150" t="s">
        <v>2546</v>
      </c>
      <c r="M8" s="150"/>
      <c r="N8" s="150"/>
      <c r="O8" s="150"/>
      <c r="P8" s="150"/>
      <c r="Q8" s="150">
        <f>IF(OR(MIN(I70:J75)&lt;&gt;0,MAX(I70:J75)&lt;&gt;0),1,0)</f>
        <v>0</v>
      </c>
      <c r="R8" s="150" t="s">
        <v>2672</v>
      </c>
      <c r="S8" s="150"/>
      <c r="T8" s="150"/>
      <c r="U8" s="150"/>
      <c r="V8" s="150"/>
      <c r="W8" s="150"/>
      <c r="X8" s="150"/>
      <c r="Y8" s="150"/>
      <c r="Z8" s="150"/>
    </row>
    <row r="9" ht="14.25" customHeight="1">
      <c r="A9" s="184" t="s">
        <v>2673</v>
      </c>
      <c r="B9" s="177"/>
      <c r="C9" s="177"/>
      <c r="D9" s="177"/>
      <c r="E9" s="177"/>
      <c r="F9" s="178"/>
      <c r="G9" s="179">
        <v>129.0</v>
      </c>
      <c r="H9" s="180"/>
      <c r="I9" s="181">
        <v>0.0</v>
      </c>
      <c r="J9" s="181">
        <v>0.0</v>
      </c>
      <c r="K9" s="150"/>
      <c r="L9" s="150" t="s">
        <v>2546</v>
      </c>
      <c r="M9" s="150"/>
      <c r="N9" s="150"/>
      <c r="O9" s="150"/>
      <c r="P9" s="150"/>
      <c r="Q9" s="150"/>
      <c r="R9" s="150"/>
      <c r="S9" s="150"/>
      <c r="T9" s="150"/>
      <c r="U9" s="150"/>
      <c r="V9" s="150"/>
      <c r="W9" s="150"/>
      <c r="X9" s="150"/>
      <c r="Y9" s="150"/>
      <c r="Z9" s="150"/>
    </row>
    <row r="10" ht="14.25" customHeight="1">
      <c r="A10" s="184" t="s">
        <v>2674</v>
      </c>
      <c r="B10" s="177"/>
      <c r="C10" s="177"/>
      <c r="D10" s="177"/>
      <c r="E10" s="177"/>
      <c r="F10" s="178"/>
      <c r="G10" s="179">
        <v>130.0</v>
      </c>
      <c r="H10" s="180"/>
      <c r="I10" s="181">
        <v>799010.97</v>
      </c>
      <c r="J10" s="181">
        <v>1022089.75</v>
      </c>
      <c r="K10" s="150"/>
      <c r="L10" s="150" t="s">
        <v>2546</v>
      </c>
      <c r="M10" s="150"/>
      <c r="N10" s="150"/>
      <c r="O10" s="150"/>
      <c r="P10" s="150"/>
      <c r="Q10" s="150"/>
      <c r="R10" s="150"/>
      <c r="S10" s="150"/>
      <c r="T10" s="150"/>
      <c r="U10" s="150"/>
      <c r="V10" s="150"/>
      <c r="W10" s="150"/>
      <c r="X10" s="150"/>
      <c r="Y10" s="150"/>
      <c r="Z10" s="150"/>
    </row>
    <row r="11" ht="14.25" customHeight="1">
      <c r="A11" s="184" t="s">
        <v>2675</v>
      </c>
      <c r="B11" s="177"/>
      <c r="C11" s="177"/>
      <c r="D11" s="177"/>
      <c r="E11" s="177"/>
      <c r="F11" s="178"/>
      <c r="G11" s="179">
        <v>131.0</v>
      </c>
      <c r="H11" s="180"/>
      <c r="I11" s="181">
        <v>0.0</v>
      </c>
      <c r="J11" s="181">
        <v>0.0</v>
      </c>
      <c r="K11" s="150"/>
      <c r="L11" s="150" t="s">
        <v>2546</v>
      </c>
      <c r="M11" s="150"/>
      <c r="N11" s="150"/>
      <c r="O11" s="150"/>
      <c r="P11" s="150"/>
      <c r="Q11" s="150"/>
      <c r="R11" s="150"/>
      <c r="S11" s="150"/>
      <c r="T11" s="150"/>
      <c r="U11" s="150"/>
      <c r="V11" s="150"/>
      <c r="W11" s="150"/>
      <c r="X11" s="150"/>
      <c r="Y11" s="150"/>
      <c r="Z11" s="150"/>
    </row>
    <row r="12" ht="14.25" customHeight="1">
      <c r="A12" s="184" t="s">
        <v>2676</v>
      </c>
      <c r="B12" s="177"/>
      <c r="C12" s="177"/>
      <c r="D12" s="177"/>
      <c r="E12" s="177"/>
      <c r="F12" s="178"/>
      <c r="G12" s="179">
        <v>132.0</v>
      </c>
      <c r="H12" s="180"/>
      <c r="I12" s="181">
        <v>0.0</v>
      </c>
      <c r="J12" s="181">
        <v>0.0</v>
      </c>
      <c r="K12" s="150"/>
      <c r="L12" s="150" t="s">
        <v>2546</v>
      </c>
      <c r="M12" s="150"/>
      <c r="N12" s="150"/>
      <c r="O12" s="150"/>
      <c r="P12" s="150"/>
      <c r="Q12" s="150"/>
      <c r="R12" s="150"/>
      <c r="S12" s="150"/>
      <c r="T12" s="150"/>
      <c r="U12" s="150"/>
      <c r="V12" s="150"/>
      <c r="W12" s="150"/>
      <c r="X12" s="150"/>
      <c r="Y12" s="150"/>
      <c r="Z12" s="150"/>
    </row>
    <row r="13" ht="14.25" customHeight="1">
      <c r="A13" s="184" t="s">
        <v>2677</v>
      </c>
      <c r="B13" s="177"/>
      <c r="C13" s="177"/>
      <c r="D13" s="177"/>
      <c r="E13" s="177"/>
      <c r="F13" s="178"/>
      <c r="G13" s="179">
        <v>133.0</v>
      </c>
      <c r="H13" s="180"/>
      <c r="I13" s="181">
        <v>3206.79</v>
      </c>
      <c r="J13" s="181">
        <v>435730.62</v>
      </c>
      <c r="K13" s="150"/>
      <c r="L13" s="150" t="s">
        <v>2546</v>
      </c>
      <c r="M13" s="150"/>
      <c r="N13" s="150"/>
      <c r="O13" s="150"/>
      <c r="P13" s="150"/>
      <c r="Q13" s="150"/>
      <c r="R13" s="150"/>
      <c r="S13" s="150"/>
      <c r="T13" s="150"/>
      <c r="U13" s="150"/>
      <c r="V13" s="150"/>
      <c r="W13" s="150"/>
      <c r="X13" s="150"/>
      <c r="Y13" s="150"/>
      <c r="Z13" s="150"/>
    </row>
    <row r="14" ht="14.25" customHeight="1">
      <c r="A14" s="176" t="s">
        <v>2678</v>
      </c>
      <c r="B14" s="177"/>
      <c r="C14" s="177"/>
      <c r="D14" s="177"/>
      <c r="E14" s="177"/>
      <c r="F14" s="178"/>
      <c r="G14" s="179">
        <v>134.0</v>
      </c>
      <c r="H14" s="180"/>
      <c r="I14" s="182">
        <f t="shared" ref="I14:J14" si="2">ROUND(I15+I16+I20+I24+I25+I26+I29+I36,2)</f>
        <v>731153.7</v>
      </c>
      <c r="J14" s="182">
        <f t="shared" si="2"/>
        <v>872653.73</v>
      </c>
      <c r="K14" s="150"/>
      <c r="L14" s="150" t="s">
        <v>2546</v>
      </c>
      <c r="M14" s="150"/>
      <c r="N14" s="150"/>
      <c r="O14" s="150"/>
      <c r="P14" s="150"/>
      <c r="Q14" s="150"/>
      <c r="R14" s="150"/>
      <c r="S14" s="150"/>
      <c r="T14" s="150"/>
      <c r="U14" s="150"/>
      <c r="V14" s="150"/>
      <c r="W14" s="150"/>
      <c r="X14" s="150"/>
      <c r="Y14" s="150"/>
      <c r="Z14" s="150"/>
    </row>
    <row r="15" ht="14.25" customHeight="1">
      <c r="A15" s="184" t="s">
        <v>2679</v>
      </c>
      <c r="B15" s="177"/>
      <c r="C15" s="177"/>
      <c r="D15" s="177"/>
      <c r="E15" s="177"/>
      <c r="F15" s="178"/>
      <c r="G15" s="191">
        <v>135.0</v>
      </c>
      <c r="H15" s="180"/>
      <c r="I15" s="181">
        <v>0.0</v>
      </c>
      <c r="J15" s="181">
        <v>0.0</v>
      </c>
      <c r="K15" s="150"/>
      <c r="L15" s="150" t="s">
        <v>2607</v>
      </c>
      <c r="M15" s="150"/>
      <c r="N15" s="150"/>
      <c r="O15" s="150"/>
      <c r="P15" s="150"/>
      <c r="Q15" s="150"/>
      <c r="R15" s="150"/>
      <c r="S15" s="150"/>
      <c r="T15" s="150"/>
      <c r="U15" s="150"/>
      <c r="V15" s="150"/>
      <c r="W15" s="150"/>
      <c r="X15" s="150"/>
      <c r="Y15" s="150"/>
      <c r="Z15" s="150"/>
    </row>
    <row r="16" ht="14.25" customHeight="1">
      <c r="A16" s="184" t="s">
        <v>2680</v>
      </c>
      <c r="B16" s="177"/>
      <c r="C16" s="177"/>
      <c r="D16" s="177"/>
      <c r="E16" s="177"/>
      <c r="F16" s="178"/>
      <c r="G16" s="179">
        <v>136.0</v>
      </c>
      <c r="H16" s="180"/>
      <c r="I16" s="182">
        <f t="shared" ref="I16:J16" si="3">ROUND(SUM(I17:I19),2)</f>
        <v>370002.64</v>
      </c>
      <c r="J16" s="182">
        <f t="shared" si="3"/>
        <v>432155.35</v>
      </c>
      <c r="K16" s="150"/>
      <c r="L16" s="150" t="s">
        <v>2546</v>
      </c>
      <c r="M16" s="150"/>
      <c r="N16" s="150"/>
      <c r="O16" s="150"/>
      <c r="P16" s="150"/>
      <c r="Q16" s="150"/>
      <c r="R16" s="150"/>
      <c r="S16" s="150"/>
      <c r="T16" s="150"/>
      <c r="U16" s="150"/>
      <c r="V16" s="150"/>
      <c r="W16" s="150"/>
      <c r="X16" s="150"/>
      <c r="Y16" s="150"/>
      <c r="Z16" s="150"/>
    </row>
    <row r="17" ht="14.25" customHeight="1">
      <c r="A17" s="201" t="s">
        <v>2681</v>
      </c>
      <c r="B17" s="177"/>
      <c r="C17" s="177"/>
      <c r="D17" s="177"/>
      <c r="E17" s="177"/>
      <c r="F17" s="178"/>
      <c r="G17" s="179">
        <v>137.0</v>
      </c>
      <c r="H17" s="180"/>
      <c r="I17" s="181">
        <v>115452.49</v>
      </c>
      <c r="J17" s="181">
        <v>151681.14</v>
      </c>
      <c r="K17" s="150"/>
      <c r="L17" s="150" t="s">
        <v>2546</v>
      </c>
      <c r="M17" s="150"/>
      <c r="N17" s="150"/>
      <c r="O17" s="150"/>
      <c r="P17" s="150"/>
      <c r="Q17" s="150"/>
      <c r="R17" s="150"/>
      <c r="S17" s="150"/>
      <c r="T17" s="150"/>
      <c r="U17" s="150"/>
      <c r="V17" s="150"/>
      <c r="W17" s="150"/>
      <c r="X17" s="150"/>
      <c r="Y17" s="150"/>
      <c r="Z17" s="150"/>
    </row>
    <row r="18" ht="14.25" customHeight="1">
      <c r="A18" s="201" t="s">
        <v>2682</v>
      </c>
      <c r="B18" s="177"/>
      <c r="C18" s="177"/>
      <c r="D18" s="177"/>
      <c r="E18" s="177"/>
      <c r="F18" s="178"/>
      <c r="G18" s="179">
        <v>138.0</v>
      </c>
      <c r="H18" s="180"/>
      <c r="I18" s="181">
        <v>237.6</v>
      </c>
      <c r="J18" s="181">
        <v>240.88</v>
      </c>
      <c r="K18" s="150"/>
      <c r="L18" s="150" t="s">
        <v>2546</v>
      </c>
      <c r="M18" s="150"/>
      <c r="N18" s="150"/>
      <c r="O18" s="150"/>
      <c r="P18" s="150"/>
      <c r="Q18" s="150"/>
      <c r="R18" s="150"/>
      <c r="S18" s="150"/>
      <c r="T18" s="150"/>
      <c r="U18" s="150"/>
      <c r="V18" s="150"/>
      <c r="W18" s="150"/>
      <c r="X18" s="150"/>
      <c r="Y18" s="150"/>
      <c r="Z18" s="150"/>
    </row>
    <row r="19" ht="14.25" customHeight="1">
      <c r="A19" s="201" t="s">
        <v>2683</v>
      </c>
      <c r="B19" s="177"/>
      <c r="C19" s="177"/>
      <c r="D19" s="177"/>
      <c r="E19" s="177"/>
      <c r="F19" s="178"/>
      <c r="G19" s="179">
        <v>139.0</v>
      </c>
      <c r="H19" s="180"/>
      <c r="I19" s="181">
        <v>254312.55</v>
      </c>
      <c r="J19" s="181">
        <v>280233.33</v>
      </c>
      <c r="K19" s="150"/>
      <c r="L19" s="150" t="s">
        <v>2546</v>
      </c>
      <c r="M19" s="150"/>
      <c r="N19" s="150"/>
      <c r="O19" s="150"/>
      <c r="P19" s="150"/>
      <c r="Q19" s="150"/>
      <c r="R19" s="150"/>
      <c r="S19" s="150"/>
      <c r="T19" s="150"/>
      <c r="U19" s="150"/>
      <c r="V19" s="150"/>
      <c r="W19" s="150"/>
      <c r="X19" s="150"/>
      <c r="Y19" s="150"/>
      <c r="Z19" s="150"/>
    </row>
    <row r="20" ht="14.25" customHeight="1">
      <c r="A20" s="184" t="s">
        <v>2684</v>
      </c>
      <c r="B20" s="177"/>
      <c r="C20" s="177"/>
      <c r="D20" s="177"/>
      <c r="E20" s="177"/>
      <c r="F20" s="178"/>
      <c r="G20" s="179">
        <v>140.0</v>
      </c>
      <c r="H20" s="180"/>
      <c r="I20" s="182">
        <f t="shared" ref="I20:J20" si="4">ROUND(SUM(I21:I23),2)</f>
        <v>224800.9</v>
      </c>
      <c r="J20" s="182">
        <f t="shared" si="4"/>
        <v>307794.22</v>
      </c>
      <c r="K20" s="150"/>
      <c r="L20" s="150" t="s">
        <v>2546</v>
      </c>
      <c r="M20" s="150"/>
      <c r="N20" s="150"/>
      <c r="O20" s="150"/>
      <c r="P20" s="150"/>
      <c r="Q20" s="150"/>
      <c r="R20" s="150"/>
      <c r="S20" s="150"/>
      <c r="T20" s="150"/>
      <c r="U20" s="150"/>
      <c r="V20" s="150"/>
      <c r="W20" s="150"/>
      <c r="X20" s="150"/>
      <c r="Y20" s="150"/>
      <c r="Z20" s="150"/>
    </row>
    <row r="21" ht="14.25" customHeight="1">
      <c r="A21" s="201" t="s">
        <v>2685</v>
      </c>
      <c r="B21" s="177"/>
      <c r="C21" s="177"/>
      <c r="D21" s="177"/>
      <c r="E21" s="177"/>
      <c r="F21" s="178"/>
      <c r="G21" s="179">
        <v>141.0</v>
      </c>
      <c r="H21" s="180"/>
      <c r="I21" s="181">
        <v>139193.22</v>
      </c>
      <c r="J21" s="181">
        <v>189646.27</v>
      </c>
      <c r="K21" s="150"/>
      <c r="L21" s="150" t="s">
        <v>2546</v>
      </c>
      <c r="M21" s="150"/>
      <c r="N21" s="150"/>
      <c r="O21" s="150"/>
      <c r="P21" s="150"/>
      <c r="Q21" s="150"/>
      <c r="R21" s="150"/>
      <c r="S21" s="150"/>
      <c r="T21" s="150"/>
      <c r="U21" s="150"/>
      <c r="V21" s="150"/>
      <c r="W21" s="150"/>
      <c r="X21" s="150"/>
      <c r="Y21" s="150"/>
      <c r="Z21" s="150"/>
    </row>
    <row r="22" ht="14.25" customHeight="1">
      <c r="A22" s="201" t="s">
        <v>2686</v>
      </c>
      <c r="B22" s="177"/>
      <c r="C22" s="177"/>
      <c r="D22" s="177"/>
      <c r="E22" s="177"/>
      <c r="F22" s="178"/>
      <c r="G22" s="179">
        <v>142.0</v>
      </c>
      <c r="H22" s="180"/>
      <c r="I22" s="181">
        <v>59372.84</v>
      </c>
      <c r="J22" s="181">
        <v>83819.74</v>
      </c>
      <c r="K22" s="150"/>
      <c r="L22" s="150" t="s">
        <v>2546</v>
      </c>
      <c r="M22" s="150"/>
      <c r="N22" s="150"/>
      <c r="O22" s="150"/>
      <c r="P22" s="150"/>
      <c r="Q22" s="150"/>
      <c r="R22" s="150"/>
      <c r="S22" s="150"/>
      <c r="T22" s="150"/>
      <c r="U22" s="150"/>
      <c r="V22" s="150"/>
      <c r="W22" s="150"/>
      <c r="X22" s="150"/>
      <c r="Y22" s="150"/>
      <c r="Z22" s="150"/>
    </row>
    <row r="23" ht="14.25" customHeight="1">
      <c r="A23" s="201" t="s">
        <v>2687</v>
      </c>
      <c r="B23" s="177"/>
      <c r="C23" s="177"/>
      <c r="D23" s="177"/>
      <c r="E23" s="177"/>
      <c r="F23" s="178"/>
      <c r="G23" s="179">
        <v>143.0</v>
      </c>
      <c r="H23" s="180"/>
      <c r="I23" s="181">
        <v>26234.84</v>
      </c>
      <c r="J23" s="181">
        <v>34328.21</v>
      </c>
      <c r="K23" s="150"/>
      <c r="L23" s="150" t="s">
        <v>2546</v>
      </c>
      <c r="M23" s="150"/>
      <c r="N23" s="150"/>
      <c r="O23" s="150"/>
      <c r="P23" s="150"/>
      <c r="Q23" s="150"/>
      <c r="R23" s="150"/>
      <c r="S23" s="150"/>
      <c r="T23" s="150"/>
      <c r="U23" s="150"/>
      <c r="V23" s="150"/>
      <c r="W23" s="150"/>
      <c r="X23" s="150"/>
      <c r="Y23" s="150"/>
      <c r="Z23" s="150"/>
    </row>
    <row r="24" ht="14.25" customHeight="1">
      <c r="A24" s="184" t="s">
        <v>2688</v>
      </c>
      <c r="B24" s="177"/>
      <c r="C24" s="177"/>
      <c r="D24" s="177"/>
      <c r="E24" s="177"/>
      <c r="F24" s="178"/>
      <c r="G24" s="179">
        <v>144.0</v>
      </c>
      <c r="H24" s="180"/>
      <c r="I24" s="181">
        <v>83066.1</v>
      </c>
      <c r="J24" s="181">
        <v>67662.17</v>
      </c>
      <c r="K24" s="150"/>
      <c r="L24" s="150" t="s">
        <v>2546</v>
      </c>
      <c r="M24" s="150"/>
      <c r="N24" s="150"/>
      <c r="O24" s="150"/>
      <c r="P24" s="150"/>
      <c r="Q24" s="150"/>
      <c r="R24" s="150"/>
      <c r="S24" s="150"/>
      <c r="T24" s="150"/>
      <c r="U24" s="150"/>
      <c r="V24" s="150"/>
      <c r="W24" s="150"/>
      <c r="X24" s="150"/>
      <c r="Y24" s="150"/>
      <c r="Z24" s="150"/>
    </row>
    <row r="25" ht="14.25" customHeight="1">
      <c r="A25" s="184" t="s">
        <v>2689</v>
      </c>
      <c r="B25" s="177"/>
      <c r="C25" s="177"/>
      <c r="D25" s="177"/>
      <c r="E25" s="177"/>
      <c r="F25" s="178"/>
      <c r="G25" s="179">
        <v>145.0</v>
      </c>
      <c r="H25" s="180"/>
      <c r="I25" s="181">
        <v>48550.14</v>
      </c>
      <c r="J25" s="181">
        <v>50092.48</v>
      </c>
      <c r="K25" s="150"/>
      <c r="L25" s="150" t="s">
        <v>2546</v>
      </c>
      <c r="M25" s="150"/>
      <c r="N25" s="150"/>
      <c r="O25" s="150"/>
      <c r="P25" s="150"/>
      <c r="Q25" s="150"/>
      <c r="R25" s="150"/>
      <c r="S25" s="150"/>
      <c r="T25" s="150"/>
      <c r="U25" s="150"/>
      <c r="V25" s="150"/>
      <c r="W25" s="150"/>
      <c r="X25" s="150"/>
      <c r="Y25" s="150"/>
      <c r="Z25" s="150"/>
    </row>
    <row r="26" ht="14.25" customHeight="1">
      <c r="A26" s="184" t="s">
        <v>2690</v>
      </c>
      <c r="B26" s="177"/>
      <c r="C26" s="177"/>
      <c r="D26" s="177"/>
      <c r="E26" s="177"/>
      <c r="F26" s="178"/>
      <c r="G26" s="191">
        <v>146.0</v>
      </c>
      <c r="H26" s="180"/>
      <c r="I26" s="182">
        <f t="shared" ref="I26:J26" si="5">ROUND(SUM(I27:I28),2)</f>
        <v>1431.71</v>
      </c>
      <c r="J26" s="182">
        <f t="shared" si="5"/>
        <v>157.86</v>
      </c>
      <c r="K26" s="150"/>
      <c r="L26" s="150" t="s">
        <v>2607</v>
      </c>
      <c r="M26" s="150"/>
      <c r="N26" s="150"/>
      <c r="O26" s="150"/>
      <c r="P26" s="150"/>
      <c r="Q26" s="150"/>
      <c r="R26" s="150"/>
      <c r="S26" s="150"/>
      <c r="T26" s="150"/>
      <c r="U26" s="150"/>
      <c r="V26" s="150"/>
      <c r="W26" s="150"/>
      <c r="X26" s="150"/>
      <c r="Y26" s="150"/>
      <c r="Z26" s="150"/>
    </row>
    <row r="27" ht="14.25" customHeight="1">
      <c r="A27" s="201" t="s">
        <v>2691</v>
      </c>
      <c r="B27" s="177"/>
      <c r="C27" s="177"/>
      <c r="D27" s="177"/>
      <c r="E27" s="177"/>
      <c r="F27" s="178"/>
      <c r="G27" s="191">
        <v>147.0</v>
      </c>
      <c r="H27" s="180"/>
      <c r="I27" s="181">
        <v>1431.71</v>
      </c>
      <c r="J27" s="181">
        <v>157.86</v>
      </c>
      <c r="K27" s="150"/>
      <c r="L27" s="150" t="s">
        <v>2607</v>
      </c>
      <c r="M27" s="150"/>
      <c r="N27" s="150"/>
      <c r="O27" s="150"/>
      <c r="P27" s="150"/>
      <c r="Q27" s="150"/>
      <c r="R27" s="150"/>
      <c r="S27" s="150"/>
      <c r="T27" s="150"/>
      <c r="U27" s="150"/>
      <c r="V27" s="150"/>
      <c r="W27" s="150"/>
      <c r="X27" s="150"/>
      <c r="Y27" s="150"/>
      <c r="Z27" s="150"/>
    </row>
    <row r="28" ht="14.25" customHeight="1">
      <c r="A28" s="201" t="s">
        <v>2692</v>
      </c>
      <c r="B28" s="177"/>
      <c r="C28" s="177"/>
      <c r="D28" s="177"/>
      <c r="E28" s="177"/>
      <c r="F28" s="178"/>
      <c r="G28" s="191">
        <v>148.0</v>
      </c>
      <c r="H28" s="180"/>
      <c r="I28" s="181">
        <v>0.0</v>
      </c>
      <c r="J28" s="181">
        <v>0.0</v>
      </c>
      <c r="K28" s="150"/>
      <c r="L28" s="150" t="s">
        <v>2607</v>
      </c>
      <c r="M28" s="150"/>
      <c r="N28" s="150"/>
      <c r="O28" s="150"/>
      <c r="P28" s="150"/>
      <c r="Q28" s="150"/>
      <c r="R28" s="150"/>
      <c r="S28" s="150"/>
      <c r="T28" s="150"/>
      <c r="U28" s="150"/>
      <c r="V28" s="150"/>
      <c r="W28" s="150"/>
      <c r="X28" s="150"/>
      <c r="Y28" s="150"/>
      <c r="Z28" s="150"/>
    </row>
    <row r="29" ht="14.25" customHeight="1">
      <c r="A29" s="184" t="s">
        <v>2693</v>
      </c>
      <c r="B29" s="177"/>
      <c r="C29" s="177"/>
      <c r="D29" s="177"/>
      <c r="E29" s="177"/>
      <c r="F29" s="178"/>
      <c r="G29" s="191">
        <v>149.0</v>
      </c>
      <c r="H29" s="180"/>
      <c r="I29" s="182">
        <f t="shared" ref="I29:J29" si="6">ROUND(SUM(I30:I35),2)</f>
        <v>0</v>
      </c>
      <c r="J29" s="182">
        <f t="shared" si="6"/>
        <v>0</v>
      </c>
      <c r="K29" s="150"/>
      <c r="L29" s="150" t="s">
        <v>2607</v>
      </c>
      <c r="M29" s="150"/>
      <c r="N29" s="150"/>
      <c r="O29" s="150"/>
      <c r="P29" s="150"/>
      <c r="Q29" s="150"/>
      <c r="R29" s="150"/>
      <c r="S29" s="150"/>
      <c r="T29" s="150"/>
      <c r="U29" s="150"/>
      <c r="V29" s="150"/>
      <c r="W29" s="150"/>
      <c r="X29" s="150"/>
      <c r="Y29" s="150"/>
      <c r="Z29" s="150"/>
    </row>
    <row r="30" ht="14.25" customHeight="1">
      <c r="A30" s="201" t="s">
        <v>2694</v>
      </c>
      <c r="B30" s="177"/>
      <c r="C30" s="177"/>
      <c r="D30" s="177"/>
      <c r="E30" s="177"/>
      <c r="F30" s="178"/>
      <c r="G30" s="191">
        <v>150.0</v>
      </c>
      <c r="H30" s="180"/>
      <c r="I30" s="181">
        <v>0.0</v>
      </c>
      <c r="J30" s="181">
        <v>0.0</v>
      </c>
      <c r="K30" s="150"/>
      <c r="L30" s="150" t="s">
        <v>2607</v>
      </c>
      <c r="M30" s="150"/>
      <c r="N30" s="150"/>
      <c r="O30" s="150"/>
      <c r="P30" s="150"/>
      <c r="Q30" s="150"/>
      <c r="R30" s="150"/>
      <c r="S30" s="150"/>
      <c r="T30" s="150"/>
      <c r="U30" s="150"/>
      <c r="V30" s="150"/>
      <c r="W30" s="150"/>
      <c r="X30" s="150"/>
      <c r="Y30" s="150"/>
      <c r="Z30" s="150"/>
    </row>
    <row r="31" ht="14.25" customHeight="1">
      <c r="A31" s="201" t="s">
        <v>2695</v>
      </c>
      <c r="B31" s="177"/>
      <c r="C31" s="177"/>
      <c r="D31" s="177"/>
      <c r="E31" s="177"/>
      <c r="F31" s="178"/>
      <c r="G31" s="191">
        <v>151.0</v>
      </c>
      <c r="H31" s="180"/>
      <c r="I31" s="181">
        <v>0.0</v>
      </c>
      <c r="J31" s="181">
        <v>0.0</v>
      </c>
      <c r="K31" s="150"/>
      <c r="L31" s="150" t="s">
        <v>2607</v>
      </c>
      <c r="M31" s="150"/>
      <c r="N31" s="150"/>
      <c r="O31" s="150"/>
      <c r="P31" s="150"/>
      <c r="Q31" s="150"/>
      <c r="R31" s="150"/>
      <c r="S31" s="150"/>
      <c r="T31" s="150"/>
      <c r="U31" s="150"/>
      <c r="V31" s="150"/>
      <c r="W31" s="150"/>
      <c r="X31" s="150"/>
      <c r="Y31" s="150"/>
      <c r="Z31" s="150"/>
    </row>
    <row r="32" ht="14.25" customHeight="1">
      <c r="A32" s="201" t="s">
        <v>2696</v>
      </c>
      <c r="B32" s="177"/>
      <c r="C32" s="177"/>
      <c r="D32" s="177"/>
      <c r="E32" s="177"/>
      <c r="F32" s="178"/>
      <c r="G32" s="191">
        <v>152.0</v>
      </c>
      <c r="H32" s="180"/>
      <c r="I32" s="181">
        <v>0.0</v>
      </c>
      <c r="J32" s="181">
        <v>0.0</v>
      </c>
      <c r="K32" s="150"/>
      <c r="L32" s="150" t="s">
        <v>2607</v>
      </c>
      <c r="M32" s="150"/>
      <c r="N32" s="150"/>
      <c r="O32" s="150"/>
      <c r="P32" s="150"/>
      <c r="Q32" s="150"/>
      <c r="R32" s="150"/>
      <c r="S32" s="150"/>
      <c r="T32" s="150"/>
      <c r="U32" s="150"/>
      <c r="V32" s="150"/>
      <c r="W32" s="150"/>
      <c r="X32" s="150"/>
      <c r="Y32" s="150"/>
      <c r="Z32" s="150"/>
    </row>
    <row r="33" ht="14.25" customHeight="1">
      <c r="A33" s="201" t="s">
        <v>2697</v>
      </c>
      <c r="B33" s="177"/>
      <c r="C33" s="177"/>
      <c r="D33" s="177"/>
      <c r="E33" s="177"/>
      <c r="F33" s="178"/>
      <c r="G33" s="191">
        <v>153.0</v>
      </c>
      <c r="H33" s="180"/>
      <c r="I33" s="181">
        <v>0.0</v>
      </c>
      <c r="J33" s="181">
        <v>0.0</v>
      </c>
      <c r="K33" s="150"/>
      <c r="L33" s="150" t="s">
        <v>2607</v>
      </c>
      <c r="M33" s="150"/>
      <c r="N33" s="150"/>
      <c r="O33" s="150"/>
      <c r="P33" s="150"/>
      <c r="Q33" s="150"/>
      <c r="R33" s="150"/>
      <c r="S33" s="150"/>
      <c r="T33" s="150"/>
      <c r="U33" s="150"/>
      <c r="V33" s="150"/>
      <c r="W33" s="150"/>
      <c r="X33" s="150"/>
      <c r="Y33" s="150"/>
      <c r="Z33" s="150"/>
    </row>
    <row r="34" ht="14.25" customHeight="1">
      <c r="A34" s="201" t="s">
        <v>2698</v>
      </c>
      <c r="B34" s="177"/>
      <c r="C34" s="177"/>
      <c r="D34" s="177"/>
      <c r="E34" s="177"/>
      <c r="F34" s="178"/>
      <c r="G34" s="191">
        <v>154.0</v>
      </c>
      <c r="H34" s="180"/>
      <c r="I34" s="181">
        <v>0.0</v>
      </c>
      <c r="J34" s="181">
        <v>0.0</v>
      </c>
      <c r="K34" s="150"/>
      <c r="L34" s="150" t="s">
        <v>2607</v>
      </c>
      <c r="M34" s="150"/>
      <c r="N34" s="150"/>
      <c r="O34" s="150"/>
      <c r="P34" s="150"/>
      <c r="Q34" s="150"/>
      <c r="R34" s="150"/>
      <c r="S34" s="150"/>
      <c r="T34" s="150"/>
      <c r="U34" s="150"/>
      <c r="V34" s="150"/>
      <c r="W34" s="150"/>
      <c r="X34" s="150"/>
      <c r="Y34" s="150"/>
      <c r="Z34" s="150"/>
    </row>
    <row r="35" ht="14.25" customHeight="1">
      <c r="A35" s="201" t="s">
        <v>2699</v>
      </c>
      <c r="B35" s="177"/>
      <c r="C35" s="177"/>
      <c r="D35" s="177"/>
      <c r="E35" s="177"/>
      <c r="F35" s="178"/>
      <c r="G35" s="191">
        <v>155.0</v>
      </c>
      <c r="H35" s="180"/>
      <c r="I35" s="181">
        <v>0.0</v>
      </c>
      <c r="J35" s="181">
        <v>0.0</v>
      </c>
      <c r="K35" s="150"/>
      <c r="L35" s="150" t="s">
        <v>2607</v>
      </c>
      <c r="M35" s="150"/>
      <c r="N35" s="150"/>
      <c r="O35" s="150"/>
      <c r="P35" s="150"/>
      <c r="Q35" s="150"/>
      <c r="R35" s="150"/>
      <c r="S35" s="150"/>
      <c r="T35" s="150"/>
      <c r="U35" s="150"/>
      <c r="V35" s="150"/>
      <c r="W35" s="150"/>
      <c r="X35" s="150"/>
      <c r="Y35" s="150"/>
      <c r="Z35" s="150"/>
    </row>
    <row r="36" ht="14.25" customHeight="1">
      <c r="A36" s="184" t="s">
        <v>2700</v>
      </c>
      <c r="B36" s="177"/>
      <c r="C36" s="177"/>
      <c r="D36" s="177"/>
      <c r="E36" s="177"/>
      <c r="F36" s="178"/>
      <c r="G36" s="179">
        <v>156.0</v>
      </c>
      <c r="H36" s="180"/>
      <c r="I36" s="181">
        <v>3302.21</v>
      </c>
      <c r="J36" s="181">
        <v>14791.65</v>
      </c>
      <c r="K36" s="150"/>
      <c r="L36" s="150" t="s">
        <v>2546</v>
      </c>
      <c r="M36" s="150"/>
      <c r="N36" s="150"/>
      <c r="O36" s="150"/>
      <c r="P36" s="150"/>
      <c r="Q36" s="150"/>
      <c r="R36" s="150"/>
      <c r="S36" s="150"/>
      <c r="T36" s="150"/>
      <c r="U36" s="150"/>
      <c r="V36" s="150"/>
      <c r="W36" s="150"/>
      <c r="X36" s="150"/>
      <c r="Y36" s="150"/>
      <c r="Z36" s="150"/>
    </row>
    <row r="37" ht="14.25" customHeight="1">
      <c r="A37" s="176" t="s">
        <v>2701</v>
      </c>
      <c r="B37" s="177"/>
      <c r="C37" s="177"/>
      <c r="D37" s="177"/>
      <c r="E37" s="177"/>
      <c r="F37" s="178"/>
      <c r="G37" s="179">
        <v>157.0</v>
      </c>
      <c r="H37" s="180"/>
      <c r="I37" s="182">
        <f t="shared" ref="I37:J37" si="7">ROUND(SUM(I38:I47),2)</f>
        <v>140.91</v>
      </c>
      <c r="J37" s="182">
        <f t="shared" si="7"/>
        <v>734.4</v>
      </c>
      <c r="K37" s="150"/>
      <c r="L37" s="150" t="s">
        <v>2546</v>
      </c>
      <c r="M37" s="150"/>
      <c r="N37" s="150"/>
      <c r="O37" s="150"/>
      <c r="P37" s="150"/>
      <c r="Q37" s="150"/>
      <c r="R37" s="150"/>
      <c r="S37" s="150"/>
      <c r="T37" s="150"/>
      <c r="U37" s="150"/>
      <c r="V37" s="150"/>
      <c r="W37" s="150"/>
      <c r="X37" s="150"/>
      <c r="Y37" s="150"/>
      <c r="Z37" s="150"/>
    </row>
    <row r="38" ht="14.25" customHeight="1">
      <c r="A38" s="184" t="s">
        <v>2702</v>
      </c>
      <c r="B38" s="177"/>
      <c r="C38" s="177"/>
      <c r="D38" s="177"/>
      <c r="E38" s="177"/>
      <c r="F38" s="178"/>
      <c r="G38" s="179">
        <v>158.0</v>
      </c>
      <c r="H38" s="180"/>
      <c r="I38" s="181">
        <v>0.0</v>
      </c>
      <c r="J38" s="181">
        <v>0.0</v>
      </c>
      <c r="K38" s="150"/>
      <c r="L38" s="150" t="s">
        <v>2546</v>
      </c>
      <c r="M38" s="150"/>
      <c r="N38" s="150"/>
      <c r="O38" s="150"/>
      <c r="P38" s="150"/>
      <c r="Q38" s="150"/>
      <c r="R38" s="150"/>
      <c r="S38" s="150"/>
      <c r="T38" s="150"/>
      <c r="U38" s="150"/>
      <c r="V38" s="150"/>
      <c r="W38" s="150"/>
      <c r="X38" s="150"/>
      <c r="Y38" s="150"/>
      <c r="Z38" s="150"/>
    </row>
    <row r="39" ht="24.0" customHeight="1">
      <c r="A39" s="184" t="s">
        <v>2703</v>
      </c>
      <c r="B39" s="177"/>
      <c r="C39" s="177"/>
      <c r="D39" s="177"/>
      <c r="E39" s="177"/>
      <c r="F39" s="178"/>
      <c r="G39" s="179">
        <v>159.0</v>
      </c>
      <c r="H39" s="180"/>
      <c r="I39" s="181">
        <v>0.0</v>
      </c>
      <c r="J39" s="181">
        <v>0.0</v>
      </c>
      <c r="K39" s="150"/>
      <c r="L39" s="150" t="s">
        <v>2546</v>
      </c>
      <c r="M39" s="150"/>
      <c r="N39" s="150"/>
      <c r="O39" s="150"/>
      <c r="P39" s="150"/>
      <c r="Q39" s="150"/>
      <c r="R39" s="150"/>
      <c r="S39" s="150"/>
      <c r="T39" s="150"/>
      <c r="U39" s="150"/>
      <c r="V39" s="150"/>
      <c r="W39" s="150"/>
      <c r="X39" s="150"/>
      <c r="Y39" s="150"/>
      <c r="Z39" s="150"/>
    </row>
    <row r="40" ht="24.0" customHeight="1">
      <c r="A40" s="184" t="s">
        <v>2704</v>
      </c>
      <c r="B40" s="177"/>
      <c r="C40" s="177"/>
      <c r="D40" s="177"/>
      <c r="E40" s="177"/>
      <c r="F40" s="178"/>
      <c r="G40" s="179">
        <v>160.0</v>
      </c>
      <c r="H40" s="180"/>
      <c r="I40" s="181">
        <v>0.0</v>
      </c>
      <c r="J40" s="181">
        <v>0.0</v>
      </c>
      <c r="K40" s="150"/>
      <c r="L40" s="150" t="s">
        <v>2546</v>
      </c>
      <c r="M40" s="150"/>
      <c r="N40" s="150"/>
      <c r="O40" s="150"/>
      <c r="P40" s="150"/>
      <c r="Q40" s="150"/>
      <c r="R40" s="150"/>
      <c r="S40" s="150"/>
      <c r="T40" s="150"/>
      <c r="U40" s="150"/>
      <c r="V40" s="150"/>
      <c r="W40" s="150"/>
      <c r="X40" s="150"/>
      <c r="Y40" s="150"/>
      <c r="Z40" s="150"/>
    </row>
    <row r="41" ht="14.25" customHeight="1">
      <c r="A41" s="184" t="s">
        <v>2705</v>
      </c>
      <c r="B41" s="177"/>
      <c r="C41" s="177"/>
      <c r="D41" s="177"/>
      <c r="E41" s="177"/>
      <c r="F41" s="178"/>
      <c r="G41" s="179">
        <v>161.0</v>
      </c>
      <c r="H41" s="180"/>
      <c r="I41" s="181">
        <v>0.0</v>
      </c>
      <c r="J41" s="181">
        <v>0.0</v>
      </c>
      <c r="K41" s="150"/>
      <c r="L41" s="150" t="s">
        <v>2546</v>
      </c>
      <c r="M41" s="150"/>
      <c r="N41" s="150"/>
      <c r="O41" s="150"/>
      <c r="P41" s="150"/>
      <c r="Q41" s="150"/>
      <c r="R41" s="150"/>
      <c r="S41" s="150"/>
      <c r="T41" s="150"/>
      <c r="U41" s="150"/>
      <c r="V41" s="150"/>
      <c r="W41" s="150"/>
      <c r="X41" s="150"/>
      <c r="Y41" s="150"/>
      <c r="Z41" s="150"/>
    </row>
    <row r="42" ht="24.0" customHeight="1">
      <c r="A42" s="184" t="s">
        <v>2706</v>
      </c>
      <c r="B42" s="177"/>
      <c r="C42" s="177"/>
      <c r="D42" s="177"/>
      <c r="E42" s="177"/>
      <c r="F42" s="178"/>
      <c r="G42" s="179">
        <v>162.0</v>
      </c>
      <c r="H42" s="180"/>
      <c r="I42" s="181">
        <v>0.0</v>
      </c>
      <c r="J42" s="181">
        <v>0.0</v>
      </c>
      <c r="K42" s="150"/>
      <c r="L42" s="150" t="s">
        <v>2546</v>
      </c>
      <c r="M42" s="150"/>
      <c r="N42" s="150"/>
      <c r="O42" s="150"/>
      <c r="P42" s="150"/>
      <c r="Q42" s="150"/>
      <c r="R42" s="150"/>
      <c r="S42" s="150"/>
      <c r="T42" s="150"/>
      <c r="U42" s="150"/>
      <c r="V42" s="150"/>
      <c r="W42" s="150"/>
      <c r="X42" s="150"/>
      <c r="Y42" s="150"/>
      <c r="Z42" s="150"/>
    </row>
    <row r="43" ht="14.25" customHeight="1">
      <c r="A43" s="184" t="s">
        <v>2707</v>
      </c>
      <c r="B43" s="177"/>
      <c r="C43" s="177"/>
      <c r="D43" s="177"/>
      <c r="E43" s="177"/>
      <c r="F43" s="178"/>
      <c r="G43" s="179">
        <v>163.0</v>
      </c>
      <c r="H43" s="180"/>
      <c r="I43" s="181">
        <v>0.0</v>
      </c>
      <c r="J43" s="181">
        <v>0.0</v>
      </c>
      <c r="K43" s="150"/>
      <c r="L43" s="150" t="s">
        <v>2546</v>
      </c>
      <c r="M43" s="150"/>
      <c r="N43" s="150"/>
      <c r="O43" s="150"/>
      <c r="P43" s="150"/>
      <c r="Q43" s="150"/>
      <c r="R43" s="150"/>
      <c r="S43" s="150"/>
      <c r="T43" s="150"/>
      <c r="U43" s="150"/>
      <c r="V43" s="150"/>
      <c r="W43" s="150"/>
      <c r="X43" s="150"/>
      <c r="Y43" s="150"/>
      <c r="Z43" s="150"/>
    </row>
    <row r="44" ht="14.25" customHeight="1">
      <c r="A44" s="184" t="s">
        <v>2708</v>
      </c>
      <c r="B44" s="177"/>
      <c r="C44" s="177"/>
      <c r="D44" s="177"/>
      <c r="E44" s="177"/>
      <c r="F44" s="178"/>
      <c r="G44" s="179">
        <v>164.0</v>
      </c>
      <c r="H44" s="180"/>
      <c r="I44" s="181">
        <v>140.91</v>
      </c>
      <c r="J44" s="181">
        <v>734.4</v>
      </c>
      <c r="K44" s="150"/>
      <c r="L44" s="150" t="s">
        <v>2546</v>
      </c>
      <c r="M44" s="150"/>
      <c r="N44" s="150"/>
      <c r="O44" s="150"/>
      <c r="P44" s="150"/>
      <c r="Q44" s="150"/>
      <c r="R44" s="150"/>
      <c r="S44" s="150"/>
      <c r="T44" s="150"/>
      <c r="U44" s="150"/>
      <c r="V44" s="150"/>
      <c r="W44" s="150"/>
      <c r="X44" s="150"/>
      <c r="Y44" s="150"/>
      <c r="Z44" s="150"/>
    </row>
    <row r="45" ht="14.25" customHeight="1">
      <c r="A45" s="184" t="s">
        <v>2709</v>
      </c>
      <c r="B45" s="177"/>
      <c r="C45" s="177"/>
      <c r="D45" s="177"/>
      <c r="E45" s="177"/>
      <c r="F45" s="178"/>
      <c r="G45" s="179">
        <v>165.0</v>
      </c>
      <c r="H45" s="180"/>
      <c r="I45" s="181">
        <v>0.0</v>
      </c>
      <c r="J45" s="181">
        <v>0.0</v>
      </c>
      <c r="K45" s="150"/>
      <c r="L45" s="150" t="s">
        <v>2546</v>
      </c>
      <c r="M45" s="150"/>
      <c r="N45" s="150"/>
      <c r="O45" s="150"/>
      <c r="P45" s="150"/>
      <c r="Q45" s="150"/>
      <c r="R45" s="150"/>
      <c r="S45" s="150"/>
      <c r="T45" s="150"/>
      <c r="U45" s="150"/>
      <c r="V45" s="150"/>
      <c r="W45" s="150"/>
      <c r="X45" s="150"/>
      <c r="Y45" s="150"/>
      <c r="Z45" s="150"/>
    </row>
    <row r="46" ht="14.25" customHeight="1">
      <c r="A46" s="184" t="s">
        <v>2710</v>
      </c>
      <c r="B46" s="177"/>
      <c r="C46" s="177"/>
      <c r="D46" s="177"/>
      <c r="E46" s="177"/>
      <c r="F46" s="178"/>
      <c r="G46" s="179">
        <v>166.0</v>
      </c>
      <c r="H46" s="180"/>
      <c r="I46" s="181">
        <v>0.0</v>
      </c>
      <c r="J46" s="181">
        <v>0.0</v>
      </c>
      <c r="K46" s="150"/>
      <c r="L46" s="150" t="s">
        <v>2546</v>
      </c>
      <c r="M46" s="150"/>
      <c r="N46" s="150"/>
      <c r="O46" s="150"/>
      <c r="P46" s="150"/>
      <c r="Q46" s="150"/>
      <c r="R46" s="150"/>
      <c r="S46" s="150"/>
      <c r="T46" s="150"/>
      <c r="U46" s="150"/>
      <c r="V46" s="150"/>
      <c r="W46" s="150"/>
      <c r="X46" s="150"/>
      <c r="Y46" s="150"/>
      <c r="Z46" s="150"/>
    </row>
    <row r="47" ht="14.25" customHeight="1">
      <c r="A47" s="184" t="s">
        <v>2711</v>
      </c>
      <c r="B47" s="177"/>
      <c r="C47" s="177"/>
      <c r="D47" s="177"/>
      <c r="E47" s="177"/>
      <c r="F47" s="178"/>
      <c r="G47" s="179">
        <v>167.0</v>
      </c>
      <c r="H47" s="180"/>
      <c r="I47" s="181">
        <v>0.0</v>
      </c>
      <c r="J47" s="181">
        <v>0.0</v>
      </c>
      <c r="K47" s="150"/>
      <c r="L47" s="150" t="s">
        <v>2546</v>
      </c>
      <c r="M47" s="150"/>
      <c r="N47" s="150"/>
      <c r="O47" s="150"/>
      <c r="P47" s="150"/>
      <c r="Q47" s="150"/>
      <c r="R47" s="150"/>
      <c r="S47" s="150"/>
      <c r="T47" s="150"/>
      <c r="U47" s="150"/>
      <c r="V47" s="150"/>
      <c r="W47" s="150"/>
      <c r="X47" s="150"/>
      <c r="Y47" s="150"/>
      <c r="Z47" s="150"/>
    </row>
    <row r="48" ht="14.25" customHeight="1">
      <c r="A48" s="176" t="s">
        <v>2712</v>
      </c>
      <c r="B48" s="177"/>
      <c r="C48" s="177"/>
      <c r="D48" s="177"/>
      <c r="E48" s="177"/>
      <c r="F48" s="178"/>
      <c r="G48" s="179">
        <v>168.0</v>
      </c>
      <c r="H48" s="180"/>
      <c r="I48" s="182">
        <f t="shared" ref="I48:J48" si="8">ROUND(SUM(I49:I55),2)</f>
        <v>2626.93</v>
      </c>
      <c r="J48" s="182">
        <f t="shared" si="8"/>
        <v>588.3</v>
      </c>
      <c r="K48" s="150"/>
      <c r="L48" s="150" t="s">
        <v>2546</v>
      </c>
      <c r="M48" s="150"/>
      <c r="N48" s="150"/>
      <c r="O48" s="150"/>
      <c r="P48" s="150"/>
      <c r="Q48" s="150"/>
      <c r="R48" s="150"/>
      <c r="S48" s="150"/>
      <c r="T48" s="150"/>
      <c r="U48" s="150"/>
      <c r="V48" s="150"/>
      <c r="W48" s="150"/>
      <c r="X48" s="150"/>
      <c r="Y48" s="150"/>
      <c r="Z48" s="150"/>
    </row>
    <row r="49" ht="14.25" customHeight="1">
      <c r="A49" s="184" t="s">
        <v>2713</v>
      </c>
      <c r="B49" s="177"/>
      <c r="C49" s="177"/>
      <c r="D49" s="177"/>
      <c r="E49" s="177"/>
      <c r="F49" s="178"/>
      <c r="G49" s="179">
        <v>169.0</v>
      </c>
      <c r="H49" s="180"/>
      <c r="I49" s="181">
        <v>0.0</v>
      </c>
      <c r="J49" s="181">
        <v>0.0</v>
      </c>
      <c r="K49" s="150"/>
      <c r="L49" s="150" t="s">
        <v>2546</v>
      </c>
      <c r="M49" s="150"/>
      <c r="N49" s="150"/>
      <c r="O49" s="150"/>
      <c r="P49" s="150"/>
      <c r="Q49" s="150"/>
      <c r="R49" s="150"/>
      <c r="S49" s="150"/>
      <c r="T49" s="150"/>
      <c r="U49" s="150"/>
      <c r="V49" s="150"/>
      <c r="W49" s="150"/>
      <c r="X49" s="150"/>
      <c r="Y49" s="150"/>
      <c r="Z49" s="150"/>
    </row>
    <row r="50" ht="14.25" customHeight="1">
      <c r="A50" s="184" t="s">
        <v>2714</v>
      </c>
      <c r="B50" s="177"/>
      <c r="C50" s="177"/>
      <c r="D50" s="177"/>
      <c r="E50" s="177"/>
      <c r="F50" s="178"/>
      <c r="G50" s="179">
        <v>170.0</v>
      </c>
      <c r="H50" s="180"/>
      <c r="I50" s="181">
        <v>0.0</v>
      </c>
      <c r="J50" s="181">
        <v>0.0</v>
      </c>
      <c r="K50" s="150"/>
      <c r="L50" s="150" t="s">
        <v>2546</v>
      </c>
      <c r="M50" s="150"/>
      <c r="N50" s="150"/>
      <c r="O50" s="150"/>
      <c r="P50" s="150"/>
      <c r="Q50" s="150"/>
      <c r="R50" s="150"/>
      <c r="S50" s="150"/>
      <c r="T50" s="150"/>
      <c r="U50" s="150"/>
      <c r="V50" s="150"/>
      <c r="W50" s="150"/>
      <c r="X50" s="150"/>
      <c r="Y50" s="150"/>
      <c r="Z50" s="150"/>
    </row>
    <row r="51" ht="14.25" customHeight="1">
      <c r="A51" s="184" t="s">
        <v>2715</v>
      </c>
      <c r="B51" s="177"/>
      <c r="C51" s="177"/>
      <c r="D51" s="177"/>
      <c r="E51" s="177"/>
      <c r="F51" s="178"/>
      <c r="G51" s="179">
        <v>171.0</v>
      </c>
      <c r="H51" s="180"/>
      <c r="I51" s="181">
        <v>2626.93</v>
      </c>
      <c r="J51" s="181">
        <v>588.3</v>
      </c>
      <c r="K51" s="150"/>
      <c r="L51" s="150" t="s">
        <v>2546</v>
      </c>
      <c r="M51" s="150"/>
      <c r="N51" s="150"/>
      <c r="O51" s="150"/>
      <c r="P51" s="150"/>
      <c r="Q51" s="150"/>
      <c r="R51" s="150"/>
      <c r="S51" s="150"/>
      <c r="T51" s="150"/>
      <c r="U51" s="150"/>
      <c r="V51" s="150"/>
      <c r="W51" s="150"/>
      <c r="X51" s="150"/>
      <c r="Y51" s="150"/>
      <c r="Z51" s="150"/>
    </row>
    <row r="52" ht="14.25" customHeight="1">
      <c r="A52" s="184" t="s">
        <v>2716</v>
      </c>
      <c r="B52" s="177"/>
      <c r="C52" s="177"/>
      <c r="D52" s="177"/>
      <c r="E52" s="177"/>
      <c r="F52" s="178"/>
      <c r="G52" s="179">
        <v>172.0</v>
      </c>
      <c r="H52" s="180"/>
      <c r="I52" s="181">
        <v>0.0</v>
      </c>
      <c r="J52" s="181">
        <v>0.0</v>
      </c>
      <c r="K52" s="150"/>
      <c r="L52" s="150" t="s">
        <v>2546</v>
      </c>
      <c r="M52" s="150"/>
      <c r="N52" s="150"/>
      <c r="O52" s="150"/>
      <c r="P52" s="150"/>
      <c r="Q52" s="150"/>
      <c r="R52" s="150"/>
      <c r="S52" s="150"/>
      <c r="T52" s="150"/>
      <c r="U52" s="150"/>
      <c r="V52" s="150"/>
      <c r="W52" s="150"/>
      <c r="X52" s="150"/>
      <c r="Y52" s="150"/>
      <c r="Z52" s="150"/>
    </row>
    <row r="53" ht="14.25" customHeight="1">
      <c r="A53" s="184" t="s">
        <v>2717</v>
      </c>
      <c r="B53" s="177"/>
      <c r="C53" s="177"/>
      <c r="D53" s="177"/>
      <c r="E53" s="177"/>
      <c r="F53" s="178"/>
      <c r="G53" s="179">
        <v>173.0</v>
      </c>
      <c r="H53" s="180"/>
      <c r="I53" s="181">
        <v>0.0</v>
      </c>
      <c r="J53" s="181">
        <v>0.0</v>
      </c>
      <c r="K53" s="150"/>
      <c r="L53" s="150" t="s">
        <v>2546</v>
      </c>
      <c r="M53" s="150"/>
      <c r="N53" s="150"/>
      <c r="O53" s="150"/>
      <c r="P53" s="150"/>
      <c r="Q53" s="150"/>
      <c r="R53" s="150"/>
      <c r="S53" s="150"/>
      <c r="T53" s="150"/>
      <c r="U53" s="150"/>
      <c r="V53" s="150"/>
      <c r="W53" s="150"/>
      <c r="X53" s="150"/>
      <c r="Y53" s="150"/>
      <c r="Z53" s="150"/>
    </row>
    <row r="54" ht="14.25" customHeight="1">
      <c r="A54" s="184" t="s">
        <v>2718</v>
      </c>
      <c r="B54" s="177"/>
      <c r="C54" s="177"/>
      <c r="D54" s="177"/>
      <c r="E54" s="177"/>
      <c r="F54" s="178"/>
      <c r="G54" s="191">
        <v>174.0</v>
      </c>
      <c r="H54" s="180"/>
      <c r="I54" s="181">
        <v>0.0</v>
      </c>
      <c r="J54" s="181">
        <v>0.0</v>
      </c>
      <c r="K54" s="150"/>
      <c r="L54" s="150" t="s">
        <v>2607</v>
      </c>
      <c r="M54" s="150"/>
      <c r="N54" s="150"/>
      <c r="O54" s="150"/>
      <c r="P54" s="150"/>
      <c r="Q54" s="150"/>
      <c r="R54" s="150"/>
      <c r="S54" s="150"/>
      <c r="T54" s="150"/>
      <c r="U54" s="150"/>
      <c r="V54" s="150"/>
      <c r="W54" s="150"/>
      <c r="X54" s="150"/>
      <c r="Y54" s="150"/>
      <c r="Z54" s="150"/>
    </row>
    <row r="55" ht="14.25" customHeight="1">
      <c r="A55" s="184" t="s">
        <v>2719</v>
      </c>
      <c r="B55" s="177"/>
      <c r="C55" s="177"/>
      <c r="D55" s="177"/>
      <c r="E55" s="177"/>
      <c r="F55" s="178"/>
      <c r="G55" s="179">
        <v>175.0</v>
      </c>
      <c r="H55" s="180"/>
      <c r="I55" s="181">
        <v>0.0</v>
      </c>
      <c r="J55" s="181">
        <v>0.0</v>
      </c>
      <c r="K55" s="150"/>
      <c r="L55" s="150" t="s">
        <v>2546</v>
      </c>
      <c r="M55" s="150"/>
      <c r="N55" s="150"/>
      <c r="O55" s="150"/>
      <c r="P55" s="150"/>
      <c r="Q55" s="150"/>
      <c r="R55" s="150"/>
      <c r="S55" s="150"/>
      <c r="T55" s="150"/>
      <c r="U55" s="150"/>
      <c r="V55" s="150"/>
      <c r="W55" s="150"/>
      <c r="X55" s="150"/>
      <c r="Y55" s="150"/>
      <c r="Z55" s="150"/>
    </row>
    <row r="56" ht="24.75" customHeight="1">
      <c r="A56" s="176" t="s">
        <v>2720</v>
      </c>
      <c r="B56" s="177"/>
      <c r="C56" s="177"/>
      <c r="D56" s="177"/>
      <c r="E56" s="177"/>
      <c r="F56" s="178"/>
      <c r="G56" s="179">
        <v>176.0</v>
      </c>
      <c r="H56" s="180"/>
      <c r="I56" s="181">
        <v>0.0</v>
      </c>
      <c r="J56" s="181">
        <v>0.0</v>
      </c>
      <c r="K56" s="150"/>
      <c r="L56" s="150" t="s">
        <v>2546</v>
      </c>
      <c r="M56" s="150"/>
      <c r="N56" s="150"/>
      <c r="O56" s="150"/>
      <c r="P56" s="150"/>
      <c r="Q56" s="150"/>
      <c r="R56" s="150"/>
      <c r="S56" s="150"/>
      <c r="T56" s="150"/>
      <c r="U56" s="150"/>
      <c r="V56" s="150"/>
      <c r="W56" s="150"/>
      <c r="X56" s="150"/>
      <c r="Y56" s="150"/>
      <c r="Z56" s="150"/>
    </row>
    <row r="57" ht="14.25" customHeight="1">
      <c r="A57" s="176" t="s">
        <v>2721</v>
      </c>
      <c r="B57" s="177"/>
      <c r="C57" s="177"/>
      <c r="D57" s="177"/>
      <c r="E57" s="177"/>
      <c r="F57" s="178"/>
      <c r="G57" s="179">
        <v>177.0</v>
      </c>
      <c r="H57" s="180"/>
      <c r="I57" s="181">
        <v>0.0</v>
      </c>
      <c r="J57" s="181">
        <v>0.0</v>
      </c>
      <c r="K57" s="150"/>
      <c r="L57" s="150" t="s">
        <v>2546</v>
      </c>
      <c r="M57" s="150"/>
      <c r="N57" s="150"/>
      <c r="O57" s="150"/>
      <c r="P57" s="150"/>
      <c r="Q57" s="150"/>
      <c r="R57" s="150"/>
      <c r="S57" s="150"/>
      <c r="T57" s="150"/>
      <c r="U57" s="150"/>
      <c r="V57" s="150"/>
      <c r="W57" s="150"/>
      <c r="X57" s="150"/>
      <c r="Y57" s="150"/>
      <c r="Z57" s="150"/>
    </row>
    <row r="58" ht="24.75" customHeight="1">
      <c r="A58" s="176" t="s">
        <v>2722</v>
      </c>
      <c r="B58" s="177"/>
      <c r="C58" s="177"/>
      <c r="D58" s="177"/>
      <c r="E58" s="177"/>
      <c r="F58" s="178"/>
      <c r="G58" s="179">
        <v>178.0</v>
      </c>
      <c r="H58" s="180"/>
      <c r="I58" s="181">
        <v>0.0</v>
      </c>
      <c r="J58" s="181">
        <v>0.0</v>
      </c>
      <c r="K58" s="150"/>
      <c r="L58" s="150" t="s">
        <v>2546</v>
      </c>
      <c r="M58" s="150"/>
      <c r="N58" s="150"/>
      <c r="O58" s="150"/>
      <c r="P58" s="150"/>
      <c r="Q58" s="150"/>
      <c r="R58" s="150"/>
      <c r="S58" s="150"/>
      <c r="T58" s="150"/>
      <c r="U58" s="150"/>
      <c r="V58" s="150"/>
      <c r="W58" s="150"/>
      <c r="X58" s="150"/>
      <c r="Y58" s="150"/>
      <c r="Z58" s="150"/>
    </row>
    <row r="59" ht="14.25" customHeight="1">
      <c r="A59" s="176" t="s">
        <v>2723</v>
      </c>
      <c r="B59" s="177"/>
      <c r="C59" s="177"/>
      <c r="D59" s="177"/>
      <c r="E59" s="177"/>
      <c r="F59" s="178"/>
      <c r="G59" s="179">
        <v>179.0</v>
      </c>
      <c r="H59" s="180"/>
      <c r="I59" s="181">
        <v>0.0</v>
      </c>
      <c r="J59" s="181">
        <v>0.0</v>
      </c>
      <c r="K59" s="150"/>
      <c r="L59" s="150" t="s">
        <v>2546</v>
      </c>
      <c r="M59" s="150"/>
      <c r="N59" s="150"/>
      <c r="O59" s="150"/>
      <c r="P59" s="150"/>
      <c r="Q59" s="150"/>
      <c r="R59" s="150"/>
      <c r="S59" s="150"/>
      <c r="T59" s="150"/>
      <c r="U59" s="150"/>
      <c r="V59" s="150"/>
      <c r="W59" s="150"/>
      <c r="X59" s="150"/>
      <c r="Y59" s="150"/>
      <c r="Z59" s="150"/>
    </row>
    <row r="60" ht="14.25" customHeight="1">
      <c r="A60" s="176" t="s">
        <v>2724</v>
      </c>
      <c r="B60" s="177"/>
      <c r="C60" s="177"/>
      <c r="D60" s="177"/>
      <c r="E60" s="177"/>
      <c r="F60" s="178"/>
      <c r="G60" s="179">
        <v>180.0</v>
      </c>
      <c r="H60" s="180"/>
      <c r="I60" s="182">
        <f t="shared" ref="I60:J60" si="9">ROUND(I8+I37+I56+I57,2)</f>
        <v>802358.67</v>
      </c>
      <c r="J60" s="182">
        <f t="shared" si="9"/>
        <v>1458554.77</v>
      </c>
      <c r="K60" s="150"/>
      <c r="L60" s="150" t="s">
        <v>2546</v>
      </c>
      <c r="M60" s="150"/>
      <c r="N60" s="150"/>
      <c r="O60" s="150"/>
      <c r="P60" s="150"/>
      <c r="Q60" s="150"/>
      <c r="R60" s="150"/>
      <c r="S60" s="150"/>
      <c r="T60" s="150"/>
      <c r="U60" s="150"/>
      <c r="V60" s="150"/>
      <c r="W60" s="150"/>
      <c r="X60" s="150"/>
      <c r="Y60" s="150"/>
      <c r="Z60" s="150"/>
    </row>
    <row r="61" ht="14.25" customHeight="1">
      <c r="A61" s="176" t="s">
        <v>2725</v>
      </c>
      <c r="B61" s="177"/>
      <c r="C61" s="177"/>
      <c r="D61" s="177"/>
      <c r="E61" s="177"/>
      <c r="F61" s="178"/>
      <c r="G61" s="179">
        <v>181.0</v>
      </c>
      <c r="H61" s="180"/>
      <c r="I61" s="182">
        <f t="shared" ref="I61:J61" si="10">ROUND(I14+I48+I58+I59,2)</f>
        <v>733780.63</v>
      </c>
      <c r="J61" s="182">
        <f t="shared" si="10"/>
        <v>873242.03</v>
      </c>
      <c r="K61" s="150"/>
      <c r="L61" s="150" t="s">
        <v>2546</v>
      </c>
      <c r="M61" s="150"/>
      <c r="N61" s="150"/>
      <c r="O61" s="150"/>
      <c r="P61" s="150"/>
      <c r="Q61" s="150"/>
      <c r="R61" s="150"/>
      <c r="S61" s="150"/>
      <c r="T61" s="150"/>
      <c r="U61" s="150"/>
      <c r="V61" s="150"/>
      <c r="W61" s="150"/>
      <c r="X61" s="150"/>
      <c r="Y61" s="150"/>
      <c r="Z61" s="150"/>
    </row>
    <row r="62" ht="14.25" customHeight="1">
      <c r="A62" s="176" t="s">
        <v>2726</v>
      </c>
      <c r="B62" s="177"/>
      <c r="C62" s="177"/>
      <c r="D62" s="177"/>
      <c r="E62" s="177"/>
      <c r="F62" s="178"/>
      <c r="G62" s="191">
        <v>182.0</v>
      </c>
      <c r="H62" s="180"/>
      <c r="I62" s="182">
        <f t="shared" ref="I62:J62" si="11">ROUND(I60-I61,2)</f>
        <v>68578.04</v>
      </c>
      <c r="J62" s="182">
        <f t="shared" si="11"/>
        <v>585312.74</v>
      </c>
      <c r="K62" s="150"/>
      <c r="L62" s="150" t="s">
        <v>2607</v>
      </c>
      <c r="M62" s="150"/>
      <c r="N62" s="150"/>
      <c r="O62" s="150"/>
      <c r="P62" s="150"/>
      <c r="Q62" s="150"/>
      <c r="R62" s="150"/>
      <c r="S62" s="150"/>
      <c r="T62" s="150"/>
      <c r="U62" s="150"/>
      <c r="V62" s="150"/>
      <c r="W62" s="150"/>
      <c r="X62" s="150"/>
      <c r="Y62" s="150"/>
      <c r="Z62" s="150"/>
    </row>
    <row r="63" ht="14.25" customHeight="1">
      <c r="A63" s="184" t="s">
        <v>2727</v>
      </c>
      <c r="B63" s="177"/>
      <c r="C63" s="177"/>
      <c r="D63" s="177"/>
      <c r="E63" s="177"/>
      <c r="F63" s="178"/>
      <c r="G63" s="179">
        <v>183.0</v>
      </c>
      <c r="H63" s="180"/>
      <c r="I63" s="182">
        <f t="shared" ref="I63:J63" si="12">IF(I60&gt;I61,ROUND(I60-I61,2),0)</f>
        <v>68578.04</v>
      </c>
      <c r="J63" s="182">
        <f t="shared" si="12"/>
        <v>585312.74</v>
      </c>
      <c r="K63" s="150"/>
      <c r="L63" s="150" t="s">
        <v>2546</v>
      </c>
      <c r="M63" s="150"/>
      <c r="N63" s="150"/>
      <c r="O63" s="150"/>
      <c r="P63" s="150"/>
      <c r="Q63" s="150"/>
      <c r="R63" s="150"/>
      <c r="S63" s="150"/>
      <c r="T63" s="150"/>
      <c r="U63" s="150"/>
      <c r="V63" s="150"/>
      <c r="W63" s="150"/>
      <c r="X63" s="150"/>
      <c r="Y63" s="150"/>
      <c r="Z63" s="150"/>
    </row>
    <row r="64" ht="14.25" customHeight="1">
      <c r="A64" s="184" t="s">
        <v>2728</v>
      </c>
      <c r="B64" s="177"/>
      <c r="C64" s="177"/>
      <c r="D64" s="177"/>
      <c r="E64" s="177"/>
      <c r="F64" s="178"/>
      <c r="G64" s="179">
        <v>184.0</v>
      </c>
      <c r="H64" s="180"/>
      <c r="I64" s="182">
        <f t="shared" ref="I64:J64" si="13">IF(I61&gt;I60,ROUND(I61-I60,2),0)</f>
        <v>0</v>
      </c>
      <c r="J64" s="182">
        <f t="shared" si="13"/>
        <v>0</v>
      </c>
      <c r="K64" s="150"/>
      <c r="L64" s="150" t="s">
        <v>2546</v>
      </c>
      <c r="M64" s="150"/>
      <c r="N64" s="150"/>
      <c r="O64" s="150"/>
      <c r="P64" s="150"/>
      <c r="Q64" s="150"/>
      <c r="R64" s="150"/>
      <c r="S64" s="150"/>
      <c r="T64" s="150"/>
      <c r="U64" s="150"/>
      <c r="V64" s="150"/>
      <c r="W64" s="150"/>
      <c r="X64" s="150"/>
      <c r="Y64" s="150"/>
      <c r="Z64" s="150"/>
    </row>
    <row r="65" ht="14.25" customHeight="1">
      <c r="A65" s="176" t="s">
        <v>2729</v>
      </c>
      <c r="B65" s="177"/>
      <c r="C65" s="177"/>
      <c r="D65" s="177"/>
      <c r="E65" s="177"/>
      <c r="F65" s="178"/>
      <c r="G65" s="191">
        <v>185.0</v>
      </c>
      <c r="H65" s="180"/>
      <c r="I65" s="181">
        <v>7181.9</v>
      </c>
      <c r="J65" s="181">
        <v>67998.27</v>
      </c>
      <c r="K65" s="150"/>
      <c r="L65" s="150" t="s">
        <v>2607</v>
      </c>
      <c r="M65" s="150"/>
      <c r="N65" s="150"/>
      <c r="O65" s="150"/>
      <c r="P65" s="150"/>
      <c r="Q65" s="150"/>
      <c r="R65" s="150"/>
      <c r="S65" s="150"/>
      <c r="T65" s="150"/>
      <c r="U65" s="150"/>
      <c r="V65" s="150"/>
      <c r="W65" s="150"/>
      <c r="X65" s="150"/>
      <c r="Y65" s="150"/>
      <c r="Z65" s="150"/>
    </row>
    <row r="66" ht="14.25" customHeight="1">
      <c r="A66" s="176" t="s">
        <v>2730</v>
      </c>
      <c r="B66" s="177"/>
      <c r="C66" s="177"/>
      <c r="D66" s="177"/>
      <c r="E66" s="177"/>
      <c r="F66" s="178"/>
      <c r="G66" s="191">
        <v>186.0</v>
      </c>
      <c r="H66" s="180"/>
      <c r="I66" s="182">
        <f t="shared" ref="I66:J66" si="14">ROUND(I62-I65,2)</f>
        <v>61396.14</v>
      </c>
      <c r="J66" s="182">
        <f t="shared" si="14"/>
        <v>517314.47</v>
      </c>
      <c r="K66" s="150"/>
      <c r="L66" s="150" t="s">
        <v>2607</v>
      </c>
      <c r="M66" s="150"/>
      <c r="N66" s="150"/>
      <c r="O66" s="150"/>
      <c r="P66" s="150"/>
      <c r="Q66" s="150"/>
      <c r="R66" s="150"/>
      <c r="S66" s="150"/>
      <c r="T66" s="150"/>
      <c r="U66" s="150"/>
      <c r="V66" s="150"/>
      <c r="W66" s="150"/>
      <c r="X66" s="150"/>
      <c r="Y66" s="150"/>
      <c r="Z66" s="150"/>
    </row>
    <row r="67" ht="14.25" customHeight="1">
      <c r="A67" s="184" t="s">
        <v>2731</v>
      </c>
      <c r="B67" s="177"/>
      <c r="C67" s="177"/>
      <c r="D67" s="177"/>
      <c r="E67" s="177"/>
      <c r="F67" s="178"/>
      <c r="G67" s="179">
        <v>187.0</v>
      </c>
      <c r="H67" s="180"/>
      <c r="I67" s="182">
        <f t="shared" ref="I67:J67" si="15">IF(I66&gt;0,ROUND(I66,2),0)</f>
        <v>61396.14</v>
      </c>
      <c r="J67" s="182">
        <f t="shared" si="15"/>
        <v>517314.47</v>
      </c>
      <c r="K67" s="150"/>
      <c r="L67" s="150" t="s">
        <v>2546</v>
      </c>
      <c r="M67" s="150"/>
      <c r="N67" s="150"/>
      <c r="O67" s="150"/>
      <c r="P67" s="150"/>
      <c r="Q67" s="150"/>
      <c r="R67" s="150"/>
      <c r="S67" s="150"/>
      <c r="T67" s="150"/>
      <c r="U67" s="150"/>
      <c r="V67" s="150"/>
      <c r="W67" s="150"/>
      <c r="X67" s="150"/>
      <c r="Y67" s="150"/>
      <c r="Z67" s="150"/>
    </row>
    <row r="68" ht="14.25" customHeight="1">
      <c r="A68" s="202" t="s">
        <v>2732</v>
      </c>
      <c r="B68" s="186"/>
      <c r="C68" s="186"/>
      <c r="D68" s="186"/>
      <c r="E68" s="186"/>
      <c r="F68" s="187"/>
      <c r="G68" s="188">
        <v>188.0</v>
      </c>
      <c r="H68" s="189"/>
      <c r="I68" s="203">
        <f t="shared" ref="I68:J68" si="16">IF(I66&lt;0,ROUND(-I66,2),0)</f>
        <v>0</v>
      </c>
      <c r="J68" s="203">
        <f t="shared" si="16"/>
        <v>0</v>
      </c>
      <c r="K68" s="150"/>
      <c r="L68" s="150" t="s">
        <v>2546</v>
      </c>
      <c r="M68" s="150"/>
      <c r="N68" s="150"/>
      <c r="O68" s="150"/>
      <c r="P68" s="150"/>
      <c r="Q68" s="150"/>
      <c r="R68" s="150"/>
      <c r="S68" s="150"/>
      <c r="T68" s="150"/>
      <c r="U68" s="150"/>
      <c r="V68" s="150"/>
      <c r="W68" s="150"/>
      <c r="X68" s="150"/>
      <c r="Y68" s="150"/>
      <c r="Z68" s="150"/>
    </row>
    <row r="69" ht="14.25" customHeight="1">
      <c r="A69" s="173" t="s">
        <v>2733</v>
      </c>
      <c r="B69" s="174"/>
      <c r="C69" s="174"/>
      <c r="D69" s="174"/>
      <c r="E69" s="174"/>
      <c r="F69" s="174"/>
      <c r="G69" s="174"/>
      <c r="H69" s="174"/>
      <c r="I69" s="174"/>
      <c r="J69" s="175"/>
      <c r="K69" s="150"/>
      <c r="L69" s="150"/>
      <c r="M69" s="150"/>
      <c r="N69" s="150"/>
      <c r="O69" s="150"/>
      <c r="P69" s="150"/>
      <c r="Q69" s="150"/>
      <c r="R69" s="150"/>
      <c r="S69" s="150"/>
      <c r="T69" s="150"/>
      <c r="U69" s="150"/>
      <c r="V69" s="150"/>
      <c r="W69" s="150"/>
      <c r="X69" s="150"/>
      <c r="Y69" s="150"/>
      <c r="Z69" s="150"/>
    </row>
    <row r="70" ht="25.5" customHeight="1">
      <c r="A70" s="176" t="s">
        <v>2734</v>
      </c>
      <c r="B70" s="177"/>
      <c r="C70" s="177"/>
      <c r="D70" s="177"/>
      <c r="E70" s="177"/>
      <c r="F70" s="178"/>
      <c r="G70" s="191">
        <v>189.0</v>
      </c>
      <c r="H70" s="180"/>
      <c r="I70" s="182">
        <f t="shared" ref="I70:J70" si="17">ROUND(I71-I72,2)</f>
        <v>0</v>
      </c>
      <c r="J70" s="182">
        <f t="shared" si="17"/>
        <v>0</v>
      </c>
      <c r="K70" s="150"/>
      <c r="L70" s="150" t="s">
        <v>2607</v>
      </c>
      <c r="M70" s="150"/>
      <c r="N70" s="150"/>
      <c r="O70" s="150"/>
      <c r="P70" s="150"/>
      <c r="Q70" s="150"/>
      <c r="R70" s="150"/>
      <c r="S70" s="150"/>
      <c r="T70" s="150"/>
      <c r="U70" s="150"/>
      <c r="V70" s="150"/>
      <c r="W70" s="150"/>
      <c r="X70" s="150"/>
      <c r="Y70" s="150"/>
      <c r="Z70" s="150"/>
    </row>
    <row r="71" ht="14.25" customHeight="1">
      <c r="A71" s="184" t="s">
        <v>2735</v>
      </c>
      <c r="B71" s="177"/>
      <c r="C71" s="177"/>
      <c r="D71" s="177"/>
      <c r="E71" s="177"/>
      <c r="F71" s="178"/>
      <c r="G71" s="179">
        <v>190.0</v>
      </c>
      <c r="H71" s="180"/>
      <c r="I71" s="181">
        <v>0.0</v>
      </c>
      <c r="J71" s="181">
        <v>0.0</v>
      </c>
      <c r="K71" s="150"/>
      <c r="L71" s="150" t="s">
        <v>2546</v>
      </c>
      <c r="M71" s="150"/>
      <c r="N71" s="150"/>
      <c r="O71" s="150"/>
      <c r="P71" s="150"/>
      <c r="Q71" s="150"/>
      <c r="R71" s="150"/>
      <c r="S71" s="150"/>
      <c r="T71" s="150"/>
      <c r="U71" s="150"/>
      <c r="V71" s="150"/>
      <c r="W71" s="150"/>
      <c r="X71" s="150"/>
      <c r="Y71" s="150"/>
      <c r="Z71" s="150"/>
    </row>
    <row r="72" ht="14.25" customHeight="1">
      <c r="A72" s="184" t="s">
        <v>2736</v>
      </c>
      <c r="B72" s="177"/>
      <c r="C72" s="177"/>
      <c r="D72" s="177"/>
      <c r="E72" s="177"/>
      <c r="F72" s="178"/>
      <c r="G72" s="179">
        <v>191.0</v>
      </c>
      <c r="H72" s="180"/>
      <c r="I72" s="181">
        <v>0.0</v>
      </c>
      <c r="J72" s="181">
        <v>0.0</v>
      </c>
      <c r="K72" s="150"/>
      <c r="L72" s="150" t="s">
        <v>2546</v>
      </c>
      <c r="M72" s="150"/>
      <c r="N72" s="150"/>
      <c r="O72" s="150"/>
      <c r="P72" s="150"/>
      <c r="Q72" s="150"/>
      <c r="R72" s="150"/>
      <c r="S72" s="150"/>
      <c r="T72" s="150"/>
      <c r="U72" s="150"/>
      <c r="V72" s="150"/>
      <c r="W72" s="150"/>
      <c r="X72" s="150"/>
      <c r="Y72" s="150"/>
      <c r="Z72" s="150"/>
    </row>
    <row r="73" ht="14.25" customHeight="1">
      <c r="A73" s="176" t="s">
        <v>2737</v>
      </c>
      <c r="B73" s="177"/>
      <c r="C73" s="177"/>
      <c r="D73" s="177"/>
      <c r="E73" s="177"/>
      <c r="F73" s="178"/>
      <c r="G73" s="191">
        <v>192.0</v>
      </c>
      <c r="H73" s="180"/>
      <c r="I73" s="181">
        <v>0.0</v>
      </c>
      <c r="J73" s="181">
        <v>0.0</v>
      </c>
      <c r="K73" s="150"/>
      <c r="L73" s="150" t="s">
        <v>2607</v>
      </c>
      <c r="M73" s="150"/>
      <c r="N73" s="150"/>
      <c r="O73" s="150"/>
      <c r="P73" s="150"/>
      <c r="Q73" s="150"/>
      <c r="R73" s="150"/>
      <c r="S73" s="150"/>
      <c r="T73" s="150"/>
      <c r="U73" s="150"/>
      <c r="V73" s="150"/>
      <c r="W73" s="150"/>
      <c r="X73" s="150"/>
      <c r="Y73" s="150"/>
      <c r="Z73" s="150"/>
    </row>
    <row r="74" ht="14.25" customHeight="1">
      <c r="A74" s="184" t="s">
        <v>2738</v>
      </c>
      <c r="B74" s="177"/>
      <c r="C74" s="177"/>
      <c r="D74" s="177"/>
      <c r="E74" s="177"/>
      <c r="F74" s="178"/>
      <c r="G74" s="179">
        <v>193.0</v>
      </c>
      <c r="H74" s="180"/>
      <c r="I74" s="182">
        <f t="shared" ref="I74:J74" si="18">IF(I70-I73&gt;0,ROUND(I70-I73,2),0)</f>
        <v>0</v>
      </c>
      <c r="J74" s="182">
        <f t="shared" si="18"/>
        <v>0</v>
      </c>
      <c r="K74" s="150"/>
      <c r="L74" s="150" t="s">
        <v>2546</v>
      </c>
      <c r="M74" s="150"/>
      <c r="N74" s="150"/>
      <c r="O74" s="150"/>
      <c r="P74" s="150"/>
      <c r="Q74" s="150"/>
      <c r="R74" s="150"/>
      <c r="S74" s="150"/>
      <c r="T74" s="150"/>
      <c r="U74" s="150"/>
      <c r="V74" s="150"/>
      <c r="W74" s="150"/>
      <c r="X74" s="150"/>
      <c r="Y74" s="150"/>
      <c r="Z74" s="150"/>
    </row>
    <row r="75" ht="14.25" customHeight="1">
      <c r="A75" s="202" t="s">
        <v>2739</v>
      </c>
      <c r="B75" s="186"/>
      <c r="C75" s="186"/>
      <c r="D75" s="186"/>
      <c r="E75" s="186"/>
      <c r="F75" s="187"/>
      <c r="G75" s="188">
        <v>194.0</v>
      </c>
      <c r="H75" s="189"/>
      <c r="I75" s="203">
        <f t="shared" ref="I75:J75" si="19">IF(I73-I70&gt;0,ROUND(I73-I70,2),0)</f>
        <v>0</v>
      </c>
      <c r="J75" s="203">
        <f t="shared" si="19"/>
        <v>0</v>
      </c>
      <c r="K75" s="150"/>
      <c r="L75" s="150" t="s">
        <v>2546</v>
      </c>
      <c r="M75" s="150"/>
      <c r="N75" s="150"/>
      <c r="O75" s="150"/>
      <c r="P75" s="150"/>
      <c r="Q75" s="150"/>
      <c r="R75" s="150"/>
      <c r="S75" s="150"/>
      <c r="T75" s="150"/>
      <c r="U75" s="150"/>
      <c r="V75" s="150"/>
      <c r="W75" s="150"/>
      <c r="X75" s="150"/>
      <c r="Y75" s="150"/>
      <c r="Z75" s="150"/>
    </row>
    <row r="76" ht="14.25" customHeight="1">
      <c r="A76" s="173" t="s">
        <v>2740</v>
      </c>
      <c r="B76" s="174"/>
      <c r="C76" s="174"/>
      <c r="D76" s="174"/>
      <c r="E76" s="174"/>
      <c r="F76" s="174"/>
      <c r="G76" s="174"/>
      <c r="H76" s="174"/>
      <c r="I76" s="174"/>
      <c r="J76" s="175"/>
      <c r="K76" s="150"/>
      <c r="L76" s="150"/>
      <c r="M76" s="150"/>
      <c r="N76" s="150"/>
      <c r="O76" s="150"/>
      <c r="P76" s="150"/>
      <c r="Q76" s="150"/>
      <c r="R76" s="150"/>
      <c r="S76" s="150"/>
      <c r="T76" s="150"/>
      <c r="U76" s="150"/>
      <c r="V76" s="150"/>
      <c r="W76" s="150"/>
      <c r="X76" s="150"/>
      <c r="Y76" s="150"/>
      <c r="Z76" s="150"/>
    </row>
    <row r="77" ht="14.25" customHeight="1">
      <c r="A77" s="176" t="s">
        <v>2741</v>
      </c>
      <c r="B77" s="177"/>
      <c r="C77" s="177"/>
      <c r="D77" s="177"/>
      <c r="E77" s="177"/>
      <c r="F77" s="178"/>
      <c r="G77" s="191">
        <v>195.0</v>
      </c>
      <c r="H77" s="180"/>
      <c r="I77" s="182">
        <f t="shared" ref="I77:J77" si="20">ROUND((I62+I70)*$Q$8,2)</f>
        <v>0</v>
      </c>
      <c r="J77" s="182">
        <f t="shared" si="20"/>
        <v>0</v>
      </c>
      <c r="K77" s="150"/>
      <c r="L77" s="150" t="s">
        <v>2607</v>
      </c>
      <c r="M77" s="150"/>
      <c r="N77" s="150"/>
      <c r="O77" s="150"/>
      <c r="P77" s="150"/>
      <c r="Q77" s="150"/>
      <c r="R77" s="150"/>
      <c r="S77" s="150"/>
      <c r="T77" s="150"/>
      <c r="U77" s="150"/>
      <c r="V77" s="150"/>
      <c r="W77" s="150"/>
      <c r="X77" s="150"/>
      <c r="Y77" s="150"/>
      <c r="Z77" s="150"/>
    </row>
    <row r="78" ht="14.25" customHeight="1">
      <c r="A78" s="184" t="s">
        <v>2742</v>
      </c>
      <c r="B78" s="177"/>
      <c r="C78" s="177"/>
      <c r="D78" s="177"/>
      <c r="E78" s="177"/>
      <c r="F78" s="178"/>
      <c r="G78" s="179">
        <v>196.0</v>
      </c>
      <c r="H78" s="180"/>
      <c r="I78" s="182">
        <f t="shared" ref="I78:J78" si="21">IF(I77&gt;0,ROUND(I77,2),0)</f>
        <v>0</v>
      </c>
      <c r="J78" s="182">
        <f t="shared" si="21"/>
        <v>0</v>
      </c>
      <c r="K78" s="150"/>
      <c r="L78" s="150" t="s">
        <v>2546</v>
      </c>
      <c r="M78" s="150"/>
      <c r="N78" s="150"/>
      <c r="O78" s="150"/>
      <c r="P78" s="150"/>
      <c r="Q78" s="150"/>
      <c r="R78" s="150"/>
      <c r="S78" s="150"/>
      <c r="T78" s="150"/>
      <c r="U78" s="150"/>
      <c r="V78" s="150"/>
      <c r="W78" s="150"/>
      <c r="X78" s="150"/>
      <c r="Y78" s="150"/>
      <c r="Z78" s="150"/>
    </row>
    <row r="79" ht="14.25" customHeight="1">
      <c r="A79" s="184" t="s">
        <v>2743</v>
      </c>
      <c r="B79" s="177"/>
      <c r="C79" s="177"/>
      <c r="D79" s="177"/>
      <c r="E79" s="177"/>
      <c r="F79" s="178"/>
      <c r="G79" s="179">
        <v>197.0</v>
      </c>
      <c r="H79" s="180"/>
      <c r="I79" s="182">
        <f t="shared" ref="I79:J79" si="22">IF(I77&lt;0,ROUND(-I77,2),0)</f>
        <v>0</v>
      </c>
      <c r="J79" s="182">
        <f t="shared" si="22"/>
        <v>0</v>
      </c>
      <c r="K79" s="150"/>
      <c r="L79" s="150" t="s">
        <v>2546</v>
      </c>
      <c r="M79" s="150"/>
      <c r="N79" s="150"/>
      <c r="O79" s="150"/>
      <c r="P79" s="150"/>
      <c r="Q79" s="150"/>
      <c r="R79" s="150"/>
      <c r="S79" s="150"/>
      <c r="T79" s="150"/>
      <c r="U79" s="150"/>
      <c r="V79" s="150"/>
      <c r="W79" s="150"/>
      <c r="X79" s="150"/>
      <c r="Y79" s="150"/>
      <c r="Z79" s="150"/>
    </row>
    <row r="80" ht="14.25" customHeight="1">
      <c r="A80" s="176" t="s">
        <v>2744</v>
      </c>
      <c r="B80" s="177"/>
      <c r="C80" s="177"/>
      <c r="D80" s="177"/>
      <c r="E80" s="177"/>
      <c r="F80" s="178"/>
      <c r="G80" s="191">
        <v>198.0</v>
      </c>
      <c r="H80" s="180"/>
      <c r="I80" s="182">
        <f t="shared" ref="I80:J80" si="23">ROUND((I73+I65)*$Q$8,2)</f>
        <v>0</v>
      </c>
      <c r="J80" s="182">
        <f t="shared" si="23"/>
        <v>0</v>
      </c>
      <c r="K80" s="150"/>
      <c r="L80" s="150" t="s">
        <v>2607</v>
      </c>
      <c r="M80" s="150"/>
      <c r="N80" s="150"/>
      <c r="O80" s="150"/>
      <c r="P80" s="150"/>
      <c r="Q80" s="150"/>
      <c r="R80" s="150"/>
      <c r="S80" s="150"/>
      <c r="T80" s="150"/>
      <c r="U80" s="150"/>
      <c r="V80" s="150"/>
      <c r="W80" s="150"/>
      <c r="X80" s="150"/>
      <c r="Y80" s="150"/>
      <c r="Z80" s="150"/>
    </row>
    <row r="81" ht="14.25" customHeight="1">
      <c r="A81" s="176" t="s">
        <v>2745</v>
      </c>
      <c r="B81" s="177"/>
      <c r="C81" s="177"/>
      <c r="D81" s="177"/>
      <c r="E81" s="177"/>
      <c r="F81" s="178"/>
      <c r="G81" s="191">
        <v>199.0</v>
      </c>
      <c r="H81" s="180"/>
      <c r="I81" s="182">
        <f t="shared" ref="I81:J81" si="24">ROUND(I82-I83,2)</f>
        <v>0</v>
      </c>
      <c r="J81" s="182">
        <f t="shared" si="24"/>
        <v>0</v>
      </c>
      <c r="K81" s="150"/>
      <c r="L81" s="150" t="s">
        <v>2607</v>
      </c>
      <c r="M81" s="150"/>
      <c r="N81" s="150"/>
      <c r="O81" s="150"/>
      <c r="P81" s="150"/>
      <c r="Q81" s="150"/>
      <c r="R81" s="150"/>
      <c r="S81" s="150"/>
      <c r="T81" s="150"/>
      <c r="U81" s="150"/>
      <c r="V81" s="150"/>
      <c r="W81" s="150"/>
      <c r="X81" s="150"/>
      <c r="Y81" s="150"/>
      <c r="Z81" s="150"/>
    </row>
    <row r="82" ht="14.25" customHeight="1">
      <c r="A82" s="184" t="s">
        <v>2746</v>
      </c>
      <c r="B82" s="177"/>
      <c r="C82" s="177"/>
      <c r="D82" s="177"/>
      <c r="E82" s="177"/>
      <c r="F82" s="178"/>
      <c r="G82" s="179">
        <v>200.0</v>
      </c>
      <c r="H82" s="180"/>
      <c r="I82" s="182">
        <f t="shared" ref="I82:J82" si="25">IF(I77-I80&gt;0,ROUND(I77-I80,2),0)</f>
        <v>0</v>
      </c>
      <c r="J82" s="182">
        <f t="shared" si="25"/>
        <v>0</v>
      </c>
      <c r="K82" s="150"/>
      <c r="L82" s="150" t="s">
        <v>2546</v>
      </c>
      <c r="M82" s="150"/>
      <c r="N82" s="150"/>
      <c r="O82" s="150"/>
      <c r="P82" s="150"/>
      <c r="Q82" s="150"/>
      <c r="R82" s="150"/>
      <c r="S82" s="150"/>
      <c r="T82" s="150"/>
      <c r="U82" s="150"/>
      <c r="V82" s="150"/>
      <c r="W82" s="150"/>
      <c r="X82" s="150"/>
      <c r="Y82" s="150"/>
      <c r="Z82" s="150"/>
    </row>
    <row r="83" ht="14.25" customHeight="1">
      <c r="A83" s="202" t="s">
        <v>2747</v>
      </c>
      <c r="B83" s="186"/>
      <c r="C83" s="186"/>
      <c r="D83" s="186"/>
      <c r="E83" s="186"/>
      <c r="F83" s="187"/>
      <c r="G83" s="188">
        <v>201.0</v>
      </c>
      <c r="H83" s="189"/>
      <c r="I83" s="203">
        <f t="shared" ref="I83:J83" si="26">IF(I77-I80&lt;0,ROUND(I80-I77,2),0)</f>
        <v>0</v>
      </c>
      <c r="J83" s="203">
        <f t="shared" si="26"/>
        <v>0</v>
      </c>
      <c r="K83" s="150"/>
      <c r="L83" s="150" t="s">
        <v>2546</v>
      </c>
      <c r="M83" s="150"/>
      <c r="N83" s="150"/>
      <c r="O83" s="150"/>
      <c r="P83" s="150"/>
      <c r="Q83" s="150"/>
      <c r="R83" s="150"/>
      <c r="S83" s="150"/>
      <c r="T83" s="150"/>
      <c r="U83" s="150"/>
      <c r="V83" s="150"/>
      <c r="W83" s="150"/>
      <c r="X83" s="150"/>
      <c r="Y83" s="150"/>
      <c r="Z83" s="150"/>
    </row>
    <row r="84" ht="14.25" customHeight="1">
      <c r="A84" s="173" t="s">
        <v>2748</v>
      </c>
      <c r="B84" s="174"/>
      <c r="C84" s="174"/>
      <c r="D84" s="174"/>
      <c r="E84" s="174"/>
      <c r="F84" s="174"/>
      <c r="G84" s="174"/>
      <c r="H84" s="174"/>
      <c r="I84" s="174"/>
      <c r="J84" s="175"/>
      <c r="K84" s="150"/>
      <c r="L84" s="150"/>
      <c r="M84" s="150"/>
      <c r="N84" s="150"/>
      <c r="O84" s="150"/>
      <c r="P84" s="150"/>
      <c r="Q84" s="150"/>
      <c r="R84" s="150"/>
      <c r="S84" s="150"/>
      <c r="T84" s="150"/>
      <c r="U84" s="150"/>
      <c r="V84" s="150"/>
      <c r="W84" s="150"/>
      <c r="X84" s="150"/>
      <c r="Y84" s="150"/>
      <c r="Z84" s="150"/>
    </row>
    <row r="85" ht="14.25" customHeight="1">
      <c r="A85" s="204" t="s">
        <v>2749</v>
      </c>
      <c r="B85" s="177"/>
      <c r="C85" s="177"/>
      <c r="D85" s="177"/>
      <c r="E85" s="177"/>
      <c r="F85" s="178"/>
      <c r="G85" s="191">
        <v>202.0</v>
      </c>
      <c r="H85" s="180"/>
      <c r="I85" s="182">
        <f t="shared" ref="I85:J85" si="27">ROUND(SUM(I86:I87),2)</f>
        <v>0</v>
      </c>
      <c r="J85" s="182">
        <f t="shared" si="27"/>
        <v>0</v>
      </c>
      <c r="K85" s="150"/>
      <c r="L85" s="150" t="s">
        <v>2607</v>
      </c>
      <c r="M85" s="150"/>
      <c r="N85" s="150"/>
      <c r="O85" s="150"/>
      <c r="P85" s="150"/>
      <c r="Q85" s="150"/>
      <c r="R85" s="150"/>
      <c r="S85" s="150"/>
      <c r="T85" s="150"/>
      <c r="U85" s="150"/>
      <c r="V85" s="150"/>
      <c r="W85" s="150"/>
      <c r="X85" s="150"/>
      <c r="Y85" s="150"/>
      <c r="Z85" s="150"/>
    </row>
    <row r="86" ht="14.25" customHeight="1">
      <c r="A86" s="204" t="s">
        <v>2750</v>
      </c>
      <c r="B86" s="177"/>
      <c r="C86" s="177"/>
      <c r="D86" s="177"/>
      <c r="E86" s="177"/>
      <c r="F86" s="178"/>
      <c r="G86" s="191">
        <v>203.0</v>
      </c>
      <c r="H86" s="180"/>
      <c r="I86" s="181">
        <v>0.0</v>
      </c>
      <c r="J86" s="181">
        <v>0.0</v>
      </c>
      <c r="K86" s="150"/>
      <c r="L86" s="150" t="s">
        <v>2607</v>
      </c>
      <c r="M86" s="150"/>
      <c r="N86" s="150"/>
      <c r="O86" s="150"/>
      <c r="P86" s="150"/>
      <c r="Q86" s="150"/>
      <c r="R86" s="150"/>
      <c r="S86" s="150"/>
      <c r="T86" s="150"/>
      <c r="U86" s="150"/>
      <c r="V86" s="150"/>
      <c r="W86" s="150"/>
      <c r="X86" s="150"/>
      <c r="Y86" s="150"/>
      <c r="Z86" s="150"/>
    </row>
    <row r="87" ht="14.25" customHeight="1">
      <c r="A87" s="205" t="s">
        <v>2751</v>
      </c>
      <c r="B87" s="186"/>
      <c r="C87" s="186"/>
      <c r="D87" s="186"/>
      <c r="E87" s="186"/>
      <c r="F87" s="187"/>
      <c r="G87" s="206">
        <v>204.0</v>
      </c>
      <c r="H87" s="189"/>
      <c r="I87" s="190">
        <v>0.0</v>
      </c>
      <c r="J87" s="190">
        <v>0.0</v>
      </c>
      <c r="K87" s="150"/>
      <c r="L87" s="150" t="s">
        <v>2607</v>
      </c>
      <c r="M87" s="150"/>
      <c r="N87" s="150"/>
      <c r="O87" s="150"/>
      <c r="P87" s="150"/>
      <c r="Q87" s="150"/>
      <c r="R87" s="150"/>
      <c r="S87" s="150"/>
      <c r="T87" s="150"/>
      <c r="U87" s="150"/>
      <c r="V87" s="150"/>
      <c r="W87" s="150"/>
      <c r="X87" s="150"/>
      <c r="Y87" s="150"/>
      <c r="Z87" s="150"/>
    </row>
    <row r="88" ht="14.25" customHeight="1">
      <c r="A88" s="207" t="s">
        <v>2752</v>
      </c>
      <c r="B88" s="174"/>
      <c r="C88" s="174"/>
      <c r="D88" s="174"/>
      <c r="E88" s="174"/>
      <c r="F88" s="174"/>
      <c r="G88" s="174"/>
      <c r="H88" s="174"/>
      <c r="I88" s="174"/>
      <c r="J88" s="175"/>
      <c r="K88" s="150"/>
      <c r="L88" s="150"/>
      <c r="M88" s="150"/>
      <c r="N88" s="150"/>
      <c r="O88" s="150"/>
      <c r="P88" s="150"/>
      <c r="Q88" s="150"/>
      <c r="R88" s="150"/>
      <c r="S88" s="150"/>
      <c r="T88" s="150"/>
      <c r="U88" s="150"/>
      <c r="V88" s="150"/>
      <c r="W88" s="150"/>
      <c r="X88" s="150"/>
      <c r="Y88" s="150"/>
      <c r="Z88" s="150"/>
    </row>
    <row r="89" ht="14.25" customHeight="1">
      <c r="A89" s="208" t="s">
        <v>2753</v>
      </c>
      <c r="B89" s="177"/>
      <c r="C89" s="177"/>
      <c r="D89" s="177"/>
      <c r="E89" s="177"/>
      <c r="F89" s="178"/>
      <c r="G89" s="191">
        <v>205.0</v>
      </c>
      <c r="H89" s="180"/>
      <c r="I89" s="181">
        <v>0.0</v>
      </c>
      <c r="J89" s="181">
        <v>0.0</v>
      </c>
      <c r="K89" s="150"/>
      <c r="L89" s="150" t="s">
        <v>2607</v>
      </c>
      <c r="M89" s="150"/>
      <c r="N89" s="150"/>
      <c r="O89" s="150"/>
      <c r="P89" s="150"/>
      <c r="Q89" s="150"/>
      <c r="R89" s="150"/>
      <c r="S89" s="150"/>
      <c r="T89" s="150"/>
      <c r="U89" s="150"/>
      <c r="V89" s="150"/>
      <c r="W89" s="150"/>
      <c r="X89" s="150"/>
      <c r="Y89" s="150"/>
      <c r="Z89" s="150"/>
    </row>
    <row r="90" ht="25.5" customHeight="1">
      <c r="A90" s="208" t="s">
        <v>2754</v>
      </c>
      <c r="B90" s="177"/>
      <c r="C90" s="177"/>
      <c r="D90" s="177"/>
      <c r="E90" s="177"/>
      <c r="F90" s="178"/>
      <c r="G90" s="191">
        <v>206.0</v>
      </c>
      <c r="H90" s="180"/>
      <c r="I90" s="182">
        <f t="shared" ref="I90:J90" si="28">ROUND(SUM(I92:I96)+SUM(I99:I107),2)</f>
        <v>0</v>
      </c>
      <c r="J90" s="182">
        <f t="shared" si="28"/>
        <v>0</v>
      </c>
      <c r="K90" s="150"/>
      <c r="L90" s="150" t="s">
        <v>2607</v>
      </c>
      <c r="M90" s="150"/>
      <c r="N90" s="150"/>
      <c r="O90" s="150"/>
      <c r="P90" s="150"/>
      <c r="Q90" s="150"/>
      <c r="R90" s="150"/>
      <c r="S90" s="150"/>
      <c r="T90" s="150"/>
      <c r="U90" s="150"/>
      <c r="V90" s="150"/>
      <c r="W90" s="150"/>
      <c r="X90" s="150"/>
      <c r="Y90" s="150"/>
      <c r="Z90" s="150"/>
    </row>
    <row r="91" ht="14.25" customHeight="1">
      <c r="A91" s="208" t="s">
        <v>2755</v>
      </c>
      <c r="B91" s="177"/>
      <c r="C91" s="177"/>
      <c r="D91" s="177"/>
      <c r="E91" s="177"/>
      <c r="F91" s="178"/>
      <c r="G91" s="191">
        <v>207.0</v>
      </c>
      <c r="H91" s="180"/>
      <c r="I91" s="182">
        <f t="shared" ref="I91:J91" si="29">ROUND(SUM(I92:I97),2)</f>
        <v>0</v>
      </c>
      <c r="J91" s="182">
        <f t="shared" si="29"/>
        <v>0</v>
      </c>
      <c r="K91" s="150"/>
      <c r="L91" s="150" t="s">
        <v>2607</v>
      </c>
      <c r="M91" s="150"/>
      <c r="N91" s="150"/>
      <c r="O91" s="150"/>
      <c r="P91" s="150"/>
      <c r="Q91" s="150"/>
      <c r="R91" s="150"/>
      <c r="S91" s="150"/>
      <c r="T91" s="150"/>
      <c r="U91" s="150"/>
      <c r="V91" s="150"/>
      <c r="W91" s="150"/>
      <c r="X91" s="150"/>
      <c r="Y91" s="150"/>
      <c r="Z91" s="150"/>
    </row>
    <row r="92" ht="24.75" customHeight="1">
      <c r="A92" s="184" t="s">
        <v>2756</v>
      </c>
      <c r="B92" s="177"/>
      <c r="C92" s="177"/>
      <c r="D92" s="177"/>
      <c r="E92" s="177"/>
      <c r="F92" s="178"/>
      <c r="G92" s="191">
        <v>208.0</v>
      </c>
      <c r="H92" s="180"/>
      <c r="I92" s="181">
        <v>0.0</v>
      </c>
      <c r="J92" s="181">
        <v>0.0</v>
      </c>
      <c r="K92" s="150"/>
      <c r="L92" s="150" t="s">
        <v>2607</v>
      </c>
      <c r="M92" s="150"/>
      <c r="N92" s="150"/>
      <c r="O92" s="150"/>
      <c r="P92" s="150"/>
      <c r="Q92" s="150"/>
      <c r="R92" s="150"/>
      <c r="S92" s="150"/>
      <c r="T92" s="150"/>
      <c r="U92" s="150"/>
      <c r="V92" s="150"/>
      <c r="W92" s="150"/>
      <c r="X92" s="150"/>
      <c r="Y92" s="150"/>
      <c r="Z92" s="150"/>
    </row>
    <row r="93" ht="24.75" customHeight="1">
      <c r="A93" s="184" t="s">
        <v>2757</v>
      </c>
      <c r="B93" s="177"/>
      <c r="C93" s="177"/>
      <c r="D93" s="177"/>
      <c r="E93" s="177"/>
      <c r="F93" s="178"/>
      <c r="G93" s="191">
        <v>209.0</v>
      </c>
      <c r="H93" s="180"/>
      <c r="I93" s="181">
        <v>0.0</v>
      </c>
      <c r="J93" s="181">
        <v>0.0</v>
      </c>
      <c r="K93" s="150"/>
      <c r="L93" s="150" t="s">
        <v>2607</v>
      </c>
      <c r="M93" s="150"/>
      <c r="N93" s="150"/>
      <c r="O93" s="150"/>
      <c r="P93" s="150"/>
      <c r="Q93" s="150"/>
      <c r="R93" s="150"/>
      <c r="S93" s="150"/>
      <c r="T93" s="150"/>
      <c r="U93" s="150"/>
      <c r="V93" s="150"/>
      <c r="W93" s="150"/>
      <c r="X93" s="150"/>
      <c r="Y93" s="150"/>
      <c r="Z93" s="150"/>
    </row>
    <row r="94" ht="24.75" customHeight="1">
      <c r="A94" s="184" t="s">
        <v>2758</v>
      </c>
      <c r="B94" s="177"/>
      <c r="C94" s="177"/>
      <c r="D94" s="177"/>
      <c r="E94" s="177"/>
      <c r="F94" s="178"/>
      <c r="G94" s="191">
        <v>210.0</v>
      </c>
      <c r="H94" s="180"/>
      <c r="I94" s="181">
        <v>0.0</v>
      </c>
      <c r="J94" s="181">
        <v>0.0</v>
      </c>
      <c r="K94" s="150"/>
      <c r="L94" s="150" t="s">
        <v>2607</v>
      </c>
      <c r="M94" s="150"/>
      <c r="N94" s="150"/>
      <c r="O94" s="150"/>
      <c r="P94" s="150"/>
      <c r="Q94" s="150"/>
      <c r="R94" s="150"/>
      <c r="S94" s="150"/>
      <c r="T94" s="150"/>
      <c r="U94" s="150"/>
      <c r="V94" s="150"/>
      <c r="W94" s="150"/>
      <c r="X94" s="150"/>
      <c r="Y94" s="150"/>
      <c r="Z94" s="150"/>
    </row>
    <row r="95" ht="14.25" customHeight="1">
      <c r="A95" s="184" t="s">
        <v>2759</v>
      </c>
      <c r="B95" s="177"/>
      <c r="C95" s="177"/>
      <c r="D95" s="177"/>
      <c r="E95" s="177"/>
      <c r="F95" s="178"/>
      <c r="G95" s="191">
        <v>211.0</v>
      </c>
      <c r="H95" s="180"/>
      <c r="I95" s="181">
        <v>0.0</v>
      </c>
      <c r="J95" s="181">
        <v>0.0</v>
      </c>
      <c r="K95" s="150"/>
      <c r="L95" s="150" t="s">
        <v>2607</v>
      </c>
      <c r="M95" s="150"/>
      <c r="N95" s="150"/>
      <c r="O95" s="150"/>
      <c r="P95" s="150"/>
      <c r="Q95" s="150"/>
      <c r="R95" s="150"/>
      <c r="S95" s="150"/>
      <c r="T95" s="150"/>
      <c r="U95" s="150"/>
      <c r="V95" s="150"/>
      <c r="W95" s="150"/>
      <c r="X95" s="150"/>
      <c r="Y95" s="150"/>
      <c r="Z95" s="150"/>
    </row>
    <row r="96" ht="14.25" customHeight="1">
      <c r="A96" s="184" t="s">
        <v>2760</v>
      </c>
      <c r="B96" s="177"/>
      <c r="C96" s="177"/>
      <c r="D96" s="177"/>
      <c r="E96" s="177"/>
      <c r="F96" s="178"/>
      <c r="G96" s="191">
        <v>212.0</v>
      </c>
      <c r="H96" s="180"/>
      <c r="I96" s="181">
        <v>0.0</v>
      </c>
      <c r="J96" s="181">
        <v>0.0</v>
      </c>
      <c r="K96" s="150"/>
      <c r="L96" s="150" t="s">
        <v>2607</v>
      </c>
      <c r="M96" s="150"/>
      <c r="N96" s="150"/>
      <c r="O96" s="150"/>
      <c r="P96" s="150"/>
      <c r="Q96" s="150"/>
      <c r="R96" s="150"/>
      <c r="S96" s="150"/>
      <c r="T96" s="150"/>
      <c r="U96" s="150"/>
      <c r="V96" s="150"/>
      <c r="W96" s="150"/>
      <c r="X96" s="150"/>
      <c r="Y96" s="150"/>
      <c r="Z96" s="150"/>
    </row>
    <row r="97" ht="14.25" customHeight="1">
      <c r="A97" s="184" t="s">
        <v>2761</v>
      </c>
      <c r="B97" s="177"/>
      <c r="C97" s="177"/>
      <c r="D97" s="177"/>
      <c r="E97" s="177"/>
      <c r="F97" s="178"/>
      <c r="G97" s="191">
        <v>213.0</v>
      </c>
      <c r="H97" s="180"/>
      <c r="I97" s="181">
        <v>0.0</v>
      </c>
      <c r="J97" s="181">
        <v>0.0</v>
      </c>
      <c r="K97" s="150"/>
      <c r="L97" s="150" t="s">
        <v>2607</v>
      </c>
      <c r="M97" s="150"/>
      <c r="N97" s="150"/>
      <c r="O97" s="150"/>
      <c r="P97" s="150"/>
      <c r="Q97" s="150"/>
      <c r="R97" s="150"/>
      <c r="S97" s="150"/>
      <c r="T97" s="150"/>
      <c r="U97" s="150"/>
      <c r="V97" s="150"/>
      <c r="W97" s="150"/>
      <c r="X97" s="150"/>
      <c r="Y97" s="150"/>
      <c r="Z97" s="150"/>
    </row>
    <row r="98" ht="26.25" customHeight="1">
      <c r="A98" s="208" t="s">
        <v>2762</v>
      </c>
      <c r="B98" s="177"/>
      <c r="C98" s="177"/>
      <c r="D98" s="177"/>
      <c r="E98" s="177"/>
      <c r="F98" s="178"/>
      <c r="G98" s="191">
        <v>214.0</v>
      </c>
      <c r="H98" s="180"/>
      <c r="I98" s="182">
        <f t="shared" ref="I98:J98" si="30">ROUND(SUM(I99:I108),2)</f>
        <v>0</v>
      </c>
      <c r="J98" s="182">
        <f t="shared" si="30"/>
        <v>0</v>
      </c>
      <c r="K98" s="150"/>
      <c r="L98" s="150" t="s">
        <v>2607</v>
      </c>
      <c r="M98" s="150"/>
      <c r="N98" s="150"/>
      <c r="O98" s="150"/>
      <c r="P98" s="150"/>
      <c r="Q98" s="150"/>
      <c r="R98" s="150"/>
      <c r="S98" s="150"/>
      <c r="T98" s="150"/>
      <c r="U98" s="150"/>
      <c r="V98" s="150"/>
      <c r="W98" s="150"/>
      <c r="X98" s="150"/>
      <c r="Y98" s="150"/>
      <c r="Z98" s="150"/>
    </row>
    <row r="99" ht="14.25" customHeight="1">
      <c r="A99" s="184" t="s">
        <v>2763</v>
      </c>
      <c r="B99" s="177"/>
      <c r="C99" s="177"/>
      <c r="D99" s="177"/>
      <c r="E99" s="177"/>
      <c r="F99" s="178"/>
      <c r="G99" s="191">
        <v>215.0</v>
      </c>
      <c r="H99" s="180"/>
      <c r="I99" s="181">
        <v>0.0</v>
      </c>
      <c r="J99" s="181">
        <v>0.0</v>
      </c>
      <c r="K99" s="150"/>
      <c r="L99" s="150" t="s">
        <v>2607</v>
      </c>
      <c r="M99" s="150"/>
      <c r="N99" s="150"/>
      <c r="O99" s="150"/>
      <c r="P99" s="150"/>
      <c r="Q99" s="150"/>
      <c r="R99" s="150"/>
      <c r="S99" s="150"/>
      <c r="T99" s="150"/>
      <c r="U99" s="150"/>
      <c r="V99" s="150"/>
      <c r="W99" s="150"/>
      <c r="X99" s="150"/>
      <c r="Y99" s="150"/>
      <c r="Z99" s="150"/>
    </row>
    <row r="100" ht="14.25" customHeight="1">
      <c r="A100" s="184" t="s">
        <v>2764</v>
      </c>
      <c r="B100" s="177"/>
      <c r="C100" s="177"/>
      <c r="D100" s="177"/>
      <c r="E100" s="177"/>
      <c r="F100" s="178"/>
      <c r="G100" s="191">
        <v>216.0</v>
      </c>
      <c r="H100" s="180"/>
      <c r="I100" s="181">
        <v>0.0</v>
      </c>
      <c r="J100" s="181">
        <v>0.0</v>
      </c>
      <c r="K100" s="150"/>
      <c r="L100" s="150" t="s">
        <v>2607</v>
      </c>
      <c r="M100" s="150"/>
      <c r="N100" s="150"/>
      <c r="O100" s="150"/>
      <c r="P100" s="150"/>
      <c r="Q100" s="150"/>
      <c r="R100" s="150"/>
      <c r="S100" s="150"/>
      <c r="T100" s="150"/>
      <c r="U100" s="150"/>
      <c r="V100" s="150"/>
      <c r="W100" s="150"/>
      <c r="X100" s="150"/>
      <c r="Y100" s="150"/>
      <c r="Z100" s="150"/>
    </row>
    <row r="101" ht="24.75" customHeight="1">
      <c r="A101" s="184" t="s">
        <v>2765</v>
      </c>
      <c r="B101" s="177"/>
      <c r="C101" s="177"/>
      <c r="D101" s="177"/>
      <c r="E101" s="177"/>
      <c r="F101" s="178"/>
      <c r="G101" s="191">
        <v>217.0</v>
      </c>
      <c r="H101" s="180"/>
      <c r="I101" s="181">
        <v>0.0</v>
      </c>
      <c r="J101" s="181">
        <v>0.0</v>
      </c>
      <c r="K101" s="150"/>
      <c r="L101" s="150" t="s">
        <v>2607</v>
      </c>
      <c r="M101" s="150"/>
      <c r="N101" s="150"/>
      <c r="O101" s="150"/>
      <c r="P101" s="150"/>
      <c r="Q101" s="150"/>
      <c r="R101" s="150"/>
      <c r="S101" s="150"/>
      <c r="T101" s="150"/>
      <c r="U101" s="150"/>
      <c r="V101" s="150"/>
      <c r="W101" s="150"/>
      <c r="X101" s="150"/>
      <c r="Y101" s="150"/>
      <c r="Z101" s="150"/>
    </row>
    <row r="102" ht="14.25" customHeight="1">
      <c r="A102" s="184" t="s">
        <v>2766</v>
      </c>
      <c r="B102" s="177"/>
      <c r="C102" s="177"/>
      <c r="D102" s="177"/>
      <c r="E102" s="177"/>
      <c r="F102" s="178"/>
      <c r="G102" s="191">
        <v>218.0</v>
      </c>
      <c r="H102" s="180"/>
      <c r="I102" s="181">
        <v>0.0</v>
      </c>
      <c r="J102" s="181">
        <v>0.0</v>
      </c>
      <c r="K102" s="150"/>
      <c r="L102" s="150" t="s">
        <v>2607</v>
      </c>
      <c r="M102" s="150"/>
      <c r="N102" s="150"/>
      <c r="O102" s="150"/>
      <c r="P102" s="150"/>
      <c r="Q102" s="150"/>
      <c r="R102" s="150"/>
      <c r="S102" s="150"/>
      <c r="T102" s="150"/>
      <c r="U102" s="150"/>
      <c r="V102" s="150"/>
      <c r="W102" s="150"/>
      <c r="X102" s="150"/>
      <c r="Y102" s="150"/>
      <c r="Z102" s="150"/>
    </row>
    <row r="103" ht="14.25" customHeight="1">
      <c r="A103" s="184" t="s">
        <v>2767</v>
      </c>
      <c r="B103" s="177"/>
      <c r="C103" s="177"/>
      <c r="D103" s="177"/>
      <c r="E103" s="177"/>
      <c r="F103" s="178"/>
      <c r="G103" s="191">
        <v>219.0</v>
      </c>
      <c r="H103" s="180"/>
      <c r="I103" s="181">
        <v>0.0</v>
      </c>
      <c r="J103" s="181">
        <v>0.0</v>
      </c>
      <c r="K103" s="150"/>
      <c r="L103" s="150" t="s">
        <v>2607</v>
      </c>
      <c r="M103" s="150"/>
      <c r="N103" s="150"/>
      <c r="O103" s="150"/>
      <c r="P103" s="150"/>
      <c r="Q103" s="150"/>
      <c r="R103" s="150"/>
      <c r="S103" s="150"/>
      <c r="T103" s="150"/>
      <c r="U103" s="150"/>
      <c r="V103" s="150"/>
      <c r="W103" s="150"/>
      <c r="X103" s="150"/>
      <c r="Y103" s="150"/>
      <c r="Z103" s="150"/>
    </row>
    <row r="104" ht="24.75" customHeight="1">
      <c r="A104" s="184" t="s">
        <v>2768</v>
      </c>
      <c r="B104" s="177"/>
      <c r="C104" s="177"/>
      <c r="D104" s="177"/>
      <c r="E104" s="177"/>
      <c r="F104" s="178"/>
      <c r="G104" s="191">
        <v>220.0</v>
      </c>
      <c r="H104" s="180"/>
      <c r="I104" s="181">
        <v>0.0</v>
      </c>
      <c r="J104" s="181">
        <v>0.0</v>
      </c>
      <c r="K104" s="150"/>
      <c r="L104" s="150" t="s">
        <v>2607</v>
      </c>
      <c r="M104" s="150"/>
      <c r="N104" s="150"/>
      <c r="O104" s="150"/>
      <c r="P104" s="150"/>
      <c r="Q104" s="150"/>
      <c r="R104" s="150"/>
      <c r="S104" s="150"/>
      <c r="T104" s="150"/>
      <c r="U104" s="150"/>
      <c r="V104" s="150"/>
      <c r="W104" s="150"/>
      <c r="X104" s="150"/>
      <c r="Y104" s="150"/>
      <c r="Z104" s="150"/>
    </row>
    <row r="105" ht="14.25" customHeight="1">
      <c r="A105" s="184" t="s">
        <v>2769</v>
      </c>
      <c r="B105" s="177"/>
      <c r="C105" s="177"/>
      <c r="D105" s="177"/>
      <c r="E105" s="177"/>
      <c r="F105" s="178"/>
      <c r="G105" s="191">
        <v>221.0</v>
      </c>
      <c r="H105" s="180"/>
      <c r="I105" s="181">
        <v>0.0</v>
      </c>
      <c r="J105" s="181">
        <v>0.0</v>
      </c>
      <c r="K105" s="150"/>
      <c r="L105" s="150" t="s">
        <v>2607</v>
      </c>
      <c r="M105" s="150"/>
      <c r="N105" s="150"/>
      <c r="O105" s="150"/>
      <c r="P105" s="150"/>
      <c r="Q105" s="150"/>
      <c r="R105" s="150"/>
      <c r="S105" s="150"/>
      <c r="T105" s="150"/>
      <c r="U105" s="150"/>
      <c r="V105" s="150"/>
      <c r="W105" s="150"/>
      <c r="X105" s="150"/>
      <c r="Y105" s="150"/>
      <c r="Z105" s="150"/>
    </row>
    <row r="106" ht="14.25" customHeight="1">
      <c r="A106" s="184" t="s">
        <v>2770</v>
      </c>
      <c r="B106" s="177"/>
      <c r="C106" s="177"/>
      <c r="D106" s="177"/>
      <c r="E106" s="177"/>
      <c r="F106" s="178"/>
      <c r="G106" s="191">
        <v>222.0</v>
      </c>
      <c r="H106" s="180"/>
      <c r="I106" s="181">
        <v>0.0</v>
      </c>
      <c r="J106" s="181">
        <v>0.0</v>
      </c>
      <c r="K106" s="150"/>
      <c r="L106" s="150" t="s">
        <v>2607</v>
      </c>
      <c r="M106" s="150"/>
      <c r="N106" s="150"/>
      <c r="O106" s="150"/>
      <c r="P106" s="150"/>
      <c r="Q106" s="150"/>
      <c r="R106" s="150"/>
      <c r="S106" s="150"/>
      <c r="T106" s="150"/>
      <c r="U106" s="150"/>
      <c r="V106" s="150"/>
      <c r="W106" s="150"/>
      <c r="X106" s="150"/>
      <c r="Y106" s="150"/>
      <c r="Z106" s="150"/>
    </row>
    <row r="107" ht="14.25" customHeight="1">
      <c r="A107" s="184" t="s">
        <v>2771</v>
      </c>
      <c r="B107" s="177"/>
      <c r="C107" s="177"/>
      <c r="D107" s="177"/>
      <c r="E107" s="177"/>
      <c r="F107" s="178"/>
      <c r="G107" s="191">
        <v>223.0</v>
      </c>
      <c r="H107" s="180"/>
      <c r="I107" s="181">
        <v>0.0</v>
      </c>
      <c r="J107" s="181">
        <v>0.0</v>
      </c>
      <c r="K107" s="150"/>
      <c r="L107" s="150" t="s">
        <v>2607</v>
      </c>
      <c r="M107" s="150"/>
      <c r="N107" s="150"/>
      <c r="O107" s="150"/>
      <c r="P107" s="150"/>
      <c r="Q107" s="150"/>
      <c r="R107" s="150"/>
      <c r="S107" s="150"/>
      <c r="T107" s="150"/>
      <c r="U107" s="150"/>
      <c r="V107" s="150"/>
      <c r="W107" s="150"/>
      <c r="X107" s="150"/>
      <c r="Y107" s="150"/>
      <c r="Z107" s="150"/>
    </row>
    <row r="108" ht="24.75" customHeight="1">
      <c r="A108" s="184" t="s">
        <v>2772</v>
      </c>
      <c r="B108" s="177"/>
      <c r="C108" s="177"/>
      <c r="D108" s="177"/>
      <c r="E108" s="177"/>
      <c r="F108" s="178"/>
      <c r="G108" s="191">
        <v>224.0</v>
      </c>
      <c r="H108" s="180"/>
      <c r="I108" s="181">
        <v>0.0</v>
      </c>
      <c r="J108" s="181">
        <v>0.0</v>
      </c>
      <c r="K108" s="150"/>
      <c r="L108" s="150" t="s">
        <v>2607</v>
      </c>
      <c r="M108" s="150"/>
      <c r="N108" s="150"/>
      <c r="O108" s="150"/>
      <c r="P108" s="150"/>
      <c r="Q108" s="150"/>
      <c r="R108" s="150"/>
      <c r="S108" s="150"/>
      <c r="T108" s="150"/>
      <c r="U108" s="150"/>
      <c r="V108" s="150"/>
      <c r="W108" s="150"/>
      <c r="X108" s="150"/>
      <c r="Y108" s="150"/>
      <c r="Z108" s="150"/>
    </row>
    <row r="109" ht="14.25" customHeight="1">
      <c r="A109" s="208" t="s">
        <v>2773</v>
      </c>
      <c r="B109" s="177"/>
      <c r="C109" s="177"/>
      <c r="D109" s="177"/>
      <c r="E109" s="177"/>
      <c r="F109" s="178"/>
      <c r="G109" s="191">
        <v>225.0</v>
      </c>
      <c r="H109" s="180"/>
      <c r="I109" s="182">
        <f t="shared" ref="I109:J109" si="31">ROUND(SUM(I91+I98),2)</f>
        <v>0</v>
      </c>
      <c r="J109" s="182">
        <f t="shared" si="31"/>
        <v>0</v>
      </c>
      <c r="K109" s="150"/>
      <c r="L109" s="150" t="s">
        <v>2607</v>
      </c>
      <c r="M109" s="150"/>
      <c r="N109" s="150"/>
      <c r="O109" s="150"/>
      <c r="P109" s="150"/>
      <c r="Q109" s="150"/>
      <c r="R109" s="150"/>
      <c r="S109" s="150"/>
      <c r="T109" s="150"/>
      <c r="U109" s="150"/>
      <c r="V109" s="150"/>
      <c r="W109" s="150"/>
      <c r="X109" s="150"/>
      <c r="Y109" s="150"/>
      <c r="Z109" s="150"/>
    </row>
    <row r="110" ht="14.25" customHeight="1">
      <c r="A110" s="209" t="s">
        <v>2774</v>
      </c>
      <c r="B110" s="186"/>
      <c r="C110" s="186"/>
      <c r="D110" s="186"/>
      <c r="E110" s="186"/>
      <c r="F110" s="187"/>
      <c r="G110" s="191">
        <v>226.0</v>
      </c>
      <c r="H110" s="189"/>
      <c r="I110" s="203">
        <f t="shared" ref="I110:J110" si="32">ROUND(SUM(I89+I109),2)</f>
        <v>0</v>
      </c>
      <c r="J110" s="203">
        <f t="shared" si="32"/>
        <v>0</v>
      </c>
      <c r="K110" s="150"/>
      <c r="L110" s="150" t="s">
        <v>2607</v>
      </c>
      <c r="M110" s="150"/>
      <c r="N110" s="150"/>
      <c r="O110" s="150"/>
      <c r="P110" s="150"/>
      <c r="Q110" s="150"/>
      <c r="R110" s="150"/>
      <c r="S110" s="150"/>
      <c r="T110" s="150"/>
      <c r="U110" s="150"/>
      <c r="V110" s="150"/>
      <c r="W110" s="150"/>
      <c r="X110" s="150"/>
      <c r="Y110" s="150"/>
      <c r="Z110" s="150"/>
    </row>
    <row r="111" ht="14.25" customHeight="1">
      <c r="A111" s="173" t="s">
        <v>2775</v>
      </c>
      <c r="B111" s="174"/>
      <c r="C111" s="174"/>
      <c r="D111" s="174"/>
      <c r="E111" s="174"/>
      <c r="F111" s="174"/>
      <c r="G111" s="174"/>
      <c r="H111" s="174"/>
      <c r="I111" s="174"/>
      <c r="J111" s="175"/>
      <c r="K111" s="150"/>
      <c r="L111" s="150"/>
      <c r="M111" s="150"/>
      <c r="N111" s="150"/>
      <c r="O111" s="150"/>
      <c r="P111" s="150"/>
      <c r="Q111" s="150"/>
      <c r="R111" s="150"/>
      <c r="S111" s="150"/>
      <c r="T111" s="150"/>
      <c r="U111" s="150"/>
      <c r="V111" s="150"/>
      <c r="W111" s="150"/>
      <c r="X111" s="150"/>
      <c r="Y111" s="150"/>
      <c r="Z111" s="150"/>
    </row>
    <row r="112" ht="14.25" customHeight="1">
      <c r="A112" s="204" t="s">
        <v>2776</v>
      </c>
      <c r="B112" s="177"/>
      <c r="C112" s="177"/>
      <c r="D112" s="177"/>
      <c r="E112" s="177"/>
      <c r="F112" s="178"/>
      <c r="G112" s="191">
        <v>227.0</v>
      </c>
      <c r="H112" s="180"/>
      <c r="I112" s="182">
        <f t="shared" ref="I112:J112" si="33">ROUND(SUM(I113:I114),2)</f>
        <v>0</v>
      </c>
      <c r="J112" s="182">
        <f t="shared" si="33"/>
        <v>0</v>
      </c>
      <c r="K112" s="150"/>
      <c r="L112" s="150" t="s">
        <v>2607</v>
      </c>
      <c r="M112" s="150"/>
      <c r="N112" s="150"/>
      <c r="O112" s="150"/>
      <c r="P112" s="150"/>
      <c r="Q112" s="150"/>
      <c r="R112" s="150"/>
      <c r="S112" s="150"/>
      <c r="T112" s="150"/>
      <c r="U112" s="150"/>
      <c r="V112" s="150"/>
      <c r="W112" s="150"/>
      <c r="X112" s="150"/>
      <c r="Y112" s="150"/>
      <c r="Z112" s="150"/>
    </row>
    <row r="113" ht="14.25" customHeight="1">
      <c r="A113" s="204" t="s">
        <v>2777</v>
      </c>
      <c r="B113" s="177"/>
      <c r="C113" s="177"/>
      <c r="D113" s="177"/>
      <c r="E113" s="177"/>
      <c r="F113" s="178"/>
      <c r="G113" s="191">
        <v>228.0</v>
      </c>
      <c r="H113" s="180"/>
      <c r="I113" s="181">
        <v>0.0</v>
      </c>
      <c r="J113" s="181">
        <v>0.0</v>
      </c>
      <c r="K113" s="150"/>
      <c r="L113" s="150" t="s">
        <v>2607</v>
      </c>
      <c r="M113" s="150"/>
      <c r="N113" s="150"/>
      <c r="O113" s="150"/>
      <c r="P113" s="150"/>
      <c r="Q113" s="150"/>
      <c r="R113" s="150"/>
      <c r="S113" s="150"/>
      <c r="T113" s="150"/>
      <c r="U113" s="150"/>
      <c r="V113" s="150"/>
      <c r="W113" s="150"/>
      <c r="X113" s="150"/>
      <c r="Y113" s="150"/>
      <c r="Z113" s="150"/>
    </row>
    <row r="114" ht="14.25" customHeight="1">
      <c r="A114" s="205" t="s">
        <v>2778</v>
      </c>
      <c r="B114" s="186"/>
      <c r="C114" s="186"/>
      <c r="D114" s="186"/>
      <c r="E114" s="186"/>
      <c r="F114" s="187"/>
      <c r="G114" s="206">
        <v>229.0</v>
      </c>
      <c r="H114" s="189"/>
      <c r="I114" s="190">
        <v>0.0</v>
      </c>
      <c r="J114" s="190">
        <v>0.0</v>
      </c>
      <c r="K114" s="150"/>
      <c r="L114" s="150" t="s">
        <v>2607</v>
      </c>
      <c r="M114" s="150"/>
      <c r="N114" s="150"/>
      <c r="O114" s="150"/>
      <c r="P114" s="150"/>
      <c r="Q114" s="150"/>
      <c r="R114" s="150"/>
      <c r="S114" s="150"/>
      <c r="T114" s="150"/>
      <c r="U114" s="150"/>
      <c r="V114" s="150"/>
      <c r="W114" s="150"/>
      <c r="X114" s="150"/>
      <c r="Y114" s="150"/>
      <c r="Z114" s="150"/>
    </row>
    <row r="115" ht="4.5" customHeight="1">
      <c r="A115" s="193"/>
      <c r="B115" s="193"/>
      <c r="C115" s="193"/>
      <c r="D115" s="193"/>
      <c r="E115" s="193"/>
      <c r="F115" s="193"/>
      <c r="G115" s="193"/>
      <c r="H115" s="193"/>
      <c r="I115" s="193"/>
      <c r="J115" s="193"/>
      <c r="K115" s="193"/>
      <c r="L115" s="193"/>
      <c r="M115" s="193"/>
      <c r="N115" s="193"/>
      <c r="O115" s="193"/>
      <c r="P115" s="193"/>
      <c r="Q115" s="193"/>
      <c r="R115" s="193"/>
      <c r="S115" s="193"/>
      <c r="T115" s="193"/>
      <c r="U115" s="193"/>
      <c r="V115" s="193"/>
      <c r="W115" s="193"/>
      <c r="X115" s="193"/>
      <c r="Y115" s="193"/>
      <c r="Z115" s="193"/>
    </row>
    <row r="116" ht="12.0" customHeight="1">
      <c r="A116" s="193"/>
      <c r="B116" s="193"/>
      <c r="C116" s="193"/>
      <c r="D116" s="193"/>
      <c r="E116" s="193"/>
      <c r="F116" s="193"/>
      <c r="G116" s="193"/>
      <c r="H116" s="193"/>
      <c r="I116" s="193"/>
      <c r="J116" s="193"/>
      <c r="K116" s="193"/>
      <c r="L116" s="193"/>
      <c r="M116" s="193"/>
      <c r="N116" s="193"/>
      <c r="O116" s="193"/>
      <c r="P116" s="193"/>
      <c r="Q116" s="193"/>
      <c r="R116" s="193"/>
      <c r="S116" s="193"/>
      <c r="T116" s="193"/>
      <c r="U116" s="193"/>
      <c r="V116" s="193"/>
      <c r="W116" s="193"/>
      <c r="X116" s="193"/>
      <c r="Y116" s="193"/>
      <c r="Z116" s="193"/>
    </row>
    <row r="117" ht="12.0" customHeight="1">
      <c r="A117" s="193"/>
      <c r="B117" s="193"/>
      <c r="C117" s="193"/>
      <c r="D117" s="193"/>
      <c r="E117" s="193"/>
      <c r="F117" s="193"/>
      <c r="G117" s="193"/>
      <c r="H117" s="193"/>
      <c r="I117" s="193"/>
      <c r="J117" s="193"/>
      <c r="K117" s="193"/>
      <c r="L117" s="193"/>
      <c r="M117" s="193"/>
      <c r="N117" s="193"/>
      <c r="O117" s="193"/>
      <c r="P117" s="193"/>
      <c r="Q117" s="193"/>
      <c r="R117" s="193"/>
      <c r="S117" s="193"/>
      <c r="T117" s="193"/>
      <c r="U117" s="193"/>
      <c r="V117" s="193"/>
      <c r="W117" s="193"/>
      <c r="X117" s="193"/>
      <c r="Y117" s="193"/>
      <c r="Z117" s="193"/>
    </row>
    <row r="118" ht="12.0" customHeight="1">
      <c r="A118" s="193"/>
      <c r="B118" s="193"/>
      <c r="C118" s="193"/>
      <c r="D118" s="193"/>
      <c r="E118" s="193"/>
      <c r="F118" s="193"/>
      <c r="G118" s="193"/>
      <c r="H118" s="193"/>
      <c r="I118" s="193"/>
      <c r="J118" s="193"/>
      <c r="K118" s="193"/>
      <c r="L118" s="193"/>
      <c r="M118" s="193"/>
      <c r="N118" s="193"/>
      <c r="O118" s="193"/>
      <c r="P118" s="193"/>
      <c r="Q118" s="193"/>
      <c r="R118" s="193"/>
      <c r="S118" s="193"/>
      <c r="T118" s="193"/>
      <c r="U118" s="193"/>
      <c r="V118" s="193"/>
      <c r="W118" s="193"/>
      <c r="X118" s="193"/>
      <c r="Y118" s="193"/>
      <c r="Z118" s="193"/>
    </row>
    <row r="119" ht="12.0" customHeight="1">
      <c r="A119" s="193"/>
      <c r="B119" s="193"/>
      <c r="C119" s="193"/>
      <c r="D119" s="193"/>
      <c r="E119" s="193"/>
      <c r="F119" s="193"/>
      <c r="G119" s="193"/>
      <c r="H119" s="193"/>
      <c r="I119" s="193"/>
      <c r="J119" s="193"/>
      <c r="K119" s="193"/>
      <c r="L119" s="193"/>
      <c r="M119" s="193"/>
      <c r="N119" s="193"/>
      <c r="O119" s="193"/>
      <c r="P119" s="193"/>
      <c r="Q119" s="193"/>
      <c r="R119" s="193"/>
      <c r="S119" s="193"/>
      <c r="T119" s="193"/>
      <c r="U119" s="193"/>
      <c r="V119" s="193"/>
      <c r="W119" s="193"/>
      <c r="X119" s="193"/>
      <c r="Y119" s="193"/>
      <c r="Z119" s="193"/>
    </row>
    <row r="120" ht="12.0" customHeight="1">
      <c r="A120" s="193"/>
      <c r="B120" s="193"/>
      <c r="C120" s="193"/>
      <c r="D120" s="193"/>
      <c r="E120" s="193"/>
      <c r="F120" s="193"/>
      <c r="G120" s="193"/>
      <c r="H120" s="193"/>
      <c r="I120" s="193"/>
      <c r="J120" s="193"/>
      <c r="K120" s="193"/>
      <c r="L120" s="193"/>
      <c r="M120" s="193"/>
      <c r="N120" s="193"/>
      <c r="O120" s="193"/>
      <c r="P120" s="193"/>
      <c r="Q120" s="193"/>
      <c r="R120" s="193"/>
      <c r="S120" s="193"/>
      <c r="T120" s="193"/>
      <c r="U120" s="193"/>
      <c r="V120" s="193"/>
      <c r="W120" s="193"/>
      <c r="X120" s="193"/>
      <c r="Y120" s="193"/>
      <c r="Z120" s="193"/>
    </row>
    <row r="121" ht="12.0" customHeight="1">
      <c r="A121" s="193"/>
      <c r="B121" s="193"/>
      <c r="C121" s="193"/>
      <c r="D121" s="193"/>
      <c r="E121" s="193"/>
      <c r="F121" s="193"/>
      <c r="G121" s="193"/>
      <c r="H121" s="193"/>
      <c r="I121" s="193"/>
      <c r="J121" s="193"/>
      <c r="K121" s="193"/>
      <c r="L121" s="193"/>
      <c r="M121" s="193"/>
      <c r="N121" s="193"/>
      <c r="O121" s="193"/>
      <c r="P121" s="193"/>
      <c r="Q121" s="193"/>
      <c r="R121" s="193"/>
      <c r="S121" s="193"/>
      <c r="T121" s="193"/>
      <c r="U121" s="193"/>
      <c r="V121" s="193"/>
      <c r="W121" s="193"/>
      <c r="X121" s="193"/>
      <c r="Y121" s="193"/>
      <c r="Z121" s="193"/>
    </row>
    <row r="122" ht="12.0" customHeight="1">
      <c r="A122" s="193"/>
      <c r="B122" s="193"/>
      <c r="C122" s="193"/>
      <c r="D122" s="193"/>
      <c r="E122" s="193"/>
      <c r="F122" s="193"/>
      <c r="G122" s="193"/>
      <c r="H122" s="193"/>
      <c r="I122" s="193"/>
      <c r="J122" s="193"/>
      <c r="K122" s="193"/>
      <c r="L122" s="193"/>
      <c r="M122" s="193"/>
      <c r="N122" s="193"/>
      <c r="O122" s="193"/>
      <c r="P122" s="193"/>
      <c r="Q122" s="193"/>
      <c r="R122" s="193"/>
      <c r="S122" s="193"/>
      <c r="T122" s="193"/>
      <c r="U122" s="193"/>
      <c r="V122" s="193"/>
      <c r="W122" s="193"/>
      <c r="X122" s="193"/>
      <c r="Y122" s="193"/>
      <c r="Z122" s="193"/>
    </row>
    <row r="123" ht="12.0" customHeight="1">
      <c r="A123" s="193"/>
      <c r="B123" s="193"/>
      <c r="C123" s="193"/>
      <c r="D123" s="193"/>
      <c r="E123" s="193"/>
      <c r="F123" s="193"/>
      <c r="G123" s="193"/>
      <c r="H123" s="193"/>
      <c r="I123" s="193"/>
      <c r="J123" s="193"/>
      <c r="K123" s="193"/>
      <c r="L123" s="193"/>
      <c r="M123" s="193"/>
      <c r="N123" s="193"/>
      <c r="O123" s="193"/>
      <c r="P123" s="193"/>
      <c r="Q123" s="193"/>
      <c r="R123" s="193"/>
      <c r="S123" s="193"/>
      <c r="T123" s="193"/>
      <c r="U123" s="193"/>
      <c r="V123" s="193"/>
      <c r="W123" s="193"/>
      <c r="X123" s="193"/>
      <c r="Y123" s="193"/>
      <c r="Z123" s="193"/>
    </row>
    <row r="124" ht="12.0" customHeight="1">
      <c r="A124" s="193"/>
      <c r="B124" s="193"/>
      <c r="C124" s="193"/>
      <c r="D124" s="193"/>
      <c r="E124" s="193"/>
      <c r="F124" s="193"/>
      <c r="G124" s="193"/>
      <c r="H124" s="193"/>
      <c r="I124" s="193"/>
      <c r="J124" s="193"/>
      <c r="K124" s="193"/>
      <c r="L124" s="193"/>
      <c r="M124" s="193"/>
      <c r="N124" s="193"/>
      <c r="O124" s="193"/>
      <c r="P124" s="193"/>
      <c r="Q124" s="193"/>
      <c r="R124" s="193"/>
      <c r="S124" s="193"/>
      <c r="T124" s="193"/>
      <c r="U124" s="193"/>
      <c r="V124" s="193"/>
      <c r="W124" s="193"/>
      <c r="X124" s="193"/>
      <c r="Y124" s="193"/>
      <c r="Z124" s="193"/>
    </row>
    <row r="125" ht="12.0" customHeight="1">
      <c r="A125" s="193"/>
      <c r="B125" s="193"/>
      <c r="C125" s="193"/>
      <c r="D125" s="193"/>
      <c r="E125" s="193"/>
      <c r="F125" s="193"/>
      <c r="G125" s="193"/>
      <c r="H125" s="193"/>
      <c r="I125" s="193"/>
      <c r="J125" s="193"/>
      <c r="K125" s="193"/>
      <c r="L125" s="193"/>
      <c r="M125" s="193"/>
      <c r="N125" s="193"/>
      <c r="O125" s="193"/>
      <c r="P125" s="193"/>
      <c r="Q125" s="193"/>
      <c r="R125" s="193"/>
      <c r="S125" s="193"/>
      <c r="T125" s="193"/>
      <c r="U125" s="193"/>
      <c r="V125" s="193"/>
      <c r="W125" s="193"/>
      <c r="X125" s="193"/>
      <c r="Y125" s="193"/>
      <c r="Z125" s="193"/>
    </row>
    <row r="126" ht="12.0" customHeight="1">
      <c r="A126" s="193"/>
      <c r="B126" s="193"/>
      <c r="C126" s="193"/>
      <c r="D126" s="193"/>
      <c r="E126" s="193"/>
      <c r="F126" s="193"/>
      <c r="G126" s="193"/>
      <c r="H126" s="193"/>
      <c r="I126" s="193"/>
      <c r="J126" s="193"/>
      <c r="K126" s="193"/>
      <c r="L126" s="193"/>
      <c r="M126" s="193"/>
      <c r="N126" s="193"/>
      <c r="O126" s="193"/>
      <c r="P126" s="193"/>
      <c r="Q126" s="193"/>
      <c r="R126" s="193"/>
      <c r="S126" s="193"/>
      <c r="T126" s="193"/>
      <c r="U126" s="193"/>
      <c r="V126" s="193"/>
      <c r="W126" s="193"/>
      <c r="X126" s="193"/>
      <c r="Y126" s="193"/>
      <c r="Z126" s="193"/>
    </row>
    <row r="127" ht="12.0" customHeight="1">
      <c r="A127" s="193"/>
      <c r="B127" s="193"/>
      <c r="C127" s="193"/>
      <c r="D127" s="193"/>
      <c r="E127" s="193"/>
      <c r="F127" s="193"/>
      <c r="G127" s="193"/>
      <c r="H127" s="193"/>
      <c r="I127" s="193"/>
      <c r="J127" s="193"/>
      <c r="K127" s="193"/>
      <c r="L127" s="193"/>
      <c r="M127" s="193"/>
      <c r="N127" s="193"/>
      <c r="O127" s="193"/>
      <c r="P127" s="193"/>
      <c r="Q127" s="193"/>
      <c r="R127" s="193"/>
      <c r="S127" s="193"/>
      <c r="T127" s="193"/>
      <c r="U127" s="193"/>
      <c r="V127" s="193"/>
      <c r="W127" s="193"/>
      <c r="X127" s="193"/>
      <c r="Y127" s="193"/>
      <c r="Z127" s="193"/>
    </row>
    <row r="128" ht="12.0" customHeight="1">
      <c r="A128" s="193"/>
      <c r="B128" s="193"/>
      <c r="C128" s="193"/>
      <c r="D128" s="193"/>
      <c r="E128" s="193"/>
      <c r="F128" s="193"/>
      <c r="G128" s="193"/>
      <c r="H128" s="193"/>
      <c r="I128" s="193"/>
      <c r="J128" s="193"/>
      <c r="K128" s="193"/>
      <c r="L128" s="193"/>
      <c r="M128" s="193"/>
      <c r="N128" s="193"/>
      <c r="O128" s="193"/>
      <c r="P128" s="193"/>
      <c r="Q128" s="193"/>
      <c r="R128" s="193"/>
      <c r="S128" s="193"/>
      <c r="T128" s="193"/>
      <c r="U128" s="193"/>
      <c r="V128" s="193"/>
      <c r="W128" s="193"/>
      <c r="X128" s="193"/>
      <c r="Y128" s="193"/>
      <c r="Z128" s="193"/>
    </row>
    <row r="129" ht="12.0" customHeight="1">
      <c r="A129" s="193"/>
      <c r="B129" s="193"/>
      <c r="C129" s="193"/>
      <c r="D129" s="193"/>
      <c r="E129" s="193"/>
      <c r="F129" s="193"/>
      <c r="G129" s="193"/>
      <c r="H129" s="193"/>
      <c r="I129" s="193"/>
      <c r="J129" s="193"/>
      <c r="K129" s="193"/>
      <c r="L129" s="193"/>
      <c r="M129" s="193"/>
      <c r="N129" s="193"/>
      <c r="O129" s="193"/>
      <c r="P129" s="193"/>
      <c r="Q129" s="193"/>
      <c r="R129" s="193"/>
      <c r="S129" s="193"/>
      <c r="T129" s="193"/>
      <c r="U129" s="193"/>
      <c r="V129" s="193"/>
      <c r="W129" s="193"/>
      <c r="X129" s="193"/>
      <c r="Y129" s="193"/>
      <c r="Z129" s="193"/>
    </row>
    <row r="130" ht="12.0" customHeight="1">
      <c r="A130" s="193"/>
      <c r="B130" s="193"/>
      <c r="C130" s="193"/>
      <c r="D130" s="193"/>
      <c r="E130" s="193"/>
      <c r="F130" s="193"/>
      <c r="G130" s="193"/>
      <c r="H130" s="193"/>
      <c r="I130" s="193"/>
      <c r="J130" s="193"/>
      <c r="K130" s="193"/>
      <c r="L130" s="193"/>
      <c r="M130" s="193"/>
      <c r="N130" s="193"/>
      <c r="O130" s="193"/>
      <c r="P130" s="193"/>
      <c r="Q130" s="193"/>
      <c r="R130" s="193"/>
      <c r="S130" s="193"/>
      <c r="T130" s="193"/>
      <c r="U130" s="193"/>
      <c r="V130" s="193"/>
      <c r="W130" s="193"/>
      <c r="X130" s="193"/>
      <c r="Y130" s="193"/>
      <c r="Z130" s="193"/>
    </row>
    <row r="131" ht="12.0" customHeight="1">
      <c r="A131" s="193"/>
      <c r="B131" s="193"/>
      <c r="C131" s="193"/>
      <c r="D131" s="193"/>
      <c r="E131" s="193"/>
      <c r="F131" s="193"/>
      <c r="G131" s="193"/>
      <c r="H131" s="193"/>
      <c r="I131" s="193"/>
      <c r="J131" s="193"/>
      <c r="K131" s="193"/>
      <c r="L131" s="193"/>
      <c r="M131" s="193"/>
      <c r="N131" s="193"/>
      <c r="O131" s="193"/>
      <c r="P131" s="193"/>
      <c r="Q131" s="193"/>
      <c r="R131" s="193"/>
      <c r="S131" s="193"/>
      <c r="T131" s="193"/>
      <c r="U131" s="193"/>
      <c r="V131" s="193"/>
      <c r="W131" s="193"/>
      <c r="X131" s="193"/>
      <c r="Y131" s="193"/>
      <c r="Z131" s="193"/>
    </row>
    <row r="132" ht="12.0" customHeight="1">
      <c r="A132" s="193"/>
      <c r="B132" s="193"/>
      <c r="C132" s="193"/>
      <c r="D132" s="193"/>
      <c r="E132" s="193"/>
      <c r="F132" s="193"/>
      <c r="G132" s="193"/>
      <c r="H132" s="193"/>
      <c r="I132" s="193"/>
      <c r="J132" s="193"/>
      <c r="K132" s="193"/>
      <c r="L132" s="193"/>
      <c r="M132" s="193"/>
      <c r="N132" s="193"/>
      <c r="O132" s="193"/>
      <c r="P132" s="193"/>
      <c r="Q132" s="193"/>
      <c r="R132" s="193"/>
      <c r="S132" s="193"/>
      <c r="T132" s="193"/>
      <c r="U132" s="193"/>
      <c r="V132" s="193"/>
      <c r="W132" s="193"/>
      <c r="X132" s="193"/>
      <c r="Y132" s="193"/>
      <c r="Z132" s="193"/>
    </row>
    <row r="133" ht="12.0" customHeight="1">
      <c r="A133" s="193"/>
      <c r="B133" s="193"/>
      <c r="C133" s="193"/>
      <c r="D133" s="193"/>
      <c r="E133" s="193"/>
      <c r="F133" s="193"/>
      <c r="G133" s="193"/>
      <c r="H133" s="193"/>
      <c r="I133" s="193"/>
      <c r="J133" s="193"/>
      <c r="K133" s="193"/>
      <c r="L133" s="193"/>
      <c r="M133" s="193"/>
      <c r="N133" s="193"/>
      <c r="O133" s="193"/>
      <c r="P133" s="193"/>
      <c r="Q133" s="193"/>
      <c r="R133" s="193"/>
      <c r="S133" s="193"/>
      <c r="T133" s="193"/>
      <c r="U133" s="193"/>
      <c r="V133" s="193"/>
      <c r="W133" s="193"/>
      <c r="X133" s="193"/>
      <c r="Y133" s="193"/>
      <c r="Z133" s="193"/>
    </row>
    <row r="134" ht="12.0" customHeight="1">
      <c r="A134" s="193"/>
      <c r="B134" s="193"/>
      <c r="C134" s="193"/>
      <c r="D134" s="193"/>
      <c r="E134" s="193"/>
      <c r="F134" s="193"/>
      <c r="G134" s="193"/>
      <c r="H134" s="193"/>
      <c r="I134" s="193"/>
      <c r="J134" s="193"/>
      <c r="K134" s="193"/>
      <c r="L134" s="193"/>
      <c r="M134" s="193"/>
      <c r="N134" s="193"/>
      <c r="O134" s="193"/>
      <c r="P134" s="193"/>
      <c r="Q134" s="193"/>
      <c r="R134" s="193"/>
      <c r="S134" s="193"/>
      <c r="T134" s="193"/>
      <c r="U134" s="193"/>
      <c r="V134" s="193"/>
      <c r="W134" s="193"/>
      <c r="X134" s="193"/>
      <c r="Y134" s="193"/>
      <c r="Z134" s="193"/>
    </row>
    <row r="135" ht="12.0" customHeight="1">
      <c r="A135" s="193"/>
      <c r="B135" s="193"/>
      <c r="C135" s="193"/>
      <c r="D135" s="193"/>
      <c r="E135" s="193"/>
      <c r="F135" s="193"/>
      <c r="G135" s="193"/>
      <c r="H135" s="193"/>
      <c r="I135" s="193"/>
      <c r="J135" s="193"/>
      <c r="K135" s="193"/>
      <c r="L135" s="193"/>
      <c r="M135" s="193"/>
      <c r="N135" s="193"/>
      <c r="O135" s="193"/>
      <c r="P135" s="193"/>
      <c r="Q135" s="193"/>
      <c r="R135" s="193"/>
      <c r="S135" s="193"/>
      <c r="T135" s="193"/>
      <c r="U135" s="193"/>
      <c r="V135" s="193"/>
      <c r="W135" s="193"/>
      <c r="X135" s="193"/>
      <c r="Y135" s="193"/>
      <c r="Z135" s="193"/>
    </row>
    <row r="136" ht="12.0" customHeight="1">
      <c r="A136" s="193"/>
      <c r="B136" s="193"/>
      <c r="C136" s="193"/>
      <c r="D136" s="193"/>
      <c r="E136" s="193"/>
      <c r="F136" s="193"/>
      <c r="G136" s="193"/>
      <c r="H136" s="193"/>
      <c r="I136" s="193"/>
      <c r="J136" s="193"/>
      <c r="K136" s="193"/>
      <c r="L136" s="193"/>
      <c r="M136" s="193"/>
      <c r="N136" s="193"/>
      <c r="O136" s="193"/>
      <c r="P136" s="193"/>
      <c r="Q136" s="193"/>
      <c r="R136" s="193"/>
      <c r="S136" s="193"/>
      <c r="T136" s="193"/>
      <c r="U136" s="193"/>
      <c r="V136" s="193"/>
      <c r="W136" s="193"/>
      <c r="X136" s="193"/>
      <c r="Y136" s="193"/>
      <c r="Z136" s="193"/>
    </row>
    <row r="137" ht="12.0" customHeight="1">
      <c r="A137" s="193"/>
      <c r="B137" s="193"/>
      <c r="C137" s="193"/>
      <c r="D137" s="193"/>
      <c r="E137" s="193"/>
      <c r="F137" s="193"/>
      <c r="G137" s="193"/>
      <c r="H137" s="193"/>
      <c r="I137" s="193"/>
      <c r="J137" s="193"/>
      <c r="K137" s="193"/>
      <c r="L137" s="193"/>
      <c r="M137" s="193"/>
      <c r="N137" s="193"/>
      <c r="O137" s="193"/>
      <c r="P137" s="193"/>
      <c r="Q137" s="193"/>
      <c r="R137" s="193"/>
      <c r="S137" s="193"/>
      <c r="T137" s="193"/>
      <c r="U137" s="193"/>
      <c r="V137" s="193"/>
      <c r="W137" s="193"/>
      <c r="X137" s="193"/>
      <c r="Y137" s="193"/>
      <c r="Z137" s="193"/>
    </row>
    <row r="138" ht="12.0" customHeight="1">
      <c r="A138" s="193"/>
      <c r="B138" s="193"/>
      <c r="C138" s="193"/>
      <c r="D138" s="193"/>
      <c r="E138" s="193"/>
      <c r="F138" s="193"/>
      <c r="G138" s="193"/>
      <c r="H138" s="193"/>
      <c r="I138" s="193"/>
      <c r="J138" s="193"/>
      <c r="K138" s="193"/>
      <c r="L138" s="193"/>
      <c r="M138" s="193"/>
      <c r="N138" s="193"/>
      <c r="O138" s="193"/>
      <c r="P138" s="193"/>
      <c r="Q138" s="193"/>
      <c r="R138" s="193"/>
      <c r="S138" s="193"/>
      <c r="T138" s="193"/>
      <c r="U138" s="193"/>
      <c r="V138" s="193"/>
      <c r="W138" s="193"/>
      <c r="X138" s="193"/>
      <c r="Y138" s="193"/>
      <c r="Z138" s="193"/>
    </row>
    <row r="139" ht="12.0" customHeight="1">
      <c r="A139" s="193"/>
      <c r="B139" s="193"/>
      <c r="C139" s="193"/>
      <c r="D139" s="193"/>
      <c r="E139" s="193"/>
      <c r="F139" s="193"/>
      <c r="G139" s="193"/>
      <c r="H139" s="193"/>
      <c r="I139" s="193"/>
      <c r="J139" s="193"/>
      <c r="K139" s="193"/>
      <c r="L139" s="193"/>
      <c r="M139" s="193"/>
      <c r="N139" s="193"/>
      <c r="O139" s="193"/>
      <c r="P139" s="193"/>
      <c r="Q139" s="193"/>
      <c r="R139" s="193"/>
      <c r="S139" s="193"/>
      <c r="T139" s="193"/>
      <c r="U139" s="193"/>
      <c r="V139" s="193"/>
      <c r="W139" s="193"/>
      <c r="X139" s="193"/>
      <c r="Y139" s="193"/>
      <c r="Z139" s="193"/>
    </row>
    <row r="140" ht="12.0" customHeight="1">
      <c r="A140" s="193"/>
      <c r="B140" s="193"/>
      <c r="C140" s="193"/>
      <c r="D140" s="193"/>
      <c r="E140" s="193"/>
      <c r="F140" s="193"/>
      <c r="G140" s="193"/>
      <c r="H140" s="193"/>
      <c r="I140" s="193"/>
      <c r="J140" s="193"/>
      <c r="K140" s="193"/>
      <c r="L140" s="193"/>
      <c r="M140" s="193"/>
      <c r="N140" s="193"/>
      <c r="O140" s="193"/>
      <c r="P140" s="193"/>
      <c r="Q140" s="193"/>
      <c r="R140" s="193"/>
      <c r="S140" s="193"/>
      <c r="T140" s="193"/>
      <c r="U140" s="193"/>
      <c r="V140" s="193"/>
      <c r="W140" s="193"/>
      <c r="X140" s="193"/>
      <c r="Y140" s="193"/>
      <c r="Z140" s="193"/>
    </row>
    <row r="141" ht="12.0" customHeight="1">
      <c r="A141" s="193"/>
      <c r="B141" s="193"/>
      <c r="C141" s="193"/>
      <c r="D141" s="193"/>
      <c r="E141" s="193"/>
      <c r="F141" s="193"/>
      <c r="G141" s="193"/>
      <c r="H141" s="193"/>
      <c r="I141" s="193"/>
      <c r="J141" s="193"/>
      <c r="K141" s="193"/>
      <c r="L141" s="193"/>
      <c r="M141" s="193"/>
      <c r="N141" s="193"/>
      <c r="O141" s="193"/>
      <c r="P141" s="193"/>
      <c r="Q141" s="193"/>
      <c r="R141" s="193"/>
      <c r="S141" s="193"/>
      <c r="T141" s="193"/>
      <c r="U141" s="193"/>
      <c r="V141" s="193"/>
      <c r="W141" s="193"/>
      <c r="X141" s="193"/>
      <c r="Y141" s="193"/>
      <c r="Z141" s="193"/>
    </row>
    <row r="142" ht="12.0" customHeight="1">
      <c r="A142" s="193"/>
      <c r="B142" s="193"/>
      <c r="C142" s="193"/>
      <c r="D142" s="193"/>
      <c r="E142" s="193"/>
      <c r="F142" s="193"/>
      <c r="G142" s="193"/>
      <c r="H142" s="193"/>
      <c r="I142" s="193"/>
      <c r="J142" s="193"/>
      <c r="K142" s="193"/>
      <c r="L142" s="193"/>
      <c r="M142" s="193"/>
      <c r="N142" s="193"/>
      <c r="O142" s="193"/>
      <c r="P142" s="193"/>
      <c r="Q142" s="193"/>
      <c r="R142" s="193"/>
      <c r="S142" s="193"/>
      <c r="T142" s="193"/>
      <c r="U142" s="193"/>
      <c r="V142" s="193"/>
      <c r="W142" s="193"/>
      <c r="X142" s="193"/>
      <c r="Y142" s="193"/>
      <c r="Z142" s="193"/>
    </row>
    <row r="143" ht="12.0" customHeight="1">
      <c r="A143" s="193"/>
      <c r="B143" s="193"/>
      <c r="C143" s="193"/>
      <c r="D143" s="193"/>
      <c r="E143" s="193"/>
      <c r="F143" s="193"/>
      <c r="G143" s="193"/>
      <c r="H143" s="193"/>
      <c r="I143" s="193"/>
      <c r="J143" s="193"/>
      <c r="K143" s="193"/>
      <c r="L143" s="193"/>
      <c r="M143" s="193"/>
      <c r="N143" s="193"/>
      <c r="O143" s="193"/>
      <c r="P143" s="193"/>
      <c r="Q143" s="193"/>
      <c r="R143" s="193"/>
      <c r="S143" s="193"/>
      <c r="T143" s="193"/>
      <c r="U143" s="193"/>
      <c r="V143" s="193"/>
      <c r="W143" s="193"/>
      <c r="X143" s="193"/>
      <c r="Y143" s="193"/>
      <c r="Z143" s="193"/>
    </row>
    <row r="144" ht="12.0" customHeight="1">
      <c r="A144" s="193"/>
      <c r="B144" s="193"/>
      <c r="C144" s="193"/>
      <c r="D144" s="193"/>
      <c r="E144" s="193"/>
      <c r="F144" s="193"/>
      <c r="G144" s="193"/>
      <c r="H144" s="193"/>
      <c r="I144" s="193"/>
      <c r="J144" s="193"/>
      <c r="K144" s="193"/>
      <c r="L144" s="193"/>
      <c r="M144" s="193"/>
      <c r="N144" s="193"/>
      <c r="O144" s="193"/>
      <c r="P144" s="193"/>
      <c r="Q144" s="193"/>
      <c r="R144" s="193"/>
      <c r="S144" s="193"/>
      <c r="T144" s="193"/>
      <c r="U144" s="193"/>
      <c r="V144" s="193"/>
      <c r="W144" s="193"/>
      <c r="X144" s="193"/>
      <c r="Y144" s="193"/>
      <c r="Z144" s="193"/>
    </row>
    <row r="145" ht="12.0" customHeight="1">
      <c r="A145" s="193"/>
      <c r="B145" s="193"/>
      <c r="C145" s="193"/>
      <c r="D145" s="193"/>
      <c r="E145" s="193"/>
      <c r="F145" s="193"/>
      <c r="G145" s="193"/>
      <c r="H145" s="193"/>
      <c r="I145" s="193"/>
      <c r="J145" s="193"/>
      <c r="K145" s="193"/>
      <c r="L145" s="193"/>
      <c r="M145" s="193"/>
      <c r="N145" s="193"/>
      <c r="O145" s="193"/>
      <c r="P145" s="193"/>
      <c r="Q145" s="193"/>
      <c r="R145" s="193"/>
      <c r="S145" s="193"/>
      <c r="T145" s="193"/>
      <c r="U145" s="193"/>
      <c r="V145" s="193"/>
      <c r="W145" s="193"/>
      <c r="X145" s="193"/>
      <c r="Y145" s="193"/>
      <c r="Z145" s="193"/>
    </row>
    <row r="146" ht="12.0" customHeight="1">
      <c r="A146" s="193"/>
      <c r="B146" s="193"/>
      <c r="C146" s="193"/>
      <c r="D146" s="193"/>
      <c r="E146" s="193"/>
      <c r="F146" s="193"/>
      <c r="G146" s="193"/>
      <c r="H146" s="193"/>
      <c r="I146" s="193"/>
      <c r="J146" s="193"/>
      <c r="K146" s="193"/>
      <c r="L146" s="193"/>
      <c r="M146" s="193"/>
      <c r="N146" s="193"/>
      <c r="O146" s="193"/>
      <c r="P146" s="193"/>
      <c r="Q146" s="193"/>
      <c r="R146" s="193"/>
      <c r="S146" s="193"/>
      <c r="T146" s="193"/>
      <c r="U146" s="193"/>
      <c r="V146" s="193"/>
      <c r="W146" s="193"/>
      <c r="X146" s="193"/>
      <c r="Y146" s="193"/>
      <c r="Z146" s="193"/>
    </row>
    <row r="147" ht="12.0" customHeight="1">
      <c r="A147" s="193"/>
      <c r="B147" s="193"/>
      <c r="C147" s="193"/>
      <c r="D147" s="193"/>
      <c r="E147" s="193"/>
      <c r="F147" s="193"/>
      <c r="G147" s="193"/>
      <c r="H147" s="193"/>
      <c r="I147" s="193"/>
      <c r="J147" s="193"/>
      <c r="K147" s="193"/>
      <c r="L147" s="193"/>
      <c r="M147" s="193"/>
      <c r="N147" s="193"/>
      <c r="O147" s="193"/>
      <c r="P147" s="193"/>
      <c r="Q147" s="193"/>
      <c r="R147" s="193"/>
      <c r="S147" s="193"/>
      <c r="T147" s="193"/>
      <c r="U147" s="193"/>
      <c r="V147" s="193"/>
      <c r="W147" s="193"/>
      <c r="X147" s="193"/>
      <c r="Y147" s="193"/>
      <c r="Z147" s="193"/>
    </row>
    <row r="148" ht="12.0" customHeight="1">
      <c r="A148" s="193"/>
      <c r="B148" s="193"/>
      <c r="C148" s="193"/>
      <c r="D148" s="193"/>
      <c r="E148" s="193"/>
      <c r="F148" s="193"/>
      <c r="G148" s="193"/>
      <c r="H148" s="193"/>
      <c r="I148" s="193"/>
      <c r="J148" s="193"/>
      <c r="K148" s="193"/>
      <c r="L148" s="193"/>
      <c r="M148" s="193"/>
      <c r="N148" s="193"/>
      <c r="O148" s="193"/>
      <c r="P148" s="193"/>
      <c r="Q148" s="193"/>
      <c r="R148" s="193"/>
      <c r="S148" s="193"/>
      <c r="T148" s="193"/>
      <c r="U148" s="193"/>
      <c r="V148" s="193"/>
      <c r="W148" s="193"/>
      <c r="X148" s="193"/>
      <c r="Y148" s="193"/>
      <c r="Z148" s="193"/>
    </row>
    <row r="149" ht="12.0" customHeight="1">
      <c r="A149" s="193"/>
      <c r="B149" s="193"/>
      <c r="C149" s="193"/>
      <c r="D149" s="193"/>
      <c r="E149" s="193"/>
      <c r="F149" s="193"/>
      <c r="G149" s="193"/>
      <c r="H149" s="193"/>
      <c r="I149" s="193"/>
      <c r="J149" s="193"/>
      <c r="K149" s="193"/>
      <c r="L149" s="193"/>
      <c r="M149" s="193"/>
      <c r="N149" s="193"/>
      <c r="O149" s="193"/>
      <c r="P149" s="193"/>
      <c r="Q149" s="193"/>
      <c r="R149" s="193"/>
      <c r="S149" s="193"/>
      <c r="T149" s="193"/>
      <c r="U149" s="193"/>
      <c r="V149" s="193"/>
      <c r="W149" s="193"/>
      <c r="X149" s="193"/>
      <c r="Y149" s="193"/>
      <c r="Z149" s="193"/>
    </row>
    <row r="150" ht="12.0" customHeight="1">
      <c r="A150" s="193"/>
      <c r="B150" s="193"/>
      <c r="C150" s="193"/>
      <c r="D150" s="193"/>
      <c r="E150" s="193"/>
      <c r="F150" s="193"/>
      <c r="G150" s="193"/>
      <c r="H150" s="193"/>
      <c r="I150" s="193"/>
      <c r="J150" s="193"/>
      <c r="K150" s="193"/>
      <c r="L150" s="193"/>
      <c r="M150" s="193"/>
      <c r="N150" s="193"/>
      <c r="O150" s="193"/>
      <c r="P150" s="193"/>
      <c r="Q150" s="193"/>
      <c r="R150" s="193"/>
      <c r="S150" s="193"/>
      <c r="T150" s="193"/>
      <c r="U150" s="193"/>
      <c r="V150" s="193"/>
      <c r="W150" s="193"/>
      <c r="X150" s="193"/>
      <c r="Y150" s="193"/>
      <c r="Z150" s="193"/>
    </row>
    <row r="151" ht="12.0" customHeight="1">
      <c r="A151" s="193"/>
      <c r="B151" s="193"/>
      <c r="C151" s="193"/>
      <c r="D151" s="193"/>
      <c r="E151" s="193"/>
      <c r="F151" s="193"/>
      <c r="G151" s="193"/>
      <c r="H151" s="193"/>
      <c r="I151" s="193"/>
      <c r="J151" s="193"/>
      <c r="K151" s="193"/>
      <c r="L151" s="193"/>
      <c r="M151" s="193"/>
      <c r="N151" s="193"/>
      <c r="O151" s="193"/>
      <c r="P151" s="193"/>
      <c r="Q151" s="193"/>
      <c r="R151" s="193"/>
      <c r="S151" s="193"/>
      <c r="T151" s="193"/>
      <c r="U151" s="193"/>
      <c r="V151" s="193"/>
      <c r="W151" s="193"/>
      <c r="X151" s="193"/>
      <c r="Y151" s="193"/>
      <c r="Z151" s="193"/>
    </row>
    <row r="152" ht="12.0" customHeight="1">
      <c r="A152" s="193"/>
      <c r="B152" s="193"/>
      <c r="C152" s="193"/>
      <c r="D152" s="193"/>
      <c r="E152" s="193"/>
      <c r="F152" s="193"/>
      <c r="G152" s="193"/>
      <c r="H152" s="193"/>
      <c r="I152" s="193"/>
      <c r="J152" s="193"/>
      <c r="K152" s="193"/>
      <c r="L152" s="193"/>
      <c r="M152" s="193"/>
      <c r="N152" s="193"/>
      <c r="O152" s="193"/>
      <c r="P152" s="193"/>
      <c r="Q152" s="193"/>
      <c r="R152" s="193"/>
      <c r="S152" s="193"/>
      <c r="T152" s="193"/>
      <c r="U152" s="193"/>
      <c r="V152" s="193"/>
      <c r="W152" s="193"/>
      <c r="X152" s="193"/>
      <c r="Y152" s="193"/>
      <c r="Z152" s="193"/>
    </row>
    <row r="153" ht="12.0" customHeight="1">
      <c r="A153" s="193"/>
      <c r="B153" s="193"/>
      <c r="C153" s="193"/>
      <c r="D153" s="193"/>
      <c r="E153" s="193"/>
      <c r="F153" s="193"/>
      <c r="G153" s="193"/>
      <c r="H153" s="193"/>
      <c r="I153" s="193"/>
      <c r="J153" s="193"/>
      <c r="K153" s="193"/>
      <c r="L153" s="193"/>
      <c r="M153" s="193"/>
      <c r="N153" s="193"/>
      <c r="O153" s="193"/>
      <c r="P153" s="193"/>
      <c r="Q153" s="193"/>
      <c r="R153" s="193"/>
      <c r="S153" s="193"/>
      <c r="T153" s="193"/>
      <c r="U153" s="193"/>
      <c r="V153" s="193"/>
      <c r="W153" s="193"/>
      <c r="X153" s="193"/>
      <c r="Y153" s="193"/>
      <c r="Z153" s="193"/>
    </row>
    <row r="154" ht="12.0" customHeight="1">
      <c r="A154" s="193"/>
      <c r="B154" s="193"/>
      <c r="C154" s="193"/>
      <c r="D154" s="193"/>
      <c r="E154" s="193"/>
      <c r="F154" s="193"/>
      <c r="G154" s="193"/>
      <c r="H154" s="193"/>
      <c r="I154" s="193"/>
      <c r="J154" s="193"/>
      <c r="K154" s="193"/>
      <c r="L154" s="193"/>
      <c r="M154" s="193"/>
      <c r="N154" s="193"/>
      <c r="O154" s="193"/>
      <c r="P154" s="193"/>
      <c r="Q154" s="193"/>
      <c r="R154" s="193"/>
      <c r="S154" s="193"/>
      <c r="T154" s="193"/>
      <c r="U154" s="193"/>
      <c r="V154" s="193"/>
      <c r="W154" s="193"/>
      <c r="X154" s="193"/>
      <c r="Y154" s="193"/>
      <c r="Z154" s="193"/>
    </row>
    <row r="155" ht="12.0" customHeight="1">
      <c r="A155" s="193"/>
      <c r="B155" s="193"/>
      <c r="C155" s="193"/>
      <c r="D155" s="193"/>
      <c r="E155" s="193"/>
      <c r="F155" s="193"/>
      <c r="G155" s="193"/>
      <c r="H155" s="193"/>
      <c r="I155" s="193"/>
      <c r="J155" s="193"/>
      <c r="K155" s="193"/>
      <c r="L155" s="193"/>
      <c r="M155" s="193"/>
      <c r="N155" s="193"/>
      <c r="O155" s="193"/>
      <c r="P155" s="193"/>
      <c r="Q155" s="193"/>
      <c r="R155" s="193"/>
      <c r="S155" s="193"/>
      <c r="T155" s="193"/>
      <c r="U155" s="193"/>
      <c r="V155" s="193"/>
      <c r="W155" s="193"/>
      <c r="X155" s="193"/>
      <c r="Y155" s="193"/>
      <c r="Z155" s="193"/>
    </row>
    <row r="156" ht="12.0" customHeight="1">
      <c r="A156" s="193"/>
      <c r="B156" s="193"/>
      <c r="C156" s="193"/>
      <c r="D156" s="193"/>
      <c r="E156" s="193"/>
      <c r="F156" s="193"/>
      <c r="G156" s="193"/>
      <c r="H156" s="193"/>
      <c r="I156" s="193"/>
      <c r="J156" s="193"/>
      <c r="K156" s="193"/>
      <c r="L156" s="193"/>
      <c r="M156" s="193"/>
      <c r="N156" s="193"/>
      <c r="O156" s="193"/>
      <c r="P156" s="193"/>
      <c r="Q156" s="193"/>
      <c r="R156" s="193"/>
      <c r="S156" s="193"/>
      <c r="T156" s="193"/>
      <c r="U156" s="193"/>
      <c r="V156" s="193"/>
      <c r="W156" s="193"/>
      <c r="X156" s="193"/>
      <c r="Y156" s="193"/>
      <c r="Z156" s="193"/>
    </row>
    <row r="157" ht="12.0" customHeight="1">
      <c r="A157" s="193"/>
      <c r="B157" s="193"/>
      <c r="C157" s="193"/>
      <c r="D157" s="193"/>
      <c r="E157" s="193"/>
      <c r="F157" s="193"/>
      <c r="G157" s="193"/>
      <c r="H157" s="193"/>
      <c r="I157" s="193"/>
      <c r="J157" s="193"/>
      <c r="K157" s="193"/>
      <c r="L157" s="193"/>
      <c r="M157" s="193"/>
      <c r="N157" s="193"/>
      <c r="O157" s="193"/>
      <c r="P157" s="193"/>
      <c r="Q157" s="193"/>
      <c r="R157" s="193"/>
      <c r="S157" s="193"/>
      <c r="T157" s="193"/>
      <c r="U157" s="193"/>
      <c r="V157" s="193"/>
      <c r="W157" s="193"/>
      <c r="X157" s="193"/>
      <c r="Y157" s="193"/>
      <c r="Z157" s="193"/>
    </row>
    <row r="158" ht="12.0" customHeight="1">
      <c r="A158" s="193"/>
      <c r="B158" s="193"/>
      <c r="C158" s="193"/>
      <c r="D158" s="193"/>
      <c r="E158" s="193"/>
      <c r="F158" s="193"/>
      <c r="G158" s="193"/>
      <c r="H158" s="193"/>
      <c r="I158" s="193"/>
      <c r="J158" s="193"/>
      <c r="K158" s="193"/>
      <c r="L158" s="193"/>
      <c r="M158" s="193"/>
      <c r="N158" s="193"/>
      <c r="O158" s="193"/>
      <c r="P158" s="193"/>
      <c r="Q158" s="193"/>
      <c r="R158" s="193"/>
      <c r="S158" s="193"/>
      <c r="T158" s="193"/>
      <c r="U158" s="193"/>
      <c r="V158" s="193"/>
      <c r="W158" s="193"/>
      <c r="X158" s="193"/>
      <c r="Y158" s="193"/>
      <c r="Z158" s="193"/>
    </row>
    <row r="159" ht="12.0" customHeight="1">
      <c r="A159" s="193"/>
      <c r="B159" s="193"/>
      <c r="C159" s="193"/>
      <c r="D159" s="193"/>
      <c r="E159" s="193"/>
      <c r="F159" s="193"/>
      <c r="G159" s="193"/>
      <c r="H159" s="193"/>
      <c r="I159" s="193"/>
      <c r="J159" s="193"/>
      <c r="K159" s="193"/>
      <c r="L159" s="193"/>
      <c r="M159" s="193"/>
      <c r="N159" s="193"/>
      <c r="O159" s="193"/>
      <c r="P159" s="193"/>
      <c r="Q159" s="193"/>
      <c r="R159" s="193"/>
      <c r="S159" s="193"/>
      <c r="T159" s="193"/>
      <c r="U159" s="193"/>
      <c r="V159" s="193"/>
      <c r="W159" s="193"/>
      <c r="X159" s="193"/>
      <c r="Y159" s="193"/>
      <c r="Z159" s="193"/>
    </row>
    <row r="160" ht="12.0" customHeight="1">
      <c r="A160" s="193"/>
      <c r="B160" s="193"/>
      <c r="C160" s="193"/>
      <c r="D160" s="193"/>
      <c r="E160" s="193"/>
      <c r="F160" s="193"/>
      <c r="G160" s="193"/>
      <c r="H160" s="193"/>
      <c r="I160" s="193"/>
      <c r="J160" s="193"/>
      <c r="K160" s="193"/>
      <c r="L160" s="193"/>
      <c r="M160" s="193"/>
      <c r="N160" s="193"/>
      <c r="O160" s="193"/>
      <c r="P160" s="193"/>
      <c r="Q160" s="193"/>
      <c r="R160" s="193"/>
      <c r="S160" s="193"/>
      <c r="T160" s="193"/>
      <c r="U160" s="193"/>
      <c r="V160" s="193"/>
      <c r="W160" s="193"/>
      <c r="X160" s="193"/>
      <c r="Y160" s="193"/>
      <c r="Z160" s="193"/>
    </row>
    <row r="161" ht="12.0" customHeight="1">
      <c r="A161" s="193"/>
      <c r="B161" s="193"/>
      <c r="C161" s="193"/>
      <c r="D161" s="193"/>
      <c r="E161" s="193"/>
      <c r="F161" s="193"/>
      <c r="G161" s="193"/>
      <c r="H161" s="193"/>
      <c r="I161" s="193"/>
      <c r="J161" s="193"/>
      <c r="K161" s="193"/>
      <c r="L161" s="193"/>
      <c r="M161" s="193"/>
      <c r="N161" s="193"/>
      <c r="O161" s="193"/>
      <c r="P161" s="193"/>
      <c r="Q161" s="193"/>
      <c r="R161" s="193"/>
      <c r="S161" s="193"/>
      <c r="T161" s="193"/>
      <c r="U161" s="193"/>
      <c r="V161" s="193"/>
      <c r="W161" s="193"/>
      <c r="X161" s="193"/>
      <c r="Y161" s="193"/>
      <c r="Z161" s="193"/>
    </row>
    <row r="162" ht="12.0" customHeight="1">
      <c r="A162" s="193"/>
      <c r="B162" s="193"/>
      <c r="C162" s="193"/>
      <c r="D162" s="193"/>
      <c r="E162" s="193"/>
      <c r="F162" s="193"/>
      <c r="G162" s="193"/>
      <c r="H162" s="193"/>
      <c r="I162" s="193"/>
      <c r="J162" s="193"/>
      <c r="K162" s="193"/>
      <c r="L162" s="193"/>
      <c r="M162" s="193"/>
      <c r="N162" s="193"/>
      <c r="O162" s="193"/>
      <c r="P162" s="193"/>
      <c r="Q162" s="193"/>
      <c r="R162" s="193"/>
      <c r="S162" s="193"/>
      <c r="T162" s="193"/>
      <c r="U162" s="193"/>
      <c r="V162" s="193"/>
      <c r="W162" s="193"/>
      <c r="X162" s="193"/>
      <c r="Y162" s="193"/>
      <c r="Z162" s="193"/>
    </row>
    <row r="163" ht="12.0" customHeight="1">
      <c r="A163" s="193"/>
      <c r="B163" s="193"/>
      <c r="C163" s="193"/>
      <c r="D163" s="193"/>
      <c r="E163" s="193"/>
      <c r="F163" s="193"/>
      <c r="G163" s="193"/>
      <c r="H163" s="193"/>
      <c r="I163" s="193"/>
      <c r="J163" s="193"/>
      <c r="K163" s="193"/>
      <c r="L163" s="193"/>
      <c r="M163" s="193"/>
      <c r="N163" s="193"/>
      <c r="O163" s="193"/>
      <c r="P163" s="193"/>
      <c r="Q163" s="193"/>
      <c r="R163" s="193"/>
      <c r="S163" s="193"/>
      <c r="T163" s="193"/>
      <c r="U163" s="193"/>
      <c r="V163" s="193"/>
      <c r="W163" s="193"/>
      <c r="X163" s="193"/>
      <c r="Y163" s="193"/>
      <c r="Z163" s="193"/>
    </row>
    <row r="164" ht="12.0" customHeight="1">
      <c r="A164" s="193"/>
      <c r="B164" s="193"/>
      <c r="C164" s="193"/>
      <c r="D164" s="193"/>
      <c r="E164" s="193"/>
      <c r="F164" s="193"/>
      <c r="G164" s="193"/>
      <c r="H164" s="193"/>
      <c r="I164" s="193"/>
      <c r="J164" s="193"/>
      <c r="K164" s="193"/>
      <c r="L164" s="193"/>
      <c r="M164" s="193"/>
      <c r="N164" s="193"/>
      <c r="O164" s="193"/>
      <c r="P164" s="193"/>
      <c r="Q164" s="193"/>
      <c r="R164" s="193"/>
      <c r="S164" s="193"/>
      <c r="T164" s="193"/>
      <c r="U164" s="193"/>
      <c r="V164" s="193"/>
      <c r="W164" s="193"/>
      <c r="X164" s="193"/>
      <c r="Y164" s="193"/>
      <c r="Z164" s="193"/>
    </row>
    <row r="165" ht="12.0" customHeight="1">
      <c r="A165" s="193"/>
      <c r="B165" s="193"/>
      <c r="C165" s="193"/>
      <c r="D165" s="193"/>
      <c r="E165" s="193"/>
      <c r="F165" s="193"/>
      <c r="G165" s="193"/>
      <c r="H165" s="193"/>
      <c r="I165" s="193"/>
      <c r="J165" s="193"/>
      <c r="K165" s="193"/>
      <c r="L165" s="193"/>
      <c r="M165" s="193"/>
      <c r="N165" s="193"/>
      <c r="O165" s="193"/>
      <c r="P165" s="193"/>
      <c r="Q165" s="193"/>
      <c r="R165" s="193"/>
      <c r="S165" s="193"/>
      <c r="T165" s="193"/>
      <c r="U165" s="193"/>
      <c r="V165" s="193"/>
      <c r="W165" s="193"/>
      <c r="X165" s="193"/>
      <c r="Y165" s="193"/>
      <c r="Z165" s="193"/>
    </row>
    <row r="166" ht="12.0" customHeight="1">
      <c r="A166" s="193"/>
      <c r="B166" s="193"/>
      <c r="C166" s="193"/>
      <c r="D166" s="193"/>
      <c r="E166" s="193"/>
      <c r="F166" s="193"/>
      <c r="G166" s="193"/>
      <c r="H166" s="193"/>
      <c r="I166" s="193"/>
      <c r="J166" s="193"/>
      <c r="K166" s="193"/>
      <c r="L166" s="193"/>
      <c r="M166" s="193"/>
      <c r="N166" s="193"/>
      <c r="O166" s="193"/>
      <c r="P166" s="193"/>
      <c r="Q166" s="193"/>
      <c r="R166" s="193"/>
      <c r="S166" s="193"/>
      <c r="T166" s="193"/>
      <c r="U166" s="193"/>
      <c r="V166" s="193"/>
      <c r="W166" s="193"/>
      <c r="X166" s="193"/>
      <c r="Y166" s="193"/>
      <c r="Z166" s="193"/>
    </row>
    <row r="167" ht="12.0" customHeight="1">
      <c r="A167" s="193"/>
      <c r="B167" s="193"/>
      <c r="C167" s="193"/>
      <c r="D167" s="193"/>
      <c r="E167" s="193"/>
      <c r="F167" s="193"/>
      <c r="G167" s="193"/>
      <c r="H167" s="193"/>
      <c r="I167" s="193"/>
      <c r="J167" s="193"/>
      <c r="K167" s="193"/>
      <c r="L167" s="193"/>
      <c r="M167" s="193"/>
      <c r="N167" s="193"/>
      <c r="O167" s="193"/>
      <c r="P167" s="193"/>
      <c r="Q167" s="193"/>
      <c r="R167" s="193"/>
      <c r="S167" s="193"/>
      <c r="T167" s="193"/>
      <c r="U167" s="193"/>
      <c r="V167" s="193"/>
      <c r="W167" s="193"/>
      <c r="X167" s="193"/>
      <c r="Y167" s="193"/>
      <c r="Z167" s="193"/>
    </row>
    <row r="168" ht="12.0" customHeight="1">
      <c r="A168" s="193"/>
      <c r="B168" s="193"/>
      <c r="C168" s="193"/>
      <c r="D168" s="193"/>
      <c r="E168" s="193"/>
      <c r="F168" s="193"/>
      <c r="G168" s="193"/>
      <c r="H168" s="193"/>
      <c r="I168" s="193"/>
      <c r="J168" s="193"/>
      <c r="K168" s="193"/>
      <c r="L168" s="193"/>
      <c r="M168" s="193"/>
      <c r="N168" s="193"/>
      <c r="O168" s="193"/>
      <c r="P168" s="193"/>
      <c r="Q168" s="193"/>
      <c r="R168" s="193"/>
      <c r="S168" s="193"/>
      <c r="T168" s="193"/>
      <c r="U168" s="193"/>
      <c r="V168" s="193"/>
      <c r="W168" s="193"/>
      <c r="X168" s="193"/>
      <c r="Y168" s="193"/>
      <c r="Z168" s="193"/>
    </row>
    <row r="169" ht="12.0" customHeight="1">
      <c r="A169" s="193"/>
      <c r="B169" s="193"/>
      <c r="C169" s="193"/>
      <c r="D169" s="193"/>
      <c r="E169" s="193"/>
      <c r="F169" s="193"/>
      <c r="G169" s="193"/>
      <c r="H169" s="193"/>
      <c r="I169" s="193"/>
      <c r="J169" s="193"/>
      <c r="K169" s="193"/>
      <c r="L169" s="193"/>
      <c r="M169" s="193"/>
      <c r="N169" s="193"/>
      <c r="O169" s="193"/>
      <c r="P169" s="193"/>
      <c r="Q169" s="193"/>
      <c r="R169" s="193"/>
      <c r="S169" s="193"/>
      <c r="T169" s="193"/>
      <c r="U169" s="193"/>
      <c r="V169" s="193"/>
      <c r="W169" s="193"/>
      <c r="X169" s="193"/>
      <c r="Y169" s="193"/>
      <c r="Z169" s="193"/>
    </row>
    <row r="170" ht="12.0" customHeight="1">
      <c r="A170" s="193"/>
      <c r="B170" s="193"/>
      <c r="C170" s="193"/>
      <c r="D170" s="193"/>
      <c r="E170" s="193"/>
      <c r="F170" s="193"/>
      <c r="G170" s="193"/>
      <c r="H170" s="193"/>
      <c r="I170" s="193"/>
      <c r="J170" s="193"/>
      <c r="K170" s="193"/>
      <c r="L170" s="193"/>
      <c r="M170" s="193"/>
      <c r="N170" s="193"/>
      <c r="O170" s="193"/>
      <c r="P170" s="193"/>
      <c r="Q170" s="193"/>
      <c r="R170" s="193"/>
      <c r="S170" s="193"/>
      <c r="T170" s="193"/>
      <c r="U170" s="193"/>
      <c r="V170" s="193"/>
      <c r="W170" s="193"/>
      <c r="X170" s="193"/>
      <c r="Y170" s="193"/>
      <c r="Z170" s="193"/>
    </row>
    <row r="171" ht="12.0" customHeight="1">
      <c r="A171" s="193"/>
      <c r="B171" s="193"/>
      <c r="C171" s="193"/>
      <c r="D171" s="193"/>
      <c r="E171" s="193"/>
      <c r="F171" s="193"/>
      <c r="G171" s="193"/>
      <c r="H171" s="193"/>
      <c r="I171" s="193"/>
      <c r="J171" s="193"/>
      <c r="K171" s="193"/>
      <c r="L171" s="193"/>
      <c r="M171" s="193"/>
      <c r="N171" s="193"/>
      <c r="O171" s="193"/>
      <c r="P171" s="193"/>
      <c r="Q171" s="193"/>
      <c r="R171" s="193"/>
      <c r="S171" s="193"/>
      <c r="T171" s="193"/>
      <c r="U171" s="193"/>
      <c r="V171" s="193"/>
      <c r="W171" s="193"/>
      <c r="X171" s="193"/>
      <c r="Y171" s="193"/>
      <c r="Z171" s="193"/>
    </row>
    <row r="172" ht="12.0" customHeight="1">
      <c r="A172" s="193"/>
      <c r="B172" s="193"/>
      <c r="C172" s="193"/>
      <c r="D172" s="193"/>
      <c r="E172" s="193"/>
      <c r="F172" s="193"/>
      <c r="G172" s="193"/>
      <c r="H172" s="193"/>
      <c r="I172" s="193"/>
      <c r="J172" s="193"/>
      <c r="K172" s="193"/>
      <c r="L172" s="193"/>
      <c r="M172" s="193"/>
      <c r="N172" s="193"/>
      <c r="O172" s="193"/>
      <c r="P172" s="193"/>
      <c r="Q172" s="193"/>
      <c r="R172" s="193"/>
      <c r="S172" s="193"/>
      <c r="T172" s="193"/>
      <c r="U172" s="193"/>
      <c r="V172" s="193"/>
      <c r="W172" s="193"/>
      <c r="X172" s="193"/>
      <c r="Y172" s="193"/>
      <c r="Z172" s="193"/>
    </row>
    <row r="173" ht="12.0" customHeight="1">
      <c r="A173" s="193"/>
      <c r="B173" s="193"/>
      <c r="C173" s="193"/>
      <c r="D173" s="193"/>
      <c r="E173" s="193"/>
      <c r="F173" s="193"/>
      <c r="G173" s="193"/>
      <c r="H173" s="193"/>
      <c r="I173" s="193"/>
      <c r="J173" s="193"/>
      <c r="K173" s="193"/>
      <c r="L173" s="193"/>
      <c r="M173" s="193"/>
      <c r="N173" s="193"/>
      <c r="O173" s="193"/>
      <c r="P173" s="193"/>
      <c r="Q173" s="193"/>
      <c r="R173" s="193"/>
      <c r="S173" s="193"/>
      <c r="T173" s="193"/>
      <c r="U173" s="193"/>
      <c r="V173" s="193"/>
      <c r="W173" s="193"/>
      <c r="X173" s="193"/>
      <c r="Y173" s="193"/>
      <c r="Z173" s="193"/>
    </row>
    <row r="174" ht="12.0" customHeight="1">
      <c r="A174" s="193"/>
      <c r="B174" s="193"/>
      <c r="C174" s="193"/>
      <c r="D174" s="193"/>
      <c r="E174" s="193"/>
      <c r="F174" s="193"/>
      <c r="G174" s="193"/>
      <c r="H174" s="193"/>
      <c r="I174" s="193"/>
      <c r="J174" s="193"/>
      <c r="K174" s="193"/>
      <c r="L174" s="193"/>
      <c r="M174" s="193"/>
      <c r="N174" s="193"/>
      <c r="O174" s="193"/>
      <c r="P174" s="193"/>
      <c r="Q174" s="193"/>
      <c r="R174" s="193"/>
      <c r="S174" s="193"/>
      <c r="T174" s="193"/>
      <c r="U174" s="193"/>
      <c r="V174" s="193"/>
      <c r="W174" s="193"/>
      <c r="X174" s="193"/>
      <c r="Y174" s="193"/>
      <c r="Z174" s="193"/>
    </row>
    <row r="175" ht="12.0" customHeight="1">
      <c r="A175" s="193"/>
      <c r="B175" s="193"/>
      <c r="C175" s="193"/>
      <c r="D175" s="193"/>
      <c r="E175" s="193"/>
      <c r="F175" s="193"/>
      <c r="G175" s="193"/>
      <c r="H175" s="193"/>
      <c r="I175" s="193"/>
      <c r="J175" s="193"/>
      <c r="K175" s="193"/>
      <c r="L175" s="193"/>
      <c r="M175" s="193"/>
      <c r="N175" s="193"/>
      <c r="O175" s="193"/>
      <c r="P175" s="193"/>
      <c r="Q175" s="193"/>
      <c r="R175" s="193"/>
      <c r="S175" s="193"/>
      <c r="T175" s="193"/>
      <c r="U175" s="193"/>
      <c r="V175" s="193"/>
      <c r="W175" s="193"/>
      <c r="X175" s="193"/>
      <c r="Y175" s="193"/>
      <c r="Z175" s="193"/>
    </row>
    <row r="176" ht="12.0" customHeight="1">
      <c r="A176" s="193"/>
      <c r="B176" s="193"/>
      <c r="C176" s="193"/>
      <c r="D176" s="193"/>
      <c r="E176" s="193"/>
      <c r="F176" s="193"/>
      <c r="G176" s="193"/>
      <c r="H176" s="193"/>
      <c r="I176" s="193"/>
      <c r="J176" s="193"/>
      <c r="K176" s="193"/>
      <c r="L176" s="193"/>
      <c r="M176" s="193"/>
      <c r="N176" s="193"/>
      <c r="O176" s="193"/>
      <c r="P176" s="193"/>
      <c r="Q176" s="193"/>
      <c r="R176" s="193"/>
      <c r="S176" s="193"/>
      <c r="T176" s="193"/>
      <c r="U176" s="193"/>
      <c r="V176" s="193"/>
      <c r="W176" s="193"/>
      <c r="X176" s="193"/>
      <c r="Y176" s="193"/>
      <c r="Z176" s="193"/>
    </row>
    <row r="177" ht="12.0" customHeight="1">
      <c r="A177" s="193"/>
      <c r="B177" s="193"/>
      <c r="C177" s="193"/>
      <c r="D177" s="193"/>
      <c r="E177" s="193"/>
      <c r="F177" s="193"/>
      <c r="G177" s="193"/>
      <c r="H177" s="193"/>
      <c r="I177" s="193"/>
      <c r="J177" s="193"/>
      <c r="K177" s="193"/>
      <c r="L177" s="193"/>
      <c r="M177" s="193"/>
      <c r="N177" s="193"/>
      <c r="O177" s="193"/>
      <c r="P177" s="193"/>
      <c r="Q177" s="193"/>
      <c r="R177" s="193"/>
      <c r="S177" s="193"/>
      <c r="T177" s="193"/>
      <c r="U177" s="193"/>
      <c r="V177" s="193"/>
      <c r="W177" s="193"/>
      <c r="X177" s="193"/>
      <c r="Y177" s="193"/>
      <c r="Z177" s="193"/>
    </row>
    <row r="178" ht="12.0" customHeight="1">
      <c r="A178" s="193"/>
      <c r="B178" s="193"/>
      <c r="C178" s="193"/>
      <c r="D178" s="193"/>
      <c r="E178" s="193"/>
      <c r="F178" s="193"/>
      <c r="G178" s="193"/>
      <c r="H178" s="193"/>
      <c r="I178" s="193"/>
      <c r="J178" s="193"/>
      <c r="K178" s="193"/>
      <c r="L178" s="193"/>
      <c r="M178" s="193"/>
      <c r="N178" s="193"/>
      <c r="O178" s="193"/>
      <c r="P178" s="193"/>
      <c r="Q178" s="193"/>
      <c r="R178" s="193"/>
      <c r="S178" s="193"/>
      <c r="T178" s="193"/>
      <c r="U178" s="193"/>
      <c r="V178" s="193"/>
      <c r="W178" s="193"/>
      <c r="X178" s="193"/>
      <c r="Y178" s="193"/>
      <c r="Z178" s="193"/>
    </row>
    <row r="179" ht="12.0" customHeight="1">
      <c r="A179" s="193"/>
      <c r="B179" s="193"/>
      <c r="C179" s="193"/>
      <c r="D179" s="193"/>
      <c r="E179" s="193"/>
      <c r="F179" s="193"/>
      <c r="G179" s="193"/>
      <c r="H179" s="193"/>
      <c r="I179" s="193"/>
      <c r="J179" s="193"/>
      <c r="K179" s="193"/>
      <c r="L179" s="193"/>
      <c r="M179" s="193"/>
      <c r="N179" s="193"/>
      <c r="O179" s="193"/>
      <c r="P179" s="193"/>
      <c r="Q179" s="193"/>
      <c r="R179" s="193"/>
      <c r="S179" s="193"/>
      <c r="T179" s="193"/>
      <c r="U179" s="193"/>
      <c r="V179" s="193"/>
      <c r="W179" s="193"/>
      <c r="X179" s="193"/>
      <c r="Y179" s="193"/>
      <c r="Z179" s="193"/>
    </row>
    <row r="180" ht="12.0" customHeight="1">
      <c r="A180" s="193"/>
      <c r="B180" s="193"/>
      <c r="C180" s="193"/>
      <c r="D180" s="193"/>
      <c r="E180" s="193"/>
      <c r="F180" s="193"/>
      <c r="G180" s="193"/>
      <c r="H180" s="193"/>
      <c r="I180" s="193"/>
      <c r="J180" s="193"/>
      <c r="K180" s="193"/>
      <c r="L180" s="193"/>
      <c r="M180" s="193"/>
      <c r="N180" s="193"/>
      <c r="O180" s="193"/>
      <c r="P180" s="193"/>
      <c r="Q180" s="193"/>
      <c r="R180" s="193"/>
      <c r="S180" s="193"/>
      <c r="T180" s="193"/>
      <c r="U180" s="193"/>
      <c r="V180" s="193"/>
      <c r="W180" s="193"/>
      <c r="X180" s="193"/>
      <c r="Y180" s="193"/>
      <c r="Z180" s="193"/>
    </row>
    <row r="181" ht="12.0" customHeight="1">
      <c r="A181" s="193"/>
      <c r="B181" s="193"/>
      <c r="C181" s="193"/>
      <c r="D181" s="193"/>
      <c r="E181" s="193"/>
      <c r="F181" s="193"/>
      <c r="G181" s="193"/>
      <c r="H181" s="193"/>
      <c r="I181" s="193"/>
      <c r="J181" s="193"/>
      <c r="K181" s="193"/>
      <c r="L181" s="193"/>
      <c r="M181" s="193"/>
      <c r="N181" s="193"/>
      <c r="O181" s="193"/>
      <c r="P181" s="193"/>
      <c r="Q181" s="193"/>
      <c r="R181" s="193"/>
      <c r="S181" s="193"/>
      <c r="T181" s="193"/>
      <c r="U181" s="193"/>
      <c r="V181" s="193"/>
      <c r="W181" s="193"/>
      <c r="X181" s="193"/>
      <c r="Y181" s="193"/>
      <c r="Z181" s="193"/>
    </row>
    <row r="182" ht="12.0" customHeight="1">
      <c r="A182" s="193"/>
      <c r="B182" s="193"/>
      <c r="C182" s="193"/>
      <c r="D182" s="193"/>
      <c r="E182" s="193"/>
      <c r="F182" s="193"/>
      <c r="G182" s="193"/>
      <c r="H182" s="193"/>
      <c r="I182" s="193"/>
      <c r="J182" s="193"/>
      <c r="K182" s="193"/>
      <c r="L182" s="193"/>
      <c r="M182" s="193"/>
      <c r="N182" s="193"/>
      <c r="O182" s="193"/>
      <c r="P182" s="193"/>
      <c r="Q182" s="193"/>
      <c r="R182" s="193"/>
      <c r="S182" s="193"/>
      <c r="T182" s="193"/>
      <c r="U182" s="193"/>
      <c r="V182" s="193"/>
      <c r="W182" s="193"/>
      <c r="X182" s="193"/>
      <c r="Y182" s="193"/>
      <c r="Z182" s="193"/>
    </row>
    <row r="183" ht="12.0" customHeight="1">
      <c r="A183" s="193"/>
      <c r="B183" s="193"/>
      <c r="C183" s="193"/>
      <c r="D183" s="193"/>
      <c r="E183" s="193"/>
      <c r="F183" s="193"/>
      <c r="G183" s="193"/>
      <c r="H183" s="193"/>
      <c r="I183" s="193"/>
      <c r="J183" s="193"/>
      <c r="K183" s="193"/>
      <c r="L183" s="193"/>
      <c r="M183" s="193"/>
      <c r="N183" s="193"/>
      <c r="O183" s="193"/>
      <c r="P183" s="193"/>
      <c r="Q183" s="193"/>
      <c r="R183" s="193"/>
      <c r="S183" s="193"/>
      <c r="T183" s="193"/>
      <c r="U183" s="193"/>
      <c r="V183" s="193"/>
      <c r="W183" s="193"/>
      <c r="X183" s="193"/>
      <c r="Y183" s="193"/>
      <c r="Z183" s="193"/>
    </row>
    <row r="184" ht="12.0" customHeight="1">
      <c r="A184" s="193"/>
      <c r="B184" s="193"/>
      <c r="C184" s="193"/>
      <c r="D184" s="193"/>
      <c r="E184" s="193"/>
      <c r="F184" s="193"/>
      <c r="G184" s="193"/>
      <c r="H184" s="193"/>
      <c r="I184" s="193"/>
      <c r="J184" s="193"/>
      <c r="K184" s="193"/>
      <c r="L184" s="193"/>
      <c r="M184" s="193"/>
      <c r="N184" s="193"/>
      <c r="O184" s="193"/>
      <c r="P184" s="193"/>
      <c r="Q184" s="193"/>
      <c r="R184" s="193"/>
      <c r="S184" s="193"/>
      <c r="T184" s="193"/>
      <c r="U184" s="193"/>
      <c r="V184" s="193"/>
      <c r="W184" s="193"/>
      <c r="X184" s="193"/>
      <c r="Y184" s="193"/>
      <c r="Z184" s="193"/>
    </row>
    <row r="185" ht="12.0" customHeight="1">
      <c r="A185" s="193"/>
      <c r="B185" s="193"/>
      <c r="C185" s="193"/>
      <c r="D185" s="193"/>
      <c r="E185" s="193"/>
      <c r="F185" s="193"/>
      <c r="G185" s="193"/>
      <c r="H185" s="193"/>
      <c r="I185" s="193"/>
      <c r="J185" s="193"/>
      <c r="K185" s="193"/>
      <c r="L185" s="193"/>
      <c r="M185" s="193"/>
      <c r="N185" s="193"/>
      <c r="O185" s="193"/>
      <c r="P185" s="193"/>
      <c r="Q185" s="193"/>
      <c r="R185" s="193"/>
      <c r="S185" s="193"/>
      <c r="T185" s="193"/>
      <c r="U185" s="193"/>
      <c r="V185" s="193"/>
      <c r="W185" s="193"/>
      <c r="X185" s="193"/>
      <c r="Y185" s="193"/>
      <c r="Z185" s="193"/>
    </row>
    <row r="186" ht="12.0" customHeight="1">
      <c r="A186" s="193"/>
      <c r="B186" s="193"/>
      <c r="C186" s="193"/>
      <c r="D186" s="193"/>
      <c r="E186" s="193"/>
      <c r="F186" s="193"/>
      <c r="G186" s="193"/>
      <c r="H186" s="193"/>
      <c r="I186" s="193"/>
      <c r="J186" s="193"/>
      <c r="K186" s="193"/>
      <c r="L186" s="193"/>
      <c r="M186" s="193"/>
      <c r="N186" s="193"/>
      <c r="O186" s="193"/>
      <c r="P186" s="193"/>
      <c r="Q186" s="193"/>
      <c r="R186" s="193"/>
      <c r="S186" s="193"/>
      <c r="T186" s="193"/>
      <c r="U186" s="193"/>
      <c r="V186" s="193"/>
      <c r="W186" s="193"/>
      <c r="X186" s="193"/>
      <c r="Y186" s="193"/>
      <c r="Z186" s="193"/>
    </row>
    <row r="187" ht="12.0" customHeight="1">
      <c r="A187" s="193"/>
      <c r="B187" s="193"/>
      <c r="C187" s="193"/>
      <c r="D187" s="193"/>
      <c r="E187" s="193"/>
      <c r="F187" s="193"/>
      <c r="G187" s="193"/>
      <c r="H187" s="193"/>
      <c r="I187" s="193"/>
      <c r="J187" s="193"/>
      <c r="K187" s="193"/>
      <c r="L187" s="193"/>
      <c r="M187" s="193"/>
      <c r="N187" s="193"/>
      <c r="O187" s="193"/>
      <c r="P187" s="193"/>
      <c r="Q187" s="193"/>
      <c r="R187" s="193"/>
      <c r="S187" s="193"/>
      <c r="T187" s="193"/>
      <c r="U187" s="193"/>
      <c r="V187" s="193"/>
      <c r="W187" s="193"/>
      <c r="X187" s="193"/>
      <c r="Y187" s="193"/>
      <c r="Z187" s="193"/>
    </row>
    <row r="188" ht="12.0" customHeight="1">
      <c r="A188" s="193"/>
      <c r="B188" s="193"/>
      <c r="C188" s="193"/>
      <c r="D188" s="193"/>
      <c r="E188" s="193"/>
      <c r="F188" s="193"/>
      <c r="G188" s="193"/>
      <c r="H188" s="193"/>
      <c r="I188" s="193"/>
      <c r="J188" s="193"/>
      <c r="K188" s="193"/>
      <c r="L188" s="193"/>
      <c r="M188" s="193"/>
      <c r="N188" s="193"/>
      <c r="O188" s="193"/>
      <c r="P188" s="193"/>
      <c r="Q188" s="193"/>
      <c r="R188" s="193"/>
      <c r="S188" s="193"/>
      <c r="T188" s="193"/>
      <c r="U188" s="193"/>
      <c r="V188" s="193"/>
      <c r="W188" s="193"/>
      <c r="X188" s="193"/>
      <c r="Y188" s="193"/>
      <c r="Z188" s="193"/>
    </row>
    <row r="189" ht="12.0" customHeight="1">
      <c r="A189" s="193"/>
      <c r="B189" s="193"/>
      <c r="C189" s="193"/>
      <c r="D189" s="193"/>
      <c r="E189" s="193"/>
      <c r="F189" s="193"/>
      <c r="G189" s="193"/>
      <c r="H189" s="193"/>
      <c r="I189" s="193"/>
      <c r="J189" s="193"/>
      <c r="K189" s="193"/>
      <c r="L189" s="193"/>
      <c r="M189" s="193"/>
      <c r="N189" s="193"/>
      <c r="O189" s="193"/>
      <c r="P189" s="193"/>
      <c r="Q189" s="193"/>
      <c r="R189" s="193"/>
      <c r="S189" s="193"/>
      <c r="T189" s="193"/>
      <c r="U189" s="193"/>
      <c r="V189" s="193"/>
      <c r="W189" s="193"/>
      <c r="X189" s="193"/>
      <c r="Y189" s="193"/>
      <c r="Z189" s="193"/>
    </row>
    <row r="190" ht="12.0" customHeight="1">
      <c r="A190" s="193"/>
      <c r="B190" s="193"/>
      <c r="C190" s="193"/>
      <c r="D190" s="193"/>
      <c r="E190" s="193"/>
      <c r="F190" s="193"/>
      <c r="G190" s="193"/>
      <c r="H190" s="193"/>
      <c r="I190" s="193"/>
      <c r="J190" s="193"/>
      <c r="K190" s="193"/>
      <c r="L190" s="193"/>
      <c r="M190" s="193"/>
      <c r="N190" s="193"/>
      <c r="O190" s="193"/>
      <c r="P190" s="193"/>
      <c r="Q190" s="193"/>
      <c r="R190" s="193"/>
      <c r="S190" s="193"/>
      <c r="T190" s="193"/>
      <c r="U190" s="193"/>
      <c r="V190" s="193"/>
      <c r="W190" s="193"/>
      <c r="X190" s="193"/>
      <c r="Y190" s="193"/>
      <c r="Z190" s="193"/>
    </row>
    <row r="191" ht="12.0" customHeight="1">
      <c r="A191" s="193"/>
      <c r="B191" s="193"/>
      <c r="C191" s="193"/>
      <c r="D191" s="193"/>
      <c r="E191" s="193"/>
      <c r="F191" s="193"/>
      <c r="G191" s="193"/>
      <c r="H191" s="193"/>
      <c r="I191" s="193"/>
      <c r="J191" s="193"/>
      <c r="K191" s="193"/>
      <c r="L191" s="193"/>
      <c r="M191" s="193"/>
      <c r="N191" s="193"/>
      <c r="O191" s="193"/>
      <c r="P191" s="193"/>
      <c r="Q191" s="193"/>
      <c r="R191" s="193"/>
      <c r="S191" s="193"/>
      <c r="T191" s="193"/>
      <c r="U191" s="193"/>
      <c r="V191" s="193"/>
      <c r="W191" s="193"/>
      <c r="X191" s="193"/>
      <c r="Y191" s="193"/>
      <c r="Z191" s="193"/>
    </row>
    <row r="192" ht="12.0" customHeight="1">
      <c r="A192" s="193"/>
      <c r="B192" s="193"/>
      <c r="C192" s="193"/>
      <c r="D192" s="193"/>
      <c r="E192" s="193"/>
      <c r="F192" s="193"/>
      <c r="G192" s="193"/>
      <c r="H192" s="193"/>
      <c r="I192" s="193"/>
      <c r="J192" s="193"/>
      <c r="K192" s="193"/>
      <c r="L192" s="193"/>
      <c r="M192" s="193"/>
      <c r="N192" s="193"/>
      <c r="O192" s="193"/>
      <c r="P192" s="193"/>
      <c r="Q192" s="193"/>
      <c r="R192" s="193"/>
      <c r="S192" s="193"/>
      <c r="T192" s="193"/>
      <c r="U192" s="193"/>
      <c r="V192" s="193"/>
      <c r="W192" s="193"/>
      <c r="X192" s="193"/>
      <c r="Y192" s="193"/>
      <c r="Z192" s="193"/>
    </row>
    <row r="193" ht="12.0" customHeight="1">
      <c r="A193" s="193"/>
      <c r="B193" s="193"/>
      <c r="C193" s="193"/>
      <c r="D193" s="193"/>
      <c r="E193" s="193"/>
      <c r="F193" s="193"/>
      <c r="G193" s="193"/>
      <c r="H193" s="193"/>
      <c r="I193" s="193"/>
      <c r="J193" s="193"/>
      <c r="K193" s="193"/>
      <c r="L193" s="193"/>
      <c r="M193" s="193"/>
      <c r="N193" s="193"/>
      <c r="O193" s="193"/>
      <c r="P193" s="193"/>
      <c r="Q193" s="193"/>
      <c r="R193" s="193"/>
      <c r="S193" s="193"/>
      <c r="T193" s="193"/>
      <c r="U193" s="193"/>
      <c r="V193" s="193"/>
      <c r="W193" s="193"/>
      <c r="X193" s="193"/>
      <c r="Y193" s="193"/>
      <c r="Z193" s="193"/>
    </row>
    <row r="194" ht="12.0" customHeight="1">
      <c r="A194" s="193"/>
      <c r="B194" s="193"/>
      <c r="C194" s="193"/>
      <c r="D194" s="193"/>
      <c r="E194" s="193"/>
      <c r="F194" s="193"/>
      <c r="G194" s="193"/>
      <c r="H194" s="193"/>
      <c r="I194" s="193"/>
      <c r="J194" s="193"/>
      <c r="K194" s="193"/>
      <c r="L194" s="193"/>
      <c r="M194" s="193"/>
      <c r="N194" s="193"/>
      <c r="O194" s="193"/>
      <c r="P194" s="193"/>
      <c r="Q194" s="193"/>
      <c r="R194" s="193"/>
      <c r="S194" s="193"/>
      <c r="T194" s="193"/>
      <c r="U194" s="193"/>
      <c r="V194" s="193"/>
      <c r="W194" s="193"/>
      <c r="X194" s="193"/>
      <c r="Y194" s="193"/>
      <c r="Z194" s="193"/>
    </row>
    <row r="195" ht="12.0" customHeight="1">
      <c r="A195" s="193"/>
      <c r="B195" s="193"/>
      <c r="C195" s="193"/>
      <c r="D195" s="193"/>
      <c r="E195" s="193"/>
      <c r="F195" s="193"/>
      <c r="G195" s="193"/>
      <c r="H195" s="193"/>
      <c r="I195" s="193"/>
      <c r="J195" s="193"/>
      <c r="K195" s="193"/>
      <c r="L195" s="193"/>
      <c r="M195" s="193"/>
      <c r="N195" s="193"/>
      <c r="O195" s="193"/>
      <c r="P195" s="193"/>
      <c r="Q195" s="193"/>
      <c r="R195" s="193"/>
      <c r="S195" s="193"/>
      <c r="T195" s="193"/>
      <c r="U195" s="193"/>
      <c r="V195" s="193"/>
      <c r="W195" s="193"/>
      <c r="X195" s="193"/>
      <c r="Y195" s="193"/>
      <c r="Z195" s="193"/>
    </row>
    <row r="196" ht="12.0" customHeight="1">
      <c r="A196" s="193"/>
      <c r="B196" s="193"/>
      <c r="C196" s="193"/>
      <c r="D196" s="193"/>
      <c r="E196" s="193"/>
      <c r="F196" s="193"/>
      <c r="G196" s="193"/>
      <c r="H196" s="193"/>
      <c r="I196" s="193"/>
      <c r="J196" s="193"/>
      <c r="K196" s="193"/>
      <c r="L196" s="193"/>
      <c r="M196" s="193"/>
      <c r="N196" s="193"/>
      <c r="O196" s="193"/>
      <c r="P196" s="193"/>
      <c r="Q196" s="193"/>
      <c r="R196" s="193"/>
      <c r="S196" s="193"/>
      <c r="T196" s="193"/>
      <c r="U196" s="193"/>
      <c r="V196" s="193"/>
      <c r="W196" s="193"/>
      <c r="X196" s="193"/>
      <c r="Y196" s="193"/>
      <c r="Z196" s="193"/>
    </row>
    <row r="197" ht="12.0" customHeight="1">
      <c r="A197" s="193"/>
      <c r="B197" s="193"/>
      <c r="C197" s="193"/>
      <c r="D197" s="193"/>
      <c r="E197" s="193"/>
      <c r="F197" s="193"/>
      <c r="G197" s="193"/>
      <c r="H197" s="193"/>
      <c r="I197" s="193"/>
      <c r="J197" s="193"/>
      <c r="K197" s="193"/>
      <c r="L197" s="193"/>
      <c r="M197" s="193"/>
      <c r="N197" s="193"/>
      <c r="O197" s="193"/>
      <c r="P197" s="193"/>
      <c r="Q197" s="193"/>
      <c r="R197" s="193"/>
      <c r="S197" s="193"/>
      <c r="T197" s="193"/>
      <c r="U197" s="193"/>
      <c r="V197" s="193"/>
      <c r="W197" s="193"/>
      <c r="X197" s="193"/>
      <c r="Y197" s="193"/>
      <c r="Z197" s="193"/>
    </row>
    <row r="198" ht="12.0" customHeight="1">
      <c r="A198" s="193"/>
      <c r="B198" s="193"/>
      <c r="C198" s="193"/>
      <c r="D198" s="193"/>
      <c r="E198" s="193"/>
      <c r="F198" s="193"/>
      <c r="G198" s="193"/>
      <c r="H198" s="193"/>
      <c r="I198" s="193"/>
      <c r="J198" s="193"/>
      <c r="K198" s="193"/>
      <c r="L198" s="193"/>
      <c r="M198" s="193"/>
      <c r="N198" s="193"/>
      <c r="O198" s="193"/>
      <c r="P198" s="193"/>
      <c r="Q198" s="193"/>
      <c r="R198" s="193"/>
      <c r="S198" s="193"/>
      <c r="T198" s="193"/>
      <c r="U198" s="193"/>
      <c r="V198" s="193"/>
      <c r="W198" s="193"/>
      <c r="X198" s="193"/>
      <c r="Y198" s="193"/>
      <c r="Z198" s="193"/>
    </row>
    <row r="199" ht="12.0" customHeight="1">
      <c r="A199" s="193"/>
      <c r="B199" s="193"/>
      <c r="C199" s="193"/>
      <c r="D199" s="193"/>
      <c r="E199" s="193"/>
      <c r="F199" s="193"/>
      <c r="G199" s="193"/>
      <c r="H199" s="193"/>
      <c r="I199" s="193"/>
      <c r="J199" s="193"/>
      <c r="K199" s="193"/>
      <c r="L199" s="193"/>
      <c r="M199" s="193"/>
      <c r="N199" s="193"/>
      <c r="O199" s="193"/>
      <c r="P199" s="193"/>
      <c r="Q199" s="193"/>
      <c r="R199" s="193"/>
      <c r="S199" s="193"/>
      <c r="T199" s="193"/>
      <c r="U199" s="193"/>
      <c r="V199" s="193"/>
      <c r="W199" s="193"/>
      <c r="X199" s="193"/>
      <c r="Y199" s="193"/>
      <c r="Z199" s="193"/>
    </row>
    <row r="200" ht="12.0" customHeight="1">
      <c r="A200" s="193"/>
      <c r="B200" s="193"/>
      <c r="C200" s="193"/>
      <c r="D200" s="193"/>
      <c r="E200" s="193"/>
      <c r="F200" s="193"/>
      <c r="G200" s="193"/>
      <c r="H200" s="193"/>
      <c r="I200" s="193"/>
      <c r="J200" s="193"/>
      <c r="K200" s="193"/>
      <c r="L200" s="193"/>
      <c r="M200" s="193"/>
      <c r="N200" s="193"/>
      <c r="O200" s="193"/>
      <c r="P200" s="193"/>
      <c r="Q200" s="193"/>
      <c r="R200" s="193"/>
      <c r="S200" s="193"/>
      <c r="T200" s="193"/>
      <c r="U200" s="193"/>
      <c r="V200" s="193"/>
      <c r="W200" s="193"/>
      <c r="X200" s="193"/>
      <c r="Y200" s="193"/>
      <c r="Z200" s="193"/>
    </row>
    <row r="201" ht="12.0" customHeight="1">
      <c r="A201" s="193"/>
      <c r="B201" s="193"/>
      <c r="C201" s="193"/>
      <c r="D201" s="193"/>
      <c r="E201" s="193"/>
      <c r="F201" s="193"/>
      <c r="G201" s="193"/>
      <c r="H201" s="193"/>
      <c r="I201" s="193"/>
      <c r="J201" s="193"/>
      <c r="K201" s="193"/>
      <c r="L201" s="193"/>
      <c r="M201" s="193"/>
      <c r="N201" s="193"/>
      <c r="O201" s="193"/>
      <c r="P201" s="193"/>
      <c r="Q201" s="193"/>
      <c r="R201" s="193"/>
      <c r="S201" s="193"/>
      <c r="T201" s="193"/>
      <c r="U201" s="193"/>
      <c r="V201" s="193"/>
      <c r="W201" s="193"/>
      <c r="X201" s="193"/>
      <c r="Y201" s="193"/>
      <c r="Z201" s="193"/>
    </row>
    <row r="202" ht="12.0" customHeight="1">
      <c r="A202" s="193"/>
      <c r="B202" s="193"/>
      <c r="C202" s="193"/>
      <c r="D202" s="193"/>
      <c r="E202" s="193"/>
      <c r="F202" s="193"/>
      <c r="G202" s="193"/>
      <c r="H202" s="193"/>
      <c r="I202" s="193"/>
      <c r="J202" s="193"/>
      <c r="K202" s="193"/>
      <c r="L202" s="193"/>
      <c r="M202" s="193"/>
      <c r="N202" s="193"/>
      <c r="O202" s="193"/>
      <c r="P202" s="193"/>
      <c r="Q202" s="193"/>
      <c r="R202" s="193"/>
      <c r="S202" s="193"/>
      <c r="T202" s="193"/>
      <c r="U202" s="193"/>
      <c r="V202" s="193"/>
      <c r="W202" s="193"/>
      <c r="X202" s="193"/>
      <c r="Y202" s="193"/>
      <c r="Z202" s="193"/>
    </row>
    <row r="203" ht="12.0" customHeight="1">
      <c r="A203" s="193"/>
      <c r="B203" s="193"/>
      <c r="C203" s="193"/>
      <c r="D203" s="193"/>
      <c r="E203" s="193"/>
      <c r="F203" s="193"/>
      <c r="G203" s="193"/>
      <c r="H203" s="193"/>
      <c r="I203" s="193"/>
      <c r="J203" s="193"/>
      <c r="K203" s="193"/>
      <c r="L203" s="193"/>
      <c r="M203" s="193"/>
      <c r="N203" s="193"/>
      <c r="O203" s="193"/>
      <c r="P203" s="193"/>
      <c r="Q203" s="193"/>
      <c r="R203" s="193"/>
      <c r="S203" s="193"/>
      <c r="T203" s="193"/>
      <c r="U203" s="193"/>
      <c r="V203" s="193"/>
      <c r="W203" s="193"/>
      <c r="X203" s="193"/>
      <c r="Y203" s="193"/>
      <c r="Z203" s="193"/>
    </row>
    <row r="204" ht="12.0" customHeight="1">
      <c r="A204" s="193"/>
      <c r="B204" s="193"/>
      <c r="C204" s="193"/>
      <c r="D204" s="193"/>
      <c r="E204" s="193"/>
      <c r="F204" s="193"/>
      <c r="G204" s="193"/>
      <c r="H204" s="193"/>
      <c r="I204" s="193"/>
      <c r="J204" s="193"/>
      <c r="K204" s="193"/>
      <c r="L204" s="193"/>
      <c r="M204" s="193"/>
      <c r="N204" s="193"/>
      <c r="O204" s="193"/>
      <c r="P204" s="193"/>
      <c r="Q204" s="193"/>
      <c r="R204" s="193"/>
      <c r="S204" s="193"/>
      <c r="T204" s="193"/>
      <c r="U204" s="193"/>
      <c r="V204" s="193"/>
      <c r="W204" s="193"/>
      <c r="X204" s="193"/>
      <c r="Y204" s="193"/>
      <c r="Z204" s="193"/>
    </row>
    <row r="205" ht="12.0" customHeight="1">
      <c r="A205" s="193"/>
      <c r="B205" s="193"/>
      <c r="C205" s="193"/>
      <c r="D205" s="193"/>
      <c r="E205" s="193"/>
      <c r="F205" s="193"/>
      <c r="G205" s="193"/>
      <c r="H205" s="193"/>
      <c r="I205" s="193"/>
      <c r="J205" s="193"/>
      <c r="K205" s="193"/>
      <c r="L205" s="193"/>
      <c r="M205" s="193"/>
      <c r="N205" s="193"/>
      <c r="O205" s="193"/>
      <c r="P205" s="193"/>
      <c r="Q205" s="193"/>
      <c r="R205" s="193"/>
      <c r="S205" s="193"/>
      <c r="T205" s="193"/>
      <c r="U205" s="193"/>
      <c r="V205" s="193"/>
      <c r="W205" s="193"/>
      <c r="X205" s="193"/>
      <c r="Y205" s="193"/>
      <c r="Z205" s="193"/>
    </row>
    <row r="206" ht="12.0" customHeight="1">
      <c r="A206" s="193"/>
      <c r="B206" s="193"/>
      <c r="C206" s="193"/>
      <c r="D206" s="193"/>
      <c r="E206" s="193"/>
      <c r="F206" s="193"/>
      <c r="G206" s="193"/>
      <c r="H206" s="193"/>
      <c r="I206" s="193"/>
      <c r="J206" s="193"/>
      <c r="K206" s="193"/>
      <c r="L206" s="193"/>
      <c r="M206" s="193"/>
      <c r="N206" s="193"/>
      <c r="O206" s="193"/>
      <c r="P206" s="193"/>
      <c r="Q206" s="193"/>
      <c r="R206" s="193"/>
      <c r="S206" s="193"/>
      <c r="T206" s="193"/>
      <c r="U206" s="193"/>
      <c r="V206" s="193"/>
      <c r="W206" s="193"/>
      <c r="X206" s="193"/>
      <c r="Y206" s="193"/>
      <c r="Z206" s="193"/>
    </row>
    <row r="207" ht="12.0" customHeight="1">
      <c r="A207" s="193"/>
      <c r="B207" s="193"/>
      <c r="C207" s="193"/>
      <c r="D207" s="193"/>
      <c r="E207" s="193"/>
      <c r="F207" s="193"/>
      <c r="G207" s="193"/>
      <c r="H207" s="193"/>
      <c r="I207" s="193"/>
      <c r="J207" s="193"/>
      <c r="K207" s="193"/>
      <c r="L207" s="193"/>
      <c r="M207" s="193"/>
      <c r="N207" s="193"/>
      <c r="O207" s="193"/>
      <c r="P207" s="193"/>
      <c r="Q207" s="193"/>
      <c r="R207" s="193"/>
      <c r="S207" s="193"/>
      <c r="T207" s="193"/>
      <c r="U207" s="193"/>
      <c r="V207" s="193"/>
      <c r="W207" s="193"/>
      <c r="X207" s="193"/>
      <c r="Y207" s="193"/>
      <c r="Z207" s="193"/>
    </row>
    <row r="208" ht="12.0" customHeight="1">
      <c r="A208" s="193"/>
      <c r="B208" s="193"/>
      <c r="C208" s="193"/>
      <c r="D208" s="193"/>
      <c r="E208" s="193"/>
      <c r="F208" s="193"/>
      <c r="G208" s="193"/>
      <c r="H208" s="193"/>
      <c r="I208" s="193"/>
      <c r="J208" s="193"/>
      <c r="K208" s="193"/>
      <c r="L208" s="193"/>
      <c r="M208" s="193"/>
      <c r="N208" s="193"/>
      <c r="O208" s="193"/>
      <c r="P208" s="193"/>
      <c r="Q208" s="193"/>
      <c r="R208" s="193"/>
      <c r="S208" s="193"/>
      <c r="T208" s="193"/>
      <c r="U208" s="193"/>
      <c r="V208" s="193"/>
      <c r="W208" s="193"/>
      <c r="X208" s="193"/>
      <c r="Y208" s="193"/>
      <c r="Z208" s="193"/>
    </row>
    <row r="209" ht="12.0" customHeight="1">
      <c r="A209" s="193"/>
      <c r="B209" s="193"/>
      <c r="C209" s="193"/>
      <c r="D209" s="193"/>
      <c r="E209" s="193"/>
      <c r="F209" s="193"/>
      <c r="G209" s="193"/>
      <c r="H209" s="193"/>
      <c r="I209" s="193"/>
      <c r="J209" s="193"/>
      <c r="K209" s="193"/>
      <c r="L209" s="193"/>
      <c r="M209" s="193"/>
      <c r="N209" s="193"/>
      <c r="O209" s="193"/>
      <c r="P209" s="193"/>
      <c r="Q209" s="193"/>
      <c r="R209" s="193"/>
      <c r="S209" s="193"/>
      <c r="T209" s="193"/>
      <c r="U209" s="193"/>
      <c r="V209" s="193"/>
      <c r="W209" s="193"/>
      <c r="X209" s="193"/>
      <c r="Y209" s="193"/>
      <c r="Z209" s="193"/>
    </row>
    <row r="210" ht="12.0" customHeight="1">
      <c r="A210" s="193"/>
      <c r="B210" s="193"/>
      <c r="C210" s="193"/>
      <c r="D210" s="193"/>
      <c r="E210" s="193"/>
      <c r="F210" s="193"/>
      <c r="G210" s="193"/>
      <c r="H210" s="193"/>
      <c r="I210" s="193"/>
      <c r="J210" s="193"/>
      <c r="K210" s="193"/>
      <c r="L210" s="193"/>
      <c r="M210" s="193"/>
      <c r="N210" s="193"/>
      <c r="O210" s="193"/>
      <c r="P210" s="193"/>
      <c r="Q210" s="193"/>
      <c r="R210" s="193"/>
      <c r="S210" s="193"/>
      <c r="T210" s="193"/>
      <c r="U210" s="193"/>
      <c r="V210" s="193"/>
      <c r="W210" s="193"/>
      <c r="X210" s="193"/>
      <c r="Y210" s="193"/>
      <c r="Z210" s="193"/>
    </row>
    <row r="211" ht="12.0" customHeight="1">
      <c r="A211" s="193"/>
      <c r="B211" s="193"/>
      <c r="C211" s="193"/>
      <c r="D211" s="193"/>
      <c r="E211" s="193"/>
      <c r="F211" s="193"/>
      <c r="G211" s="193"/>
      <c r="H211" s="193"/>
      <c r="I211" s="193"/>
      <c r="J211" s="193"/>
      <c r="K211" s="193"/>
      <c r="L211" s="193"/>
      <c r="M211" s="193"/>
      <c r="N211" s="193"/>
      <c r="O211" s="193"/>
      <c r="P211" s="193"/>
      <c r="Q211" s="193"/>
      <c r="R211" s="193"/>
      <c r="S211" s="193"/>
      <c r="T211" s="193"/>
      <c r="U211" s="193"/>
      <c r="V211" s="193"/>
      <c r="W211" s="193"/>
      <c r="X211" s="193"/>
      <c r="Y211" s="193"/>
      <c r="Z211" s="193"/>
    </row>
    <row r="212" ht="12.0" customHeight="1">
      <c r="A212" s="193"/>
      <c r="B212" s="193"/>
      <c r="C212" s="193"/>
      <c r="D212" s="193"/>
      <c r="E212" s="193"/>
      <c r="F212" s="193"/>
      <c r="G212" s="193"/>
      <c r="H212" s="193"/>
      <c r="I212" s="193"/>
      <c r="J212" s="193"/>
      <c r="K212" s="193"/>
      <c r="L212" s="193"/>
      <c r="M212" s="193"/>
      <c r="N212" s="193"/>
      <c r="O212" s="193"/>
      <c r="P212" s="193"/>
      <c r="Q212" s="193"/>
      <c r="R212" s="193"/>
      <c r="S212" s="193"/>
      <c r="T212" s="193"/>
      <c r="U212" s="193"/>
      <c r="V212" s="193"/>
      <c r="W212" s="193"/>
      <c r="X212" s="193"/>
      <c r="Y212" s="193"/>
      <c r="Z212" s="193"/>
    </row>
    <row r="213" ht="12.0" customHeight="1">
      <c r="A213" s="193"/>
      <c r="B213" s="193"/>
      <c r="C213" s="193"/>
      <c r="D213" s="193"/>
      <c r="E213" s="193"/>
      <c r="F213" s="193"/>
      <c r="G213" s="193"/>
      <c r="H213" s="193"/>
      <c r="I213" s="193"/>
      <c r="J213" s="193"/>
      <c r="K213" s="193"/>
      <c r="L213" s="193"/>
      <c r="M213" s="193"/>
      <c r="N213" s="193"/>
      <c r="O213" s="193"/>
      <c r="P213" s="193"/>
      <c r="Q213" s="193"/>
      <c r="R213" s="193"/>
      <c r="S213" s="193"/>
      <c r="T213" s="193"/>
      <c r="U213" s="193"/>
      <c r="V213" s="193"/>
      <c r="W213" s="193"/>
      <c r="X213" s="193"/>
      <c r="Y213" s="193"/>
      <c r="Z213" s="193"/>
    </row>
    <row r="214" ht="12.0" customHeight="1">
      <c r="A214" s="193"/>
      <c r="B214" s="193"/>
      <c r="C214" s="193"/>
      <c r="D214" s="193"/>
      <c r="E214" s="193"/>
      <c r="F214" s="193"/>
      <c r="G214" s="193"/>
      <c r="H214" s="193"/>
      <c r="I214" s="193"/>
      <c r="J214" s="193"/>
      <c r="K214" s="193"/>
      <c r="L214" s="193"/>
      <c r="M214" s="193"/>
      <c r="N214" s="193"/>
      <c r="O214" s="193"/>
      <c r="P214" s="193"/>
      <c r="Q214" s="193"/>
      <c r="R214" s="193"/>
      <c r="S214" s="193"/>
      <c r="T214" s="193"/>
      <c r="U214" s="193"/>
      <c r="V214" s="193"/>
      <c r="W214" s="193"/>
      <c r="X214" s="193"/>
      <c r="Y214" s="193"/>
      <c r="Z214" s="193"/>
    </row>
    <row r="215" ht="12.0" customHeight="1">
      <c r="A215" s="193"/>
      <c r="B215" s="193"/>
      <c r="C215" s="193"/>
      <c r="D215" s="193"/>
      <c r="E215" s="193"/>
      <c r="F215" s="193"/>
      <c r="G215" s="193"/>
      <c r="H215" s="193"/>
      <c r="I215" s="193"/>
      <c r="J215" s="193"/>
      <c r="K215" s="193"/>
      <c r="L215" s="193"/>
      <c r="M215" s="193"/>
      <c r="N215" s="193"/>
      <c r="O215" s="193"/>
      <c r="P215" s="193"/>
      <c r="Q215" s="193"/>
      <c r="R215" s="193"/>
      <c r="S215" s="193"/>
      <c r="T215" s="193"/>
      <c r="U215" s="193"/>
      <c r="V215" s="193"/>
      <c r="W215" s="193"/>
      <c r="X215" s="193"/>
      <c r="Y215" s="193"/>
      <c r="Z215" s="193"/>
    </row>
    <row r="216" ht="12.0" customHeight="1">
      <c r="A216" s="193"/>
      <c r="B216" s="193"/>
      <c r="C216" s="193"/>
      <c r="D216" s="193"/>
      <c r="E216" s="193"/>
      <c r="F216" s="193"/>
      <c r="G216" s="193"/>
      <c r="H216" s="193"/>
      <c r="I216" s="193"/>
      <c r="J216" s="193"/>
      <c r="K216" s="193"/>
      <c r="L216" s="193"/>
      <c r="M216" s="193"/>
      <c r="N216" s="193"/>
      <c r="O216" s="193"/>
      <c r="P216" s="193"/>
      <c r="Q216" s="193"/>
      <c r="R216" s="193"/>
      <c r="S216" s="193"/>
      <c r="T216" s="193"/>
      <c r="U216" s="193"/>
      <c r="V216" s="193"/>
      <c r="W216" s="193"/>
      <c r="X216" s="193"/>
      <c r="Y216" s="193"/>
      <c r="Z216" s="193"/>
    </row>
    <row r="217" ht="12.0" customHeight="1">
      <c r="A217" s="193"/>
      <c r="B217" s="193"/>
      <c r="C217" s="193"/>
      <c r="D217" s="193"/>
      <c r="E217" s="193"/>
      <c r="F217" s="193"/>
      <c r="G217" s="193"/>
      <c r="H217" s="193"/>
      <c r="I217" s="193"/>
      <c r="J217" s="193"/>
      <c r="K217" s="193"/>
      <c r="L217" s="193"/>
      <c r="M217" s="193"/>
      <c r="N217" s="193"/>
      <c r="O217" s="193"/>
      <c r="P217" s="193"/>
      <c r="Q217" s="193"/>
      <c r="R217" s="193"/>
      <c r="S217" s="193"/>
      <c r="T217" s="193"/>
      <c r="U217" s="193"/>
      <c r="V217" s="193"/>
      <c r="W217" s="193"/>
      <c r="X217" s="193"/>
      <c r="Y217" s="193"/>
      <c r="Z217" s="193"/>
    </row>
    <row r="218" ht="12.0" customHeight="1">
      <c r="A218" s="193"/>
      <c r="B218" s="193"/>
      <c r="C218" s="193"/>
      <c r="D218" s="193"/>
      <c r="E218" s="193"/>
      <c r="F218" s="193"/>
      <c r="G218" s="193"/>
      <c r="H218" s="193"/>
      <c r="I218" s="193"/>
      <c r="J218" s="193"/>
      <c r="K218" s="193"/>
      <c r="L218" s="193"/>
      <c r="M218" s="193"/>
      <c r="N218" s="193"/>
      <c r="O218" s="193"/>
      <c r="P218" s="193"/>
      <c r="Q218" s="193"/>
      <c r="R218" s="193"/>
      <c r="S218" s="193"/>
      <c r="T218" s="193"/>
      <c r="U218" s="193"/>
      <c r="V218" s="193"/>
      <c r="W218" s="193"/>
      <c r="X218" s="193"/>
      <c r="Y218" s="193"/>
      <c r="Z218" s="193"/>
    </row>
    <row r="219" ht="12.0" customHeight="1">
      <c r="A219" s="193"/>
      <c r="B219" s="193"/>
      <c r="C219" s="193"/>
      <c r="D219" s="193"/>
      <c r="E219" s="193"/>
      <c r="F219" s="193"/>
      <c r="G219" s="193"/>
      <c r="H219" s="193"/>
      <c r="I219" s="193"/>
      <c r="J219" s="193"/>
      <c r="K219" s="193"/>
      <c r="L219" s="193"/>
      <c r="M219" s="193"/>
      <c r="N219" s="193"/>
      <c r="O219" s="193"/>
      <c r="P219" s="193"/>
      <c r="Q219" s="193"/>
      <c r="R219" s="193"/>
      <c r="S219" s="193"/>
      <c r="T219" s="193"/>
      <c r="U219" s="193"/>
      <c r="V219" s="193"/>
      <c r="W219" s="193"/>
      <c r="X219" s="193"/>
      <c r="Y219" s="193"/>
      <c r="Z219" s="193"/>
    </row>
    <row r="220" ht="12.0" customHeight="1">
      <c r="A220" s="193"/>
      <c r="B220" s="193"/>
      <c r="C220" s="193"/>
      <c r="D220" s="193"/>
      <c r="E220" s="193"/>
      <c r="F220" s="193"/>
      <c r="G220" s="193"/>
      <c r="H220" s="193"/>
      <c r="I220" s="193"/>
      <c r="J220" s="193"/>
      <c r="K220" s="193"/>
      <c r="L220" s="193"/>
      <c r="M220" s="193"/>
      <c r="N220" s="193"/>
      <c r="O220" s="193"/>
      <c r="P220" s="193"/>
      <c r="Q220" s="193"/>
      <c r="R220" s="193"/>
      <c r="S220" s="193"/>
      <c r="T220" s="193"/>
      <c r="U220" s="193"/>
      <c r="V220" s="193"/>
      <c r="W220" s="193"/>
      <c r="X220" s="193"/>
      <c r="Y220" s="193"/>
      <c r="Z220" s="193"/>
    </row>
    <row r="221" ht="12.0" customHeight="1">
      <c r="A221" s="193"/>
      <c r="B221" s="193"/>
      <c r="C221" s="193"/>
      <c r="D221" s="193"/>
      <c r="E221" s="193"/>
      <c r="F221" s="193"/>
      <c r="G221" s="193"/>
      <c r="H221" s="193"/>
      <c r="I221" s="193"/>
      <c r="J221" s="193"/>
      <c r="K221" s="193"/>
      <c r="L221" s="193"/>
      <c r="M221" s="193"/>
      <c r="N221" s="193"/>
      <c r="O221" s="193"/>
      <c r="P221" s="193"/>
      <c r="Q221" s="193"/>
      <c r="R221" s="193"/>
      <c r="S221" s="193"/>
      <c r="T221" s="193"/>
      <c r="U221" s="193"/>
      <c r="V221" s="193"/>
      <c r="W221" s="193"/>
      <c r="X221" s="193"/>
      <c r="Y221" s="193"/>
      <c r="Z221" s="193"/>
    </row>
    <row r="222" ht="12.0" customHeight="1">
      <c r="A222" s="193"/>
      <c r="B222" s="193"/>
      <c r="C222" s="193"/>
      <c r="D222" s="193"/>
      <c r="E222" s="193"/>
      <c r="F222" s="193"/>
      <c r="G222" s="193"/>
      <c r="H222" s="193"/>
      <c r="I222" s="193"/>
      <c r="J222" s="193"/>
      <c r="K222" s="193"/>
      <c r="L222" s="193"/>
      <c r="M222" s="193"/>
      <c r="N222" s="193"/>
      <c r="O222" s="193"/>
      <c r="P222" s="193"/>
      <c r="Q222" s="193"/>
      <c r="R222" s="193"/>
      <c r="S222" s="193"/>
      <c r="T222" s="193"/>
      <c r="U222" s="193"/>
      <c r="V222" s="193"/>
      <c r="W222" s="193"/>
      <c r="X222" s="193"/>
      <c r="Y222" s="193"/>
      <c r="Z222" s="193"/>
    </row>
    <row r="223" ht="12.0" customHeight="1">
      <c r="A223" s="193"/>
      <c r="B223" s="193"/>
      <c r="C223" s="193"/>
      <c r="D223" s="193"/>
      <c r="E223" s="193"/>
      <c r="F223" s="193"/>
      <c r="G223" s="193"/>
      <c r="H223" s="193"/>
      <c r="I223" s="193"/>
      <c r="J223" s="193"/>
      <c r="K223" s="193"/>
      <c r="L223" s="193"/>
      <c r="M223" s="193"/>
      <c r="N223" s="193"/>
      <c r="O223" s="193"/>
      <c r="P223" s="193"/>
      <c r="Q223" s="193"/>
      <c r="R223" s="193"/>
      <c r="S223" s="193"/>
      <c r="T223" s="193"/>
      <c r="U223" s="193"/>
      <c r="V223" s="193"/>
      <c r="W223" s="193"/>
      <c r="X223" s="193"/>
      <c r="Y223" s="193"/>
      <c r="Z223" s="193"/>
    </row>
    <row r="224" ht="12.0" customHeight="1">
      <c r="A224" s="193"/>
      <c r="B224" s="193"/>
      <c r="C224" s="193"/>
      <c r="D224" s="193"/>
      <c r="E224" s="193"/>
      <c r="F224" s="193"/>
      <c r="G224" s="193"/>
      <c r="H224" s="193"/>
      <c r="I224" s="193"/>
      <c r="J224" s="193"/>
      <c r="K224" s="193"/>
      <c r="L224" s="193"/>
      <c r="M224" s="193"/>
      <c r="N224" s="193"/>
      <c r="O224" s="193"/>
      <c r="P224" s="193"/>
      <c r="Q224" s="193"/>
      <c r="R224" s="193"/>
      <c r="S224" s="193"/>
      <c r="T224" s="193"/>
      <c r="U224" s="193"/>
      <c r="V224" s="193"/>
      <c r="W224" s="193"/>
      <c r="X224" s="193"/>
      <c r="Y224" s="193"/>
      <c r="Z224" s="193"/>
    </row>
    <row r="225" ht="12.0" customHeight="1">
      <c r="A225" s="193"/>
      <c r="B225" s="193"/>
      <c r="C225" s="193"/>
      <c r="D225" s="193"/>
      <c r="E225" s="193"/>
      <c r="F225" s="193"/>
      <c r="G225" s="193"/>
      <c r="H225" s="193"/>
      <c r="I225" s="193"/>
      <c r="J225" s="193"/>
      <c r="K225" s="193"/>
      <c r="L225" s="193"/>
      <c r="M225" s="193"/>
      <c r="N225" s="193"/>
      <c r="O225" s="193"/>
      <c r="P225" s="193"/>
      <c r="Q225" s="193"/>
      <c r="R225" s="193"/>
      <c r="S225" s="193"/>
      <c r="T225" s="193"/>
      <c r="U225" s="193"/>
      <c r="V225" s="193"/>
      <c r="W225" s="193"/>
      <c r="X225" s="193"/>
      <c r="Y225" s="193"/>
      <c r="Z225" s="193"/>
    </row>
    <row r="226" ht="12.0" customHeight="1">
      <c r="A226" s="193"/>
      <c r="B226" s="193"/>
      <c r="C226" s="193"/>
      <c r="D226" s="193"/>
      <c r="E226" s="193"/>
      <c r="F226" s="193"/>
      <c r="G226" s="193"/>
      <c r="H226" s="193"/>
      <c r="I226" s="193"/>
      <c r="J226" s="193"/>
      <c r="K226" s="193"/>
      <c r="L226" s="193"/>
      <c r="M226" s="193"/>
      <c r="N226" s="193"/>
      <c r="O226" s="193"/>
      <c r="P226" s="193"/>
      <c r="Q226" s="193"/>
      <c r="R226" s="193"/>
      <c r="S226" s="193"/>
      <c r="T226" s="193"/>
      <c r="U226" s="193"/>
      <c r="V226" s="193"/>
      <c r="W226" s="193"/>
      <c r="X226" s="193"/>
      <c r="Y226" s="193"/>
      <c r="Z226" s="193"/>
    </row>
    <row r="227" ht="12.0" customHeight="1">
      <c r="A227" s="193"/>
      <c r="B227" s="193"/>
      <c r="C227" s="193"/>
      <c r="D227" s="193"/>
      <c r="E227" s="193"/>
      <c r="F227" s="193"/>
      <c r="G227" s="193"/>
      <c r="H227" s="193"/>
      <c r="I227" s="193"/>
      <c r="J227" s="193"/>
      <c r="K227" s="193"/>
      <c r="L227" s="193"/>
      <c r="M227" s="193"/>
      <c r="N227" s="193"/>
      <c r="O227" s="193"/>
      <c r="P227" s="193"/>
      <c r="Q227" s="193"/>
      <c r="R227" s="193"/>
      <c r="S227" s="193"/>
      <c r="T227" s="193"/>
      <c r="U227" s="193"/>
      <c r="V227" s="193"/>
      <c r="W227" s="193"/>
      <c r="X227" s="193"/>
      <c r="Y227" s="193"/>
      <c r="Z227" s="193"/>
    </row>
    <row r="228" ht="12.0" customHeight="1">
      <c r="A228" s="193"/>
      <c r="B228" s="193"/>
      <c r="C228" s="193"/>
      <c r="D228" s="193"/>
      <c r="E228" s="193"/>
      <c r="F228" s="193"/>
      <c r="G228" s="193"/>
      <c r="H228" s="193"/>
      <c r="I228" s="193"/>
      <c r="J228" s="193"/>
      <c r="K228" s="193"/>
      <c r="L228" s="193"/>
      <c r="M228" s="193"/>
      <c r="N228" s="193"/>
      <c r="O228" s="193"/>
      <c r="P228" s="193"/>
      <c r="Q228" s="193"/>
      <c r="R228" s="193"/>
      <c r="S228" s="193"/>
      <c r="T228" s="193"/>
      <c r="U228" s="193"/>
      <c r="V228" s="193"/>
      <c r="W228" s="193"/>
      <c r="X228" s="193"/>
      <c r="Y228" s="193"/>
      <c r="Z228" s="193"/>
    </row>
    <row r="229" ht="12.0" customHeight="1">
      <c r="A229" s="193"/>
      <c r="B229" s="193"/>
      <c r="C229" s="193"/>
      <c r="D229" s="193"/>
      <c r="E229" s="193"/>
      <c r="F229" s="193"/>
      <c r="G229" s="193"/>
      <c r="H229" s="193"/>
      <c r="I229" s="193"/>
      <c r="J229" s="193"/>
      <c r="K229" s="193"/>
      <c r="L229" s="193"/>
      <c r="M229" s="193"/>
      <c r="N229" s="193"/>
      <c r="O229" s="193"/>
      <c r="P229" s="193"/>
      <c r="Q229" s="193"/>
      <c r="R229" s="193"/>
      <c r="S229" s="193"/>
      <c r="T229" s="193"/>
      <c r="U229" s="193"/>
      <c r="V229" s="193"/>
      <c r="W229" s="193"/>
      <c r="X229" s="193"/>
      <c r="Y229" s="193"/>
      <c r="Z229" s="193"/>
    </row>
    <row r="230" ht="12.0" customHeight="1">
      <c r="A230" s="193"/>
      <c r="B230" s="193"/>
      <c r="C230" s="193"/>
      <c r="D230" s="193"/>
      <c r="E230" s="193"/>
      <c r="F230" s="193"/>
      <c r="G230" s="193"/>
      <c r="H230" s="193"/>
      <c r="I230" s="193"/>
      <c r="J230" s="193"/>
      <c r="K230" s="193"/>
      <c r="L230" s="193"/>
      <c r="M230" s="193"/>
      <c r="N230" s="193"/>
      <c r="O230" s="193"/>
      <c r="P230" s="193"/>
      <c r="Q230" s="193"/>
      <c r="R230" s="193"/>
      <c r="S230" s="193"/>
      <c r="T230" s="193"/>
      <c r="U230" s="193"/>
      <c r="V230" s="193"/>
      <c r="W230" s="193"/>
      <c r="X230" s="193"/>
      <c r="Y230" s="193"/>
      <c r="Z230" s="193"/>
    </row>
    <row r="231" ht="12.0" customHeight="1">
      <c r="A231" s="193"/>
      <c r="B231" s="193"/>
      <c r="C231" s="193"/>
      <c r="D231" s="193"/>
      <c r="E231" s="193"/>
      <c r="F231" s="193"/>
      <c r="G231" s="193"/>
      <c r="H231" s="193"/>
      <c r="I231" s="193"/>
      <c r="J231" s="193"/>
      <c r="K231" s="193"/>
      <c r="L231" s="193"/>
      <c r="M231" s="193"/>
      <c r="N231" s="193"/>
      <c r="O231" s="193"/>
      <c r="P231" s="193"/>
      <c r="Q231" s="193"/>
      <c r="R231" s="193"/>
      <c r="S231" s="193"/>
      <c r="T231" s="193"/>
      <c r="U231" s="193"/>
      <c r="V231" s="193"/>
      <c r="W231" s="193"/>
      <c r="X231" s="193"/>
      <c r="Y231" s="193"/>
      <c r="Z231" s="193"/>
    </row>
    <row r="232" ht="12.0" customHeight="1">
      <c r="A232" s="193"/>
      <c r="B232" s="193"/>
      <c r="C232" s="193"/>
      <c r="D232" s="193"/>
      <c r="E232" s="193"/>
      <c r="F232" s="193"/>
      <c r="G232" s="193"/>
      <c r="H232" s="193"/>
      <c r="I232" s="193"/>
      <c r="J232" s="193"/>
      <c r="K232" s="193"/>
      <c r="L232" s="193"/>
      <c r="M232" s="193"/>
      <c r="N232" s="193"/>
      <c r="O232" s="193"/>
      <c r="P232" s="193"/>
      <c r="Q232" s="193"/>
      <c r="R232" s="193"/>
      <c r="S232" s="193"/>
      <c r="T232" s="193"/>
      <c r="U232" s="193"/>
      <c r="V232" s="193"/>
      <c r="W232" s="193"/>
      <c r="X232" s="193"/>
      <c r="Y232" s="193"/>
      <c r="Z232" s="193"/>
    </row>
    <row r="233" ht="12.0" customHeight="1">
      <c r="A233" s="193"/>
      <c r="B233" s="193"/>
      <c r="C233" s="193"/>
      <c r="D233" s="193"/>
      <c r="E233" s="193"/>
      <c r="F233" s="193"/>
      <c r="G233" s="193"/>
      <c r="H233" s="193"/>
      <c r="I233" s="193"/>
      <c r="J233" s="193"/>
      <c r="K233" s="193"/>
      <c r="L233" s="193"/>
      <c r="M233" s="193"/>
      <c r="N233" s="193"/>
      <c r="O233" s="193"/>
      <c r="P233" s="193"/>
      <c r="Q233" s="193"/>
      <c r="R233" s="193"/>
      <c r="S233" s="193"/>
      <c r="T233" s="193"/>
      <c r="U233" s="193"/>
      <c r="V233" s="193"/>
      <c r="W233" s="193"/>
      <c r="X233" s="193"/>
      <c r="Y233" s="193"/>
      <c r="Z233" s="193"/>
    </row>
    <row r="234" ht="12.0" customHeight="1">
      <c r="A234" s="193"/>
      <c r="B234" s="193"/>
      <c r="C234" s="193"/>
      <c r="D234" s="193"/>
      <c r="E234" s="193"/>
      <c r="F234" s="193"/>
      <c r="G234" s="193"/>
      <c r="H234" s="193"/>
      <c r="I234" s="193"/>
      <c r="J234" s="193"/>
      <c r="K234" s="193"/>
      <c r="L234" s="193"/>
      <c r="M234" s="193"/>
      <c r="N234" s="193"/>
      <c r="O234" s="193"/>
      <c r="P234" s="193"/>
      <c r="Q234" s="193"/>
      <c r="R234" s="193"/>
      <c r="S234" s="193"/>
      <c r="T234" s="193"/>
      <c r="U234" s="193"/>
      <c r="V234" s="193"/>
      <c r="W234" s="193"/>
      <c r="X234" s="193"/>
      <c r="Y234" s="193"/>
      <c r="Z234" s="193"/>
    </row>
    <row r="235" ht="12.0" customHeight="1">
      <c r="A235" s="193"/>
      <c r="B235" s="193"/>
      <c r="C235" s="193"/>
      <c r="D235" s="193"/>
      <c r="E235" s="193"/>
      <c r="F235" s="193"/>
      <c r="G235" s="193"/>
      <c r="H235" s="193"/>
      <c r="I235" s="193"/>
      <c r="J235" s="193"/>
      <c r="K235" s="193"/>
      <c r="L235" s="193"/>
      <c r="M235" s="193"/>
      <c r="N235" s="193"/>
      <c r="O235" s="193"/>
      <c r="P235" s="193"/>
      <c r="Q235" s="193"/>
      <c r="R235" s="193"/>
      <c r="S235" s="193"/>
      <c r="T235" s="193"/>
      <c r="U235" s="193"/>
      <c r="V235" s="193"/>
      <c r="W235" s="193"/>
      <c r="X235" s="193"/>
      <c r="Y235" s="193"/>
      <c r="Z235" s="193"/>
    </row>
    <row r="236" ht="12.0" customHeight="1">
      <c r="A236" s="193"/>
      <c r="B236" s="193"/>
      <c r="C236" s="193"/>
      <c r="D236" s="193"/>
      <c r="E236" s="193"/>
      <c r="F236" s="193"/>
      <c r="G236" s="193"/>
      <c r="H236" s="193"/>
      <c r="I236" s="193"/>
      <c r="J236" s="193"/>
      <c r="K236" s="193"/>
      <c r="L236" s="193"/>
      <c r="M236" s="193"/>
      <c r="N236" s="193"/>
      <c r="O236" s="193"/>
      <c r="P236" s="193"/>
      <c r="Q236" s="193"/>
      <c r="R236" s="193"/>
      <c r="S236" s="193"/>
      <c r="T236" s="193"/>
      <c r="U236" s="193"/>
      <c r="V236" s="193"/>
      <c r="W236" s="193"/>
      <c r="X236" s="193"/>
      <c r="Y236" s="193"/>
      <c r="Z236" s="193"/>
    </row>
    <row r="237" ht="12.0" customHeight="1">
      <c r="A237" s="193"/>
      <c r="B237" s="193"/>
      <c r="C237" s="193"/>
      <c r="D237" s="193"/>
      <c r="E237" s="193"/>
      <c r="F237" s="193"/>
      <c r="G237" s="193"/>
      <c r="H237" s="193"/>
      <c r="I237" s="193"/>
      <c r="J237" s="193"/>
      <c r="K237" s="193"/>
      <c r="L237" s="193"/>
      <c r="M237" s="193"/>
      <c r="N237" s="193"/>
      <c r="O237" s="193"/>
      <c r="P237" s="193"/>
      <c r="Q237" s="193"/>
      <c r="R237" s="193"/>
      <c r="S237" s="193"/>
      <c r="T237" s="193"/>
      <c r="U237" s="193"/>
      <c r="V237" s="193"/>
      <c r="W237" s="193"/>
      <c r="X237" s="193"/>
      <c r="Y237" s="193"/>
      <c r="Z237" s="193"/>
    </row>
    <row r="238" ht="12.0" customHeight="1">
      <c r="A238" s="193"/>
      <c r="B238" s="193"/>
      <c r="C238" s="193"/>
      <c r="D238" s="193"/>
      <c r="E238" s="193"/>
      <c r="F238" s="193"/>
      <c r="G238" s="193"/>
      <c r="H238" s="193"/>
      <c r="I238" s="193"/>
      <c r="J238" s="193"/>
      <c r="K238" s="193"/>
      <c r="L238" s="193"/>
      <c r="M238" s="193"/>
      <c r="N238" s="193"/>
      <c r="O238" s="193"/>
      <c r="P238" s="193"/>
      <c r="Q238" s="193"/>
      <c r="R238" s="193"/>
      <c r="S238" s="193"/>
      <c r="T238" s="193"/>
      <c r="U238" s="193"/>
      <c r="V238" s="193"/>
      <c r="W238" s="193"/>
      <c r="X238" s="193"/>
      <c r="Y238" s="193"/>
      <c r="Z238" s="193"/>
    </row>
    <row r="239" ht="12.0" customHeight="1">
      <c r="A239" s="193"/>
      <c r="B239" s="193"/>
      <c r="C239" s="193"/>
      <c r="D239" s="193"/>
      <c r="E239" s="193"/>
      <c r="F239" s="193"/>
      <c r="G239" s="193"/>
      <c r="H239" s="193"/>
      <c r="I239" s="193"/>
      <c r="J239" s="193"/>
      <c r="K239" s="193"/>
      <c r="L239" s="193"/>
      <c r="M239" s="193"/>
      <c r="N239" s="193"/>
      <c r="O239" s="193"/>
      <c r="P239" s="193"/>
      <c r="Q239" s="193"/>
      <c r="R239" s="193"/>
      <c r="S239" s="193"/>
      <c r="T239" s="193"/>
      <c r="U239" s="193"/>
      <c r="V239" s="193"/>
      <c r="W239" s="193"/>
      <c r="X239" s="193"/>
      <c r="Y239" s="193"/>
      <c r="Z239" s="193"/>
    </row>
    <row r="240" ht="12.0" customHeight="1">
      <c r="A240" s="193"/>
      <c r="B240" s="193"/>
      <c r="C240" s="193"/>
      <c r="D240" s="193"/>
      <c r="E240" s="193"/>
      <c r="F240" s="193"/>
      <c r="G240" s="193"/>
      <c r="H240" s="193"/>
      <c r="I240" s="193"/>
      <c r="J240" s="193"/>
      <c r="K240" s="193"/>
      <c r="L240" s="193"/>
      <c r="M240" s="193"/>
      <c r="N240" s="193"/>
      <c r="O240" s="193"/>
      <c r="P240" s="193"/>
      <c r="Q240" s="193"/>
      <c r="R240" s="193"/>
      <c r="S240" s="193"/>
      <c r="T240" s="193"/>
      <c r="U240" s="193"/>
      <c r="V240" s="193"/>
      <c r="W240" s="193"/>
      <c r="X240" s="193"/>
      <c r="Y240" s="193"/>
      <c r="Z240" s="193"/>
    </row>
    <row r="241" ht="12.0" customHeight="1">
      <c r="A241" s="193"/>
      <c r="B241" s="193"/>
      <c r="C241" s="193"/>
      <c r="D241" s="193"/>
      <c r="E241" s="193"/>
      <c r="F241" s="193"/>
      <c r="G241" s="193"/>
      <c r="H241" s="193"/>
      <c r="I241" s="193"/>
      <c r="J241" s="193"/>
      <c r="K241" s="193"/>
      <c r="L241" s="193"/>
      <c r="M241" s="193"/>
      <c r="N241" s="193"/>
      <c r="O241" s="193"/>
      <c r="P241" s="193"/>
      <c r="Q241" s="193"/>
      <c r="R241" s="193"/>
      <c r="S241" s="193"/>
      <c r="T241" s="193"/>
      <c r="U241" s="193"/>
      <c r="V241" s="193"/>
      <c r="W241" s="193"/>
      <c r="X241" s="193"/>
      <c r="Y241" s="193"/>
      <c r="Z241" s="193"/>
    </row>
    <row r="242" ht="12.0" customHeight="1">
      <c r="A242" s="193"/>
      <c r="B242" s="193"/>
      <c r="C242" s="193"/>
      <c r="D242" s="193"/>
      <c r="E242" s="193"/>
      <c r="F242" s="193"/>
      <c r="G242" s="193"/>
      <c r="H242" s="193"/>
      <c r="I242" s="193"/>
      <c r="J242" s="193"/>
      <c r="K242" s="193"/>
      <c r="L242" s="193"/>
      <c r="M242" s="193"/>
      <c r="N242" s="193"/>
      <c r="O242" s="193"/>
      <c r="P242" s="193"/>
      <c r="Q242" s="193"/>
      <c r="R242" s="193"/>
      <c r="S242" s="193"/>
      <c r="T242" s="193"/>
      <c r="U242" s="193"/>
      <c r="V242" s="193"/>
      <c r="W242" s="193"/>
      <c r="X242" s="193"/>
      <c r="Y242" s="193"/>
      <c r="Z242" s="193"/>
    </row>
    <row r="243" ht="12.0" customHeight="1">
      <c r="A243" s="193"/>
      <c r="B243" s="193"/>
      <c r="C243" s="193"/>
      <c r="D243" s="193"/>
      <c r="E243" s="193"/>
      <c r="F243" s="193"/>
      <c r="G243" s="193"/>
      <c r="H243" s="193"/>
      <c r="I243" s="193"/>
      <c r="J243" s="193"/>
      <c r="K243" s="193"/>
      <c r="L243" s="193"/>
      <c r="M243" s="193"/>
      <c r="N243" s="193"/>
      <c r="O243" s="193"/>
      <c r="P243" s="193"/>
      <c r="Q243" s="193"/>
      <c r="R243" s="193"/>
      <c r="S243" s="193"/>
      <c r="T243" s="193"/>
      <c r="U243" s="193"/>
      <c r="V243" s="193"/>
      <c r="W243" s="193"/>
      <c r="X243" s="193"/>
      <c r="Y243" s="193"/>
      <c r="Z243" s="193"/>
    </row>
    <row r="244" ht="12.0" customHeight="1">
      <c r="A244" s="193"/>
      <c r="B244" s="193"/>
      <c r="C244" s="193"/>
      <c r="D244" s="193"/>
      <c r="E244" s="193"/>
      <c r="F244" s="193"/>
      <c r="G244" s="193"/>
      <c r="H244" s="193"/>
      <c r="I244" s="193"/>
      <c r="J244" s="193"/>
      <c r="K244" s="193"/>
      <c r="L244" s="193"/>
      <c r="M244" s="193"/>
      <c r="N244" s="193"/>
      <c r="O244" s="193"/>
      <c r="P244" s="193"/>
      <c r="Q244" s="193"/>
      <c r="R244" s="193"/>
      <c r="S244" s="193"/>
      <c r="T244" s="193"/>
      <c r="U244" s="193"/>
      <c r="V244" s="193"/>
      <c r="W244" s="193"/>
      <c r="X244" s="193"/>
      <c r="Y244" s="193"/>
      <c r="Z244" s="193"/>
    </row>
    <row r="245" ht="12.0" customHeight="1">
      <c r="A245" s="193"/>
      <c r="B245" s="193"/>
      <c r="C245" s="193"/>
      <c r="D245" s="193"/>
      <c r="E245" s="193"/>
      <c r="F245" s="193"/>
      <c r="G245" s="193"/>
      <c r="H245" s="193"/>
      <c r="I245" s="193"/>
      <c r="J245" s="193"/>
      <c r="K245" s="193"/>
      <c r="L245" s="193"/>
      <c r="M245" s="193"/>
      <c r="N245" s="193"/>
      <c r="O245" s="193"/>
      <c r="P245" s="193"/>
      <c r="Q245" s="193"/>
      <c r="R245" s="193"/>
      <c r="S245" s="193"/>
      <c r="T245" s="193"/>
      <c r="U245" s="193"/>
      <c r="V245" s="193"/>
      <c r="W245" s="193"/>
      <c r="X245" s="193"/>
      <c r="Y245" s="193"/>
      <c r="Z245" s="193"/>
    </row>
    <row r="246" ht="12.0" customHeight="1">
      <c r="A246" s="193"/>
      <c r="B246" s="193"/>
      <c r="C246" s="193"/>
      <c r="D246" s="193"/>
      <c r="E246" s="193"/>
      <c r="F246" s="193"/>
      <c r="G246" s="193"/>
      <c r="H246" s="193"/>
      <c r="I246" s="193"/>
      <c r="J246" s="193"/>
      <c r="K246" s="193"/>
      <c r="L246" s="193"/>
      <c r="M246" s="193"/>
      <c r="N246" s="193"/>
      <c r="O246" s="193"/>
      <c r="P246" s="193"/>
      <c r="Q246" s="193"/>
      <c r="R246" s="193"/>
      <c r="S246" s="193"/>
      <c r="T246" s="193"/>
      <c r="U246" s="193"/>
      <c r="V246" s="193"/>
      <c r="W246" s="193"/>
      <c r="X246" s="193"/>
      <c r="Y246" s="193"/>
      <c r="Z246" s="193"/>
    </row>
    <row r="247" ht="12.0" customHeight="1">
      <c r="A247" s="193"/>
      <c r="B247" s="193"/>
      <c r="C247" s="193"/>
      <c r="D247" s="193"/>
      <c r="E247" s="193"/>
      <c r="F247" s="193"/>
      <c r="G247" s="193"/>
      <c r="H247" s="193"/>
      <c r="I247" s="193"/>
      <c r="J247" s="193"/>
      <c r="K247" s="193"/>
      <c r="L247" s="193"/>
      <c r="M247" s="193"/>
      <c r="N247" s="193"/>
      <c r="O247" s="193"/>
      <c r="P247" s="193"/>
      <c r="Q247" s="193"/>
      <c r="R247" s="193"/>
      <c r="S247" s="193"/>
      <c r="T247" s="193"/>
      <c r="U247" s="193"/>
      <c r="V247" s="193"/>
      <c r="W247" s="193"/>
      <c r="X247" s="193"/>
      <c r="Y247" s="193"/>
      <c r="Z247" s="193"/>
    </row>
    <row r="248" ht="12.0" customHeight="1">
      <c r="A248" s="193"/>
      <c r="B248" s="193"/>
      <c r="C248" s="193"/>
      <c r="D248" s="193"/>
      <c r="E248" s="193"/>
      <c r="F248" s="193"/>
      <c r="G248" s="193"/>
      <c r="H248" s="193"/>
      <c r="I248" s="193"/>
      <c r="J248" s="193"/>
      <c r="K248" s="193"/>
      <c r="L248" s="193"/>
      <c r="M248" s="193"/>
      <c r="N248" s="193"/>
      <c r="O248" s="193"/>
      <c r="P248" s="193"/>
      <c r="Q248" s="193"/>
      <c r="R248" s="193"/>
      <c r="S248" s="193"/>
      <c r="T248" s="193"/>
      <c r="U248" s="193"/>
      <c r="V248" s="193"/>
      <c r="W248" s="193"/>
      <c r="X248" s="193"/>
      <c r="Y248" s="193"/>
      <c r="Z248" s="193"/>
    </row>
    <row r="249" ht="12.0" customHeight="1">
      <c r="A249" s="193"/>
      <c r="B249" s="193"/>
      <c r="C249" s="193"/>
      <c r="D249" s="193"/>
      <c r="E249" s="193"/>
      <c r="F249" s="193"/>
      <c r="G249" s="193"/>
      <c r="H249" s="193"/>
      <c r="I249" s="193"/>
      <c r="J249" s="193"/>
      <c r="K249" s="193"/>
      <c r="L249" s="193"/>
      <c r="M249" s="193"/>
      <c r="N249" s="193"/>
      <c r="O249" s="193"/>
      <c r="P249" s="193"/>
      <c r="Q249" s="193"/>
      <c r="R249" s="193"/>
      <c r="S249" s="193"/>
      <c r="T249" s="193"/>
      <c r="U249" s="193"/>
      <c r="V249" s="193"/>
      <c r="W249" s="193"/>
      <c r="X249" s="193"/>
      <c r="Y249" s="193"/>
      <c r="Z249" s="193"/>
    </row>
    <row r="250" ht="12.0" customHeight="1">
      <c r="A250" s="193"/>
      <c r="B250" s="193"/>
      <c r="C250" s="193"/>
      <c r="D250" s="193"/>
      <c r="E250" s="193"/>
      <c r="F250" s="193"/>
      <c r="G250" s="193"/>
      <c r="H250" s="193"/>
      <c r="I250" s="193"/>
      <c r="J250" s="193"/>
      <c r="K250" s="193"/>
      <c r="L250" s="193"/>
      <c r="M250" s="193"/>
      <c r="N250" s="193"/>
      <c r="O250" s="193"/>
      <c r="P250" s="193"/>
      <c r="Q250" s="193"/>
      <c r="R250" s="193"/>
      <c r="S250" s="193"/>
      <c r="T250" s="193"/>
      <c r="U250" s="193"/>
      <c r="V250" s="193"/>
      <c r="W250" s="193"/>
      <c r="X250" s="193"/>
      <c r="Y250" s="193"/>
      <c r="Z250" s="193"/>
    </row>
    <row r="251" ht="12.0" customHeight="1">
      <c r="A251" s="193"/>
      <c r="B251" s="193"/>
      <c r="C251" s="193"/>
      <c r="D251" s="193"/>
      <c r="E251" s="193"/>
      <c r="F251" s="193"/>
      <c r="G251" s="193"/>
      <c r="H251" s="193"/>
      <c r="I251" s="193"/>
      <c r="J251" s="193"/>
      <c r="K251" s="193"/>
      <c r="L251" s="193"/>
      <c r="M251" s="193"/>
      <c r="N251" s="193"/>
      <c r="O251" s="193"/>
      <c r="P251" s="193"/>
      <c r="Q251" s="193"/>
      <c r="R251" s="193"/>
      <c r="S251" s="193"/>
      <c r="T251" s="193"/>
      <c r="U251" s="193"/>
      <c r="V251" s="193"/>
      <c r="W251" s="193"/>
      <c r="X251" s="193"/>
      <c r="Y251" s="193"/>
      <c r="Z251" s="193"/>
    </row>
    <row r="252" ht="12.0" customHeight="1">
      <c r="A252" s="193"/>
      <c r="B252" s="193"/>
      <c r="C252" s="193"/>
      <c r="D252" s="193"/>
      <c r="E252" s="193"/>
      <c r="F252" s="193"/>
      <c r="G252" s="193"/>
      <c r="H252" s="193"/>
      <c r="I252" s="193"/>
      <c r="J252" s="193"/>
      <c r="K252" s="193"/>
      <c r="L252" s="193"/>
      <c r="M252" s="193"/>
      <c r="N252" s="193"/>
      <c r="O252" s="193"/>
      <c r="P252" s="193"/>
      <c r="Q252" s="193"/>
      <c r="R252" s="193"/>
      <c r="S252" s="193"/>
      <c r="T252" s="193"/>
      <c r="U252" s="193"/>
      <c r="V252" s="193"/>
      <c r="W252" s="193"/>
      <c r="X252" s="193"/>
      <c r="Y252" s="193"/>
      <c r="Z252" s="193"/>
    </row>
    <row r="253" ht="12.0" customHeight="1">
      <c r="A253" s="193"/>
      <c r="B253" s="193"/>
      <c r="C253" s="193"/>
      <c r="D253" s="193"/>
      <c r="E253" s="193"/>
      <c r="F253" s="193"/>
      <c r="G253" s="193"/>
      <c r="H253" s="193"/>
      <c r="I253" s="193"/>
      <c r="J253" s="193"/>
      <c r="K253" s="193"/>
      <c r="L253" s="193"/>
      <c r="M253" s="193"/>
      <c r="N253" s="193"/>
      <c r="O253" s="193"/>
      <c r="P253" s="193"/>
      <c r="Q253" s="193"/>
      <c r="R253" s="193"/>
      <c r="S253" s="193"/>
      <c r="T253" s="193"/>
      <c r="U253" s="193"/>
      <c r="V253" s="193"/>
      <c r="W253" s="193"/>
      <c r="X253" s="193"/>
      <c r="Y253" s="193"/>
      <c r="Z253" s="193"/>
    </row>
    <row r="254" ht="12.0" customHeight="1">
      <c r="A254" s="193"/>
      <c r="B254" s="193"/>
      <c r="C254" s="193"/>
      <c r="D254" s="193"/>
      <c r="E254" s="193"/>
      <c r="F254" s="193"/>
      <c r="G254" s="193"/>
      <c r="H254" s="193"/>
      <c r="I254" s="193"/>
      <c r="J254" s="193"/>
      <c r="K254" s="193"/>
      <c r="L254" s="193"/>
      <c r="M254" s="193"/>
      <c r="N254" s="193"/>
      <c r="O254" s="193"/>
      <c r="P254" s="193"/>
      <c r="Q254" s="193"/>
      <c r="R254" s="193"/>
      <c r="S254" s="193"/>
      <c r="T254" s="193"/>
      <c r="U254" s="193"/>
      <c r="V254" s="193"/>
      <c r="W254" s="193"/>
      <c r="X254" s="193"/>
      <c r="Y254" s="193"/>
      <c r="Z254" s="193"/>
    </row>
    <row r="255" ht="12.0" customHeight="1">
      <c r="A255" s="193"/>
      <c r="B255" s="193"/>
      <c r="C255" s="193"/>
      <c r="D255" s="193"/>
      <c r="E255" s="193"/>
      <c r="F255" s="193"/>
      <c r="G255" s="193"/>
      <c r="H255" s="193"/>
      <c r="I255" s="193"/>
      <c r="J255" s="193"/>
      <c r="K255" s="193"/>
      <c r="L255" s="193"/>
      <c r="M255" s="193"/>
      <c r="N255" s="193"/>
      <c r="O255" s="193"/>
      <c r="P255" s="193"/>
      <c r="Q255" s="193"/>
      <c r="R255" s="193"/>
      <c r="S255" s="193"/>
      <c r="T255" s="193"/>
      <c r="U255" s="193"/>
      <c r="V255" s="193"/>
      <c r="W255" s="193"/>
      <c r="X255" s="193"/>
      <c r="Y255" s="193"/>
      <c r="Z255" s="193"/>
    </row>
    <row r="256" ht="12.0" customHeight="1">
      <c r="A256" s="193"/>
      <c r="B256" s="193"/>
      <c r="C256" s="193"/>
      <c r="D256" s="193"/>
      <c r="E256" s="193"/>
      <c r="F256" s="193"/>
      <c r="G256" s="193"/>
      <c r="H256" s="193"/>
      <c r="I256" s="193"/>
      <c r="J256" s="193"/>
      <c r="K256" s="193"/>
      <c r="L256" s="193"/>
      <c r="M256" s="193"/>
      <c r="N256" s="193"/>
      <c r="O256" s="193"/>
      <c r="P256" s="193"/>
      <c r="Q256" s="193"/>
      <c r="R256" s="193"/>
      <c r="S256" s="193"/>
      <c r="T256" s="193"/>
      <c r="U256" s="193"/>
      <c r="V256" s="193"/>
      <c r="W256" s="193"/>
      <c r="X256" s="193"/>
      <c r="Y256" s="193"/>
      <c r="Z256" s="193"/>
    </row>
    <row r="257" ht="12.0" customHeight="1">
      <c r="A257" s="193"/>
      <c r="B257" s="193"/>
      <c r="C257" s="193"/>
      <c r="D257" s="193"/>
      <c r="E257" s="193"/>
      <c r="F257" s="193"/>
      <c r="G257" s="193"/>
      <c r="H257" s="193"/>
      <c r="I257" s="193"/>
      <c r="J257" s="193"/>
      <c r="K257" s="193"/>
      <c r="L257" s="193"/>
      <c r="M257" s="193"/>
      <c r="N257" s="193"/>
      <c r="O257" s="193"/>
      <c r="P257" s="193"/>
      <c r="Q257" s="193"/>
      <c r="R257" s="193"/>
      <c r="S257" s="193"/>
      <c r="T257" s="193"/>
      <c r="U257" s="193"/>
      <c r="V257" s="193"/>
      <c r="W257" s="193"/>
      <c r="X257" s="193"/>
      <c r="Y257" s="193"/>
      <c r="Z257" s="193"/>
    </row>
    <row r="258" ht="12.0" customHeight="1">
      <c r="A258" s="193"/>
      <c r="B258" s="193"/>
      <c r="C258" s="193"/>
      <c r="D258" s="193"/>
      <c r="E258" s="193"/>
      <c r="F258" s="193"/>
      <c r="G258" s="193"/>
      <c r="H258" s="193"/>
      <c r="I258" s="193"/>
      <c r="J258" s="193"/>
      <c r="K258" s="193"/>
      <c r="L258" s="193"/>
      <c r="M258" s="193"/>
      <c r="N258" s="193"/>
      <c r="O258" s="193"/>
      <c r="P258" s="193"/>
      <c r="Q258" s="193"/>
      <c r="R258" s="193"/>
      <c r="S258" s="193"/>
      <c r="T258" s="193"/>
      <c r="U258" s="193"/>
      <c r="V258" s="193"/>
      <c r="W258" s="193"/>
      <c r="X258" s="193"/>
      <c r="Y258" s="193"/>
      <c r="Z258" s="193"/>
    </row>
    <row r="259" ht="12.0" customHeight="1">
      <c r="A259" s="193"/>
      <c r="B259" s="193"/>
      <c r="C259" s="193"/>
      <c r="D259" s="193"/>
      <c r="E259" s="193"/>
      <c r="F259" s="193"/>
      <c r="G259" s="193"/>
      <c r="H259" s="193"/>
      <c r="I259" s="193"/>
      <c r="J259" s="193"/>
      <c r="K259" s="193"/>
      <c r="L259" s="193"/>
      <c r="M259" s="193"/>
      <c r="N259" s="193"/>
      <c r="O259" s="193"/>
      <c r="P259" s="193"/>
      <c r="Q259" s="193"/>
      <c r="R259" s="193"/>
      <c r="S259" s="193"/>
      <c r="T259" s="193"/>
      <c r="U259" s="193"/>
      <c r="V259" s="193"/>
      <c r="W259" s="193"/>
      <c r="X259" s="193"/>
      <c r="Y259" s="193"/>
      <c r="Z259" s="193"/>
    </row>
    <row r="260" ht="12.0" customHeight="1">
      <c r="A260" s="193"/>
      <c r="B260" s="193"/>
      <c r="C260" s="193"/>
      <c r="D260" s="193"/>
      <c r="E260" s="193"/>
      <c r="F260" s="193"/>
      <c r="G260" s="193"/>
      <c r="H260" s="193"/>
      <c r="I260" s="193"/>
      <c r="J260" s="193"/>
      <c r="K260" s="193"/>
      <c r="L260" s="193"/>
      <c r="M260" s="193"/>
      <c r="N260" s="193"/>
      <c r="O260" s="193"/>
      <c r="P260" s="193"/>
      <c r="Q260" s="193"/>
      <c r="R260" s="193"/>
      <c r="S260" s="193"/>
      <c r="T260" s="193"/>
      <c r="U260" s="193"/>
      <c r="V260" s="193"/>
      <c r="W260" s="193"/>
      <c r="X260" s="193"/>
      <c r="Y260" s="193"/>
      <c r="Z260" s="193"/>
    </row>
    <row r="261" ht="12.0" customHeight="1">
      <c r="A261" s="193"/>
      <c r="B261" s="193"/>
      <c r="C261" s="193"/>
      <c r="D261" s="193"/>
      <c r="E261" s="193"/>
      <c r="F261" s="193"/>
      <c r="G261" s="193"/>
      <c r="H261" s="193"/>
      <c r="I261" s="193"/>
      <c r="J261" s="193"/>
      <c r="K261" s="193"/>
      <c r="L261" s="193"/>
      <c r="M261" s="193"/>
      <c r="N261" s="193"/>
      <c r="O261" s="193"/>
      <c r="P261" s="193"/>
      <c r="Q261" s="193"/>
      <c r="R261" s="193"/>
      <c r="S261" s="193"/>
      <c r="T261" s="193"/>
      <c r="U261" s="193"/>
      <c r="V261" s="193"/>
      <c r="W261" s="193"/>
      <c r="X261" s="193"/>
      <c r="Y261" s="193"/>
      <c r="Z261" s="193"/>
    </row>
    <row r="262" ht="12.0" customHeight="1">
      <c r="A262" s="193"/>
      <c r="B262" s="193"/>
      <c r="C262" s="193"/>
      <c r="D262" s="193"/>
      <c r="E262" s="193"/>
      <c r="F262" s="193"/>
      <c r="G262" s="193"/>
      <c r="H262" s="193"/>
      <c r="I262" s="193"/>
      <c r="J262" s="193"/>
      <c r="K262" s="193"/>
      <c r="L262" s="193"/>
      <c r="M262" s="193"/>
      <c r="N262" s="193"/>
      <c r="O262" s="193"/>
      <c r="P262" s="193"/>
      <c r="Q262" s="193"/>
      <c r="R262" s="193"/>
      <c r="S262" s="193"/>
      <c r="T262" s="193"/>
      <c r="U262" s="193"/>
      <c r="V262" s="193"/>
      <c r="W262" s="193"/>
      <c r="X262" s="193"/>
      <c r="Y262" s="193"/>
      <c r="Z262" s="193"/>
    </row>
    <row r="263" ht="12.0" customHeight="1">
      <c r="A263" s="193"/>
      <c r="B263" s="193"/>
      <c r="C263" s="193"/>
      <c r="D263" s="193"/>
      <c r="E263" s="193"/>
      <c r="F263" s="193"/>
      <c r="G263" s="193"/>
      <c r="H263" s="193"/>
      <c r="I263" s="193"/>
      <c r="J263" s="193"/>
      <c r="K263" s="193"/>
      <c r="L263" s="193"/>
      <c r="M263" s="193"/>
      <c r="N263" s="193"/>
      <c r="O263" s="193"/>
      <c r="P263" s="193"/>
      <c r="Q263" s="193"/>
      <c r="R263" s="193"/>
      <c r="S263" s="193"/>
      <c r="T263" s="193"/>
      <c r="U263" s="193"/>
      <c r="V263" s="193"/>
      <c r="W263" s="193"/>
      <c r="X263" s="193"/>
      <c r="Y263" s="193"/>
      <c r="Z263" s="193"/>
    </row>
    <row r="264" ht="12.0" customHeight="1">
      <c r="A264" s="193"/>
      <c r="B264" s="193"/>
      <c r="C264" s="193"/>
      <c r="D264" s="193"/>
      <c r="E264" s="193"/>
      <c r="F264" s="193"/>
      <c r="G264" s="193"/>
      <c r="H264" s="193"/>
      <c r="I264" s="193"/>
      <c r="J264" s="193"/>
      <c r="K264" s="193"/>
      <c r="L264" s="193"/>
      <c r="M264" s="193"/>
      <c r="N264" s="193"/>
      <c r="O264" s="193"/>
      <c r="P264" s="193"/>
      <c r="Q264" s="193"/>
      <c r="R264" s="193"/>
      <c r="S264" s="193"/>
      <c r="T264" s="193"/>
      <c r="U264" s="193"/>
      <c r="V264" s="193"/>
      <c r="W264" s="193"/>
      <c r="X264" s="193"/>
      <c r="Y264" s="193"/>
      <c r="Z264" s="193"/>
    </row>
    <row r="265" ht="12.0" customHeight="1">
      <c r="A265" s="193"/>
      <c r="B265" s="193"/>
      <c r="C265" s="193"/>
      <c r="D265" s="193"/>
      <c r="E265" s="193"/>
      <c r="F265" s="193"/>
      <c r="G265" s="193"/>
      <c r="H265" s="193"/>
      <c r="I265" s="193"/>
      <c r="J265" s="193"/>
      <c r="K265" s="193"/>
      <c r="L265" s="193"/>
      <c r="M265" s="193"/>
      <c r="N265" s="193"/>
      <c r="O265" s="193"/>
      <c r="P265" s="193"/>
      <c r="Q265" s="193"/>
      <c r="R265" s="193"/>
      <c r="S265" s="193"/>
      <c r="T265" s="193"/>
      <c r="U265" s="193"/>
      <c r="V265" s="193"/>
      <c r="W265" s="193"/>
      <c r="X265" s="193"/>
      <c r="Y265" s="193"/>
      <c r="Z265" s="193"/>
    </row>
    <row r="266" ht="12.0" customHeight="1">
      <c r="A266" s="193"/>
      <c r="B266" s="193"/>
      <c r="C266" s="193"/>
      <c r="D266" s="193"/>
      <c r="E266" s="193"/>
      <c r="F266" s="193"/>
      <c r="G266" s="193"/>
      <c r="H266" s="193"/>
      <c r="I266" s="193"/>
      <c r="J266" s="193"/>
      <c r="K266" s="193"/>
      <c r="L266" s="193"/>
      <c r="M266" s="193"/>
      <c r="N266" s="193"/>
      <c r="O266" s="193"/>
      <c r="P266" s="193"/>
      <c r="Q266" s="193"/>
      <c r="R266" s="193"/>
      <c r="S266" s="193"/>
      <c r="T266" s="193"/>
      <c r="U266" s="193"/>
      <c r="V266" s="193"/>
      <c r="W266" s="193"/>
      <c r="X266" s="193"/>
      <c r="Y266" s="193"/>
      <c r="Z266" s="193"/>
    </row>
    <row r="267" ht="12.0" customHeight="1">
      <c r="A267" s="193"/>
      <c r="B267" s="193"/>
      <c r="C267" s="193"/>
      <c r="D267" s="193"/>
      <c r="E267" s="193"/>
      <c r="F267" s="193"/>
      <c r="G267" s="193"/>
      <c r="H267" s="193"/>
      <c r="I267" s="193"/>
      <c r="J267" s="193"/>
      <c r="K267" s="193"/>
      <c r="L267" s="193"/>
      <c r="M267" s="193"/>
      <c r="N267" s="193"/>
      <c r="O267" s="193"/>
      <c r="P267" s="193"/>
      <c r="Q267" s="193"/>
      <c r="R267" s="193"/>
      <c r="S267" s="193"/>
      <c r="T267" s="193"/>
      <c r="U267" s="193"/>
      <c r="V267" s="193"/>
      <c r="W267" s="193"/>
      <c r="X267" s="193"/>
      <c r="Y267" s="193"/>
      <c r="Z267" s="193"/>
    </row>
    <row r="268" ht="12.0" customHeight="1">
      <c r="A268" s="193"/>
      <c r="B268" s="193"/>
      <c r="C268" s="193"/>
      <c r="D268" s="193"/>
      <c r="E268" s="193"/>
      <c r="F268" s="193"/>
      <c r="G268" s="193"/>
      <c r="H268" s="193"/>
      <c r="I268" s="193"/>
      <c r="J268" s="193"/>
      <c r="K268" s="193"/>
      <c r="L268" s="193"/>
      <c r="M268" s="193"/>
      <c r="N268" s="193"/>
      <c r="O268" s="193"/>
      <c r="P268" s="193"/>
      <c r="Q268" s="193"/>
      <c r="R268" s="193"/>
      <c r="S268" s="193"/>
      <c r="T268" s="193"/>
      <c r="U268" s="193"/>
      <c r="V268" s="193"/>
      <c r="W268" s="193"/>
      <c r="X268" s="193"/>
      <c r="Y268" s="193"/>
      <c r="Z268" s="193"/>
    </row>
    <row r="269" ht="12.0" customHeight="1">
      <c r="A269" s="193"/>
      <c r="B269" s="193"/>
      <c r="C269" s="193"/>
      <c r="D269" s="193"/>
      <c r="E269" s="193"/>
      <c r="F269" s="193"/>
      <c r="G269" s="193"/>
      <c r="H269" s="193"/>
      <c r="I269" s="193"/>
      <c r="J269" s="193"/>
      <c r="K269" s="193"/>
      <c r="L269" s="193"/>
      <c r="M269" s="193"/>
      <c r="N269" s="193"/>
      <c r="O269" s="193"/>
      <c r="P269" s="193"/>
      <c r="Q269" s="193"/>
      <c r="R269" s="193"/>
      <c r="S269" s="193"/>
      <c r="T269" s="193"/>
      <c r="U269" s="193"/>
      <c r="V269" s="193"/>
      <c r="W269" s="193"/>
      <c r="X269" s="193"/>
      <c r="Y269" s="193"/>
      <c r="Z269" s="193"/>
    </row>
    <row r="270" ht="12.0" customHeight="1">
      <c r="A270" s="193"/>
      <c r="B270" s="193"/>
      <c r="C270" s="193"/>
      <c r="D270" s="193"/>
      <c r="E270" s="193"/>
      <c r="F270" s="193"/>
      <c r="G270" s="193"/>
      <c r="H270" s="193"/>
      <c r="I270" s="193"/>
      <c r="J270" s="193"/>
      <c r="K270" s="193"/>
      <c r="L270" s="193"/>
      <c r="M270" s="193"/>
      <c r="N270" s="193"/>
      <c r="O270" s="193"/>
      <c r="P270" s="193"/>
      <c r="Q270" s="193"/>
      <c r="R270" s="193"/>
      <c r="S270" s="193"/>
      <c r="T270" s="193"/>
      <c r="U270" s="193"/>
      <c r="V270" s="193"/>
      <c r="W270" s="193"/>
      <c r="X270" s="193"/>
      <c r="Y270" s="193"/>
      <c r="Z270" s="193"/>
    </row>
    <row r="271" ht="12.0" customHeight="1">
      <c r="A271" s="193"/>
      <c r="B271" s="193"/>
      <c r="C271" s="193"/>
      <c r="D271" s="193"/>
      <c r="E271" s="193"/>
      <c r="F271" s="193"/>
      <c r="G271" s="193"/>
      <c r="H271" s="193"/>
      <c r="I271" s="193"/>
      <c r="J271" s="193"/>
      <c r="K271" s="193"/>
      <c r="L271" s="193"/>
      <c r="M271" s="193"/>
      <c r="N271" s="193"/>
      <c r="O271" s="193"/>
      <c r="P271" s="193"/>
      <c r="Q271" s="193"/>
      <c r="R271" s="193"/>
      <c r="S271" s="193"/>
      <c r="T271" s="193"/>
      <c r="U271" s="193"/>
      <c r="V271" s="193"/>
      <c r="W271" s="193"/>
      <c r="X271" s="193"/>
      <c r="Y271" s="193"/>
      <c r="Z271" s="193"/>
    </row>
    <row r="272" ht="12.0" customHeight="1">
      <c r="A272" s="193"/>
      <c r="B272" s="193"/>
      <c r="C272" s="193"/>
      <c r="D272" s="193"/>
      <c r="E272" s="193"/>
      <c r="F272" s="193"/>
      <c r="G272" s="193"/>
      <c r="H272" s="193"/>
      <c r="I272" s="193"/>
      <c r="J272" s="193"/>
      <c r="K272" s="193"/>
      <c r="L272" s="193"/>
      <c r="M272" s="193"/>
      <c r="N272" s="193"/>
      <c r="O272" s="193"/>
      <c r="P272" s="193"/>
      <c r="Q272" s="193"/>
      <c r="R272" s="193"/>
      <c r="S272" s="193"/>
      <c r="T272" s="193"/>
      <c r="U272" s="193"/>
      <c r="V272" s="193"/>
      <c r="W272" s="193"/>
      <c r="X272" s="193"/>
      <c r="Y272" s="193"/>
      <c r="Z272" s="193"/>
    </row>
    <row r="273" ht="12.0" customHeight="1">
      <c r="A273" s="193"/>
      <c r="B273" s="193"/>
      <c r="C273" s="193"/>
      <c r="D273" s="193"/>
      <c r="E273" s="193"/>
      <c r="F273" s="193"/>
      <c r="G273" s="193"/>
      <c r="H273" s="193"/>
      <c r="I273" s="193"/>
      <c r="J273" s="193"/>
      <c r="K273" s="193"/>
      <c r="L273" s="193"/>
      <c r="M273" s="193"/>
      <c r="N273" s="193"/>
      <c r="O273" s="193"/>
      <c r="P273" s="193"/>
      <c r="Q273" s="193"/>
      <c r="R273" s="193"/>
      <c r="S273" s="193"/>
      <c r="T273" s="193"/>
      <c r="U273" s="193"/>
      <c r="V273" s="193"/>
      <c r="W273" s="193"/>
      <c r="X273" s="193"/>
      <c r="Y273" s="193"/>
      <c r="Z273" s="193"/>
    </row>
    <row r="274" ht="12.0" customHeight="1">
      <c r="A274" s="193"/>
      <c r="B274" s="193"/>
      <c r="C274" s="193"/>
      <c r="D274" s="193"/>
      <c r="E274" s="193"/>
      <c r="F274" s="193"/>
      <c r="G274" s="193"/>
      <c r="H274" s="193"/>
      <c r="I274" s="193"/>
      <c r="J274" s="193"/>
      <c r="K274" s="193"/>
      <c r="L274" s="193"/>
      <c r="M274" s="193"/>
      <c r="N274" s="193"/>
      <c r="O274" s="193"/>
      <c r="P274" s="193"/>
      <c r="Q274" s="193"/>
      <c r="R274" s="193"/>
      <c r="S274" s="193"/>
      <c r="T274" s="193"/>
      <c r="U274" s="193"/>
      <c r="V274" s="193"/>
      <c r="W274" s="193"/>
      <c r="X274" s="193"/>
      <c r="Y274" s="193"/>
      <c r="Z274" s="193"/>
    </row>
    <row r="275" ht="12.0" customHeight="1">
      <c r="A275" s="193"/>
      <c r="B275" s="193"/>
      <c r="C275" s="193"/>
      <c r="D275" s="193"/>
      <c r="E275" s="193"/>
      <c r="F275" s="193"/>
      <c r="G275" s="193"/>
      <c r="H275" s="193"/>
      <c r="I275" s="193"/>
      <c r="J275" s="193"/>
      <c r="K275" s="193"/>
      <c r="L275" s="193"/>
      <c r="M275" s="193"/>
      <c r="N275" s="193"/>
      <c r="O275" s="193"/>
      <c r="P275" s="193"/>
      <c r="Q275" s="193"/>
      <c r="R275" s="193"/>
      <c r="S275" s="193"/>
      <c r="T275" s="193"/>
      <c r="U275" s="193"/>
      <c r="V275" s="193"/>
      <c r="W275" s="193"/>
      <c r="X275" s="193"/>
      <c r="Y275" s="193"/>
      <c r="Z275" s="193"/>
    </row>
    <row r="276" ht="12.0" customHeight="1">
      <c r="A276" s="193"/>
      <c r="B276" s="193"/>
      <c r="C276" s="193"/>
      <c r="D276" s="193"/>
      <c r="E276" s="193"/>
      <c r="F276" s="193"/>
      <c r="G276" s="193"/>
      <c r="H276" s="193"/>
      <c r="I276" s="193"/>
      <c r="J276" s="193"/>
      <c r="K276" s="193"/>
      <c r="L276" s="193"/>
      <c r="M276" s="193"/>
      <c r="N276" s="193"/>
      <c r="O276" s="193"/>
      <c r="P276" s="193"/>
      <c r="Q276" s="193"/>
      <c r="R276" s="193"/>
      <c r="S276" s="193"/>
      <c r="T276" s="193"/>
      <c r="U276" s="193"/>
      <c r="V276" s="193"/>
      <c r="W276" s="193"/>
      <c r="X276" s="193"/>
      <c r="Y276" s="193"/>
      <c r="Z276" s="193"/>
    </row>
    <row r="277" ht="12.0" customHeight="1">
      <c r="A277" s="193"/>
      <c r="B277" s="193"/>
      <c r="C277" s="193"/>
      <c r="D277" s="193"/>
      <c r="E277" s="193"/>
      <c r="F277" s="193"/>
      <c r="G277" s="193"/>
      <c r="H277" s="193"/>
      <c r="I277" s="193"/>
      <c r="J277" s="193"/>
      <c r="K277" s="193"/>
      <c r="L277" s="193"/>
      <c r="M277" s="193"/>
      <c r="N277" s="193"/>
      <c r="O277" s="193"/>
      <c r="P277" s="193"/>
      <c r="Q277" s="193"/>
      <c r="R277" s="193"/>
      <c r="S277" s="193"/>
      <c r="T277" s="193"/>
      <c r="U277" s="193"/>
      <c r="V277" s="193"/>
      <c r="W277" s="193"/>
      <c r="X277" s="193"/>
      <c r="Y277" s="193"/>
      <c r="Z277" s="193"/>
    </row>
    <row r="278" ht="12.0" customHeight="1">
      <c r="A278" s="193"/>
      <c r="B278" s="193"/>
      <c r="C278" s="193"/>
      <c r="D278" s="193"/>
      <c r="E278" s="193"/>
      <c r="F278" s="193"/>
      <c r="G278" s="193"/>
      <c r="H278" s="193"/>
      <c r="I278" s="193"/>
      <c r="J278" s="193"/>
      <c r="K278" s="193"/>
      <c r="L278" s="193"/>
      <c r="M278" s="193"/>
      <c r="N278" s="193"/>
      <c r="O278" s="193"/>
      <c r="P278" s="193"/>
      <c r="Q278" s="193"/>
      <c r="R278" s="193"/>
      <c r="S278" s="193"/>
      <c r="T278" s="193"/>
      <c r="U278" s="193"/>
      <c r="V278" s="193"/>
      <c r="W278" s="193"/>
      <c r="X278" s="193"/>
      <c r="Y278" s="193"/>
      <c r="Z278" s="193"/>
    </row>
    <row r="279" ht="12.0" customHeight="1">
      <c r="A279" s="193"/>
      <c r="B279" s="193"/>
      <c r="C279" s="193"/>
      <c r="D279" s="193"/>
      <c r="E279" s="193"/>
      <c r="F279" s="193"/>
      <c r="G279" s="193"/>
      <c r="H279" s="193"/>
      <c r="I279" s="193"/>
      <c r="J279" s="193"/>
      <c r="K279" s="193"/>
      <c r="L279" s="193"/>
      <c r="M279" s="193"/>
      <c r="N279" s="193"/>
      <c r="O279" s="193"/>
      <c r="P279" s="193"/>
      <c r="Q279" s="193"/>
      <c r="R279" s="193"/>
      <c r="S279" s="193"/>
      <c r="T279" s="193"/>
      <c r="U279" s="193"/>
      <c r="V279" s="193"/>
      <c r="W279" s="193"/>
      <c r="X279" s="193"/>
      <c r="Y279" s="193"/>
      <c r="Z279" s="193"/>
    </row>
    <row r="280" ht="12.0" customHeight="1">
      <c r="A280" s="193"/>
      <c r="B280" s="193"/>
      <c r="C280" s="193"/>
      <c r="D280" s="193"/>
      <c r="E280" s="193"/>
      <c r="F280" s="193"/>
      <c r="G280" s="193"/>
      <c r="H280" s="193"/>
      <c r="I280" s="193"/>
      <c r="J280" s="193"/>
      <c r="K280" s="193"/>
      <c r="L280" s="193"/>
      <c r="M280" s="193"/>
      <c r="N280" s="193"/>
      <c r="O280" s="193"/>
      <c r="P280" s="193"/>
      <c r="Q280" s="193"/>
      <c r="R280" s="193"/>
      <c r="S280" s="193"/>
      <c r="T280" s="193"/>
      <c r="U280" s="193"/>
      <c r="V280" s="193"/>
      <c r="W280" s="193"/>
      <c r="X280" s="193"/>
      <c r="Y280" s="193"/>
      <c r="Z280" s="193"/>
    </row>
    <row r="281" ht="12.0" customHeight="1">
      <c r="A281" s="193"/>
      <c r="B281" s="193"/>
      <c r="C281" s="193"/>
      <c r="D281" s="193"/>
      <c r="E281" s="193"/>
      <c r="F281" s="193"/>
      <c r="G281" s="193"/>
      <c r="H281" s="193"/>
      <c r="I281" s="193"/>
      <c r="J281" s="193"/>
      <c r="K281" s="193"/>
      <c r="L281" s="193"/>
      <c r="M281" s="193"/>
      <c r="N281" s="193"/>
      <c r="O281" s="193"/>
      <c r="P281" s="193"/>
      <c r="Q281" s="193"/>
      <c r="R281" s="193"/>
      <c r="S281" s="193"/>
      <c r="T281" s="193"/>
      <c r="U281" s="193"/>
      <c r="V281" s="193"/>
      <c r="W281" s="193"/>
      <c r="X281" s="193"/>
      <c r="Y281" s="193"/>
      <c r="Z281" s="193"/>
    </row>
    <row r="282" ht="12.0" customHeight="1">
      <c r="A282" s="193"/>
      <c r="B282" s="193"/>
      <c r="C282" s="193"/>
      <c r="D282" s="193"/>
      <c r="E282" s="193"/>
      <c r="F282" s="193"/>
      <c r="G282" s="193"/>
      <c r="H282" s="193"/>
      <c r="I282" s="193"/>
      <c r="J282" s="193"/>
      <c r="K282" s="193"/>
      <c r="L282" s="193"/>
      <c r="M282" s="193"/>
      <c r="N282" s="193"/>
      <c r="O282" s="193"/>
      <c r="P282" s="193"/>
      <c r="Q282" s="193"/>
      <c r="R282" s="193"/>
      <c r="S282" s="193"/>
      <c r="T282" s="193"/>
      <c r="U282" s="193"/>
      <c r="V282" s="193"/>
      <c r="W282" s="193"/>
      <c r="X282" s="193"/>
      <c r="Y282" s="193"/>
      <c r="Z282" s="193"/>
    </row>
    <row r="283" ht="12.0" customHeight="1">
      <c r="A283" s="193"/>
      <c r="B283" s="193"/>
      <c r="C283" s="193"/>
      <c r="D283" s="193"/>
      <c r="E283" s="193"/>
      <c r="F283" s="193"/>
      <c r="G283" s="193"/>
      <c r="H283" s="193"/>
      <c r="I283" s="193"/>
      <c r="J283" s="193"/>
      <c r="K283" s="193"/>
      <c r="L283" s="193"/>
      <c r="M283" s="193"/>
      <c r="N283" s="193"/>
      <c r="O283" s="193"/>
      <c r="P283" s="193"/>
      <c r="Q283" s="193"/>
      <c r="R283" s="193"/>
      <c r="S283" s="193"/>
      <c r="T283" s="193"/>
      <c r="U283" s="193"/>
      <c r="V283" s="193"/>
      <c r="W283" s="193"/>
      <c r="X283" s="193"/>
      <c r="Y283" s="193"/>
      <c r="Z283" s="193"/>
    </row>
    <row r="284" ht="12.0" customHeight="1">
      <c r="A284" s="193"/>
      <c r="B284" s="193"/>
      <c r="C284" s="193"/>
      <c r="D284" s="193"/>
      <c r="E284" s="193"/>
      <c r="F284" s="193"/>
      <c r="G284" s="193"/>
      <c r="H284" s="193"/>
      <c r="I284" s="193"/>
      <c r="J284" s="193"/>
      <c r="K284" s="193"/>
      <c r="L284" s="193"/>
      <c r="M284" s="193"/>
      <c r="N284" s="193"/>
      <c r="O284" s="193"/>
      <c r="P284" s="193"/>
      <c r="Q284" s="193"/>
      <c r="R284" s="193"/>
      <c r="S284" s="193"/>
      <c r="T284" s="193"/>
      <c r="U284" s="193"/>
      <c r="V284" s="193"/>
      <c r="W284" s="193"/>
      <c r="X284" s="193"/>
      <c r="Y284" s="193"/>
      <c r="Z284" s="193"/>
    </row>
    <row r="285" ht="12.0" customHeight="1">
      <c r="A285" s="193"/>
      <c r="B285" s="193"/>
      <c r="C285" s="193"/>
      <c r="D285" s="193"/>
      <c r="E285" s="193"/>
      <c r="F285" s="193"/>
      <c r="G285" s="193"/>
      <c r="H285" s="193"/>
      <c r="I285" s="193"/>
      <c r="J285" s="193"/>
      <c r="K285" s="193"/>
      <c r="L285" s="193"/>
      <c r="M285" s="193"/>
      <c r="N285" s="193"/>
      <c r="O285" s="193"/>
      <c r="P285" s="193"/>
      <c r="Q285" s="193"/>
      <c r="R285" s="193"/>
      <c r="S285" s="193"/>
      <c r="T285" s="193"/>
      <c r="U285" s="193"/>
      <c r="V285" s="193"/>
      <c r="W285" s="193"/>
      <c r="X285" s="193"/>
      <c r="Y285" s="193"/>
      <c r="Z285" s="193"/>
    </row>
    <row r="286" ht="12.0" customHeight="1">
      <c r="A286" s="193"/>
      <c r="B286" s="193"/>
      <c r="C286" s="193"/>
      <c r="D286" s="193"/>
      <c r="E286" s="193"/>
      <c r="F286" s="193"/>
      <c r="G286" s="193"/>
      <c r="H286" s="193"/>
      <c r="I286" s="193"/>
      <c r="J286" s="193"/>
      <c r="K286" s="193"/>
      <c r="L286" s="193"/>
      <c r="M286" s="193"/>
      <c r="N286" s="193"/>
      <c r="O286" s="193"/>
      <c r="P286" s="193"/>
      <c r="Q286" s="193"/>
      <c r="R286" s="193"/>
      <c r="S286" s="193"/>
      <c r="T286" s="193"/>
      <c r="U286" s="193"/>
      <c r="V286" s="193"/>
      <c r="W286" s="193"/>
      <c r="X286" s="193"/>
      <c r="Y286" s="193"/>
      <c r="Z286" s="193"/>
    </row>
    <row r="287" ht="12.0" customHeight="1">
      <c r="A287" s="193"/>
      <c r="B287" s="193"/>
      <c r="C287" s="193"/>
      <c r="D287" s="193"/>
      <c r="E287" s="193"/>
      <c r="F287" s="193"/>
      <c r="G287" s="193"/>
      <c r="H287" s="193"/>
      <c r="I287" s="193"/>
      <c r="J287" s="193"/>
      <c r="K287" s="193"/>
      <c r="L287" s="193"/>
      <c r="M287" s="193"/>
      <c r="N287" s="193"/>
      <c r="O287" s="193"/>
      <c r="P287" s="193"/>
      <c r="Q287" s="193"/>
      <c r="R287" s="193"/>
      <c r="S287" s="193"/>
      <c r="T287" s="193"/>
      <c r="U287" s="193"/>
      <c r="V287" s="193"/>
      <c r="W287" s="193"/>
      <c r="X287" s="193"/>
      <c r="Y287" s="193"/>
      <c r="Z287" s="193"/>
    </row>
    <row r="288" ht="12.0" customHeight="1">
      <c r="A288" s="193"/>
      <c r="B288" s="193"/>
      <c r="C288" s="193"/>
      <c r="D288" s="193"/>
      <c r="E288" s="193"/>
      <c r="F288" s="193"/>
      <c r="G288" s="193"/>
      <c r="H288" s="193"/>
      <c r="I288" s="193"/>
      <c r="J288" s="193"/>
      <c r="K288" s="193"/>
      <c r="L288" s="193"/>
      <c r="M288" s="193"/>
      <c r="N288" s="193"/>
      <c r="O288" s="193"/>
      <c r="P288" s="193"/>
      <c r="Q288" s="193"/>
      <c r="R288" s="193"/>
      <c r="S288" s="193"/>
      <c r="T288" s="193"/>
      <c r="U288" s="193"/>
      <c r="V288" s="193"/>
      <c r="W288" s="193"/>
      <c r="X288" s="193"/>
      <c r="Y288" s="193"/>
      <c r="Z288" s="193"/>
    </row>
    <row r="289" ht="12.0" customHeight="1">
      <c r="A289" s="193"/>
      <c r="B289" s="193"/>
      <c r="C289" s="193"/>
      <c r="D289" s="193"/>
      <c r="E289" s="193"/>
      <c r="F289" s="193"/>
      <c r="G289" s="193"/>
      <c r="H289" s="193"/>
      <c r="I289" s="193"/>
      <c r="J289" s="193"/>
      <c r="K289" s="193"/>
      <c r="L289" s="193"/>
      <c r="M289" s="193"/>
      <c r="N289" s="193"/>
      <c r="O289" s="193"/>
      <c r="P289" s="193"/>
      <c r="Q289" s="193"/>
      <c r="R289" s="193"/>
      <c r="S289" s="193"/>
      <c r="T289" s="193"/>
      <c r="U289" s="193"/>
      <c r="V289" s="193"/>
      <c r="W289" s="193"/>
      <c r="X289" s="193"/>
      <c r="Y289" s="193"/>
      <c r="Z289" s="193"/>
    </row>
    <row r="290" ht="12.0" customHeight="1">
      <c r="A290" s="193"/>
      <c r="B290" s="193"/>
      <c r="C290" s="193"/>
      <c r="D290" s="193"/>
      <c r="E290" s="193"/>
      <c r="F290" s="193"/>
      <c r="G290" s="193"/>
      <c r="H290" s="193"/>
      <c r="I290" s="193"/>
      <c r="J290" s="193"/>
      <c r="K290" s="193"/>
      <c r="L290" s="193"/>
      <c r="M290" s="193"/>
      <c r="N290" s="193"/>
      <c r="O290" s="193"/>
      <c r="P290" s="193"/>
      <c r="Q290" s="193"/>
      <c r="R290" s="193"/>
      <c r="S290" s="193"/>
      <c r="T290" s="193"/>
      <c r="U290" s="193"/>
      <c r="V290" s="193"/>
      <c r="W290" s="193"/>
      <c r="X290" s="193"/>
      <c r="Y290" s="193"/>
      <c r="Z290" s="193"/>
    </row>
    <row r="291" ht="12.0" customHeight="1">
      <c r="A291" s="193"/>
      <c r="B291" s="193"/>
      <c r="C291" s="193"/>
      <c r="D291" s="193"/>
      <c r="E291" s="193"/>
      <c r="F291" s="193"/>
      <c r="G291" s="193"/>
      <c r="H291" s="193"/>
      <c r="I291" s="193"/>
      <c r="J291" s="193"/>
      <c r="K291" s="193"/>
      <c r="L291" s="193"/>
      <c r="M291" s="193"/>
      <c r="N291" s="193"/>
      <c r="O291" s="193"/>
      <c r="P291" s="193"/>
      <c r="Q291" s="193"/>
      <c r="R291" s="193"/>
      <c r="S291" s="193"/>
      <c r="T291" s="193"/>
      <c r="U291" s="193"/>
      <c r="V291" s="193"/>
      <c r="W291" s="193"/>
      <c r="X291" s="193"/>
      <c r="Y291" s="193"/>
      <c r="Z291" s="193"/>
    </row>
    <row r="292" ht="12.0" customHeight="1">
      <c r="A292" s="193"/>
      <c r="B292" s="193"/>
      <c r="C292" s="193"/>
      <c r="D292" s="193"/>
      <c r="E292" s="193"/>
      <c r="F292" s="193"/>
      <c r="G292" s="193"/>
      <c r="H292" s="193"/>
      <c r="I292" s="193"/>
      <c r="J292" s="193"/>
      <c r="K292" s="193"/>
      <c r="L292" s="193"/>
      <c r="M292" s="193"/>
      <c r="N292" s="193"/>
      <c r="O292" s="193"/>
      <c r="P292" s="193"/>
      <c r="Q292" s="193"/>
      <c r="R292" s="193"/>
      <c r="S292" s="193"/>
      <c r="T292" s="193"/>
      <c r="U292" s="193"/>
      <c r="V292" s="193"/>
      <c r="W292" s="193"/>
      <c r="X292" s="193"/>
      <c r="Y292" s="193"/>
      <c r="Z292" s="193"/>
    </row>
    <row r="293" ht="12.0" customHeight="1">
      <c r="A293" s="193"/>
      <c r="B293" s="193"/>
      <c r="C293" s="193"/>
      <c r="D293" s="193"/>
      <c r="E293" s="193"/>
      <c r="F293" s="193"/>
      <c r="G293" s="193"/>
      <c r="H293" s="193"/>
      <c r="I293" s="193"/>
      <c r="J293" s="193"/>
      <c r="K293" s="193"/>
      <c r="L293" s="193"/>
      <c r="M293" s="193"/>
      <c r="N293" s="193"/>
      <c r="O293" s="193"/>
      <c r="P293" s="193"/>
      <c r="Q293" s="193"/>
      <c r="R293" s="193"/>
      <c r="S293" s="193"/>
      <c r="T293" s="193"/>
      <c r="U293" s="193"/>
      <c r="V293" s="193"/>
      <c r="W293" s="193"/>
      <c r="X293" s="193"/>
      <c r="Y293" s="193"/>
      <c r="Z293" s="193"/>
    </row>
    <row r="294" ht="12.0" customHeight="1">
      <c r="A294" s="193"/>
      <c r="B294" s="193"/>
      <c r="C294" s="193"/>
      <c r="D294" s="193"/>
      <c r="E294" s="193"/>
      <c r="F294" s="193"/>
      <c r="G294" s="193"/>
      <c r="H294" s="193"/>
      <c r="I294" s="193"/>
      <c r="J294" s="193"/>
      <c r="K294" s="193"/>
      <c r="L294" s="193"/>
      <c r="M294" s="193"/>
      <c r="N294" s="193"/>
      <c r="O294" s="193"/>
      <c r="P294" s="193"/>
      <c r="Q294" s="193"/>
      <c r="R294" s="193"/>
      <c r="S294" s="193"/>
      <c r="T294" s="193"/>
      <c r="U294" s="193"/>
      <c r="V294" s="193"/>
      <c r="W294" s="193"/>
      <c r="X294" s="193"/>
      <c r="Y294" s="193"/>
      <c r="Z294" s="193"/>
    </row>
    <row r="295" ht="12.0" customHeight="1">
      <c r="A295" s="193"/>
      <c r="B295" s="193"/>
      <c r="C295" s="193"/>
      <c r="D295" s="193"/>
      <c r="E295" s="193"/>
      <c r="F295" s="193"/>
      <c r="G295" s="193"/>
      <c r="H295" s="193"/>
      <c r="I295" s="193"/>
      <c r="J295" s="193"/>
      <c r="K295" s="193"/>
      <c r="L295" s="193"/>
      <c r="M295" s="193"/>
      <c r="N295" s="193"/>
      <c r="O295" s="193"/>
      <c r="P295" s="193"/>
      <c r="Q295" s="193"/>
      <c r="R295" s="193"/>
      <c r="S295" s="193"/>
      <c r="T295" s="193"/>
      <c r="U295" s="193"/>
      <c r="V295" s="193"/>
      <c r="W295" s="193"/>
      <c r="X295" s="193"/>
      <c r="Y295" s="193"/>
      <c r="Z295" s="193"/>
    </row>
    <row r="296" ht="12.0" customHeight="1">
      <c r="A296" s="193"/>
      <c r="B296" s="193"/>
      <c r="C296" s="193"/>
      <c r="D296" s="193"/>
      <c r="E296" s="193"/>
      <c r="F296" s="193"/>
      <c r="G296" s="193"/>
      <c r="H296" s="193"/>
      <c r="I296" s="193"/>
      <c r="J296" s="193"/>
      <c r="K296" s="193"/>
      <c r="L296" s="193"/>
      <c r="M296" s="193"/>
      <c r="N296" s="193"/>
      <c r="O296" s="193"/>
      <c r="P296" s="193"/>
      <c r="Q296" s="193"/>
      <c r="R296" s="193"/>
      <c r="S296" s="193"/>
      <c r="T296" s="193"/>
      <c r="U296" s="193"/>
      <c r="V296" s="193"/>
      <c r="W296" s="193"/>
      <c r="X296" s="193"/>
      <c r="Y296" s="193"/>
      <c r="Z296" s="193"/>
    </row>
    <row r="297" ht="12.0" customHeight="1">
      <c r="A297" s="193"/>
      <c r="B297" s="193"/>
      <c r="C297" s="193"/>
      <c r="D297" s="193"/>
      <c r="E297" s="193"/>
      <c r="F297" s="193"/>
      <c r="G297" s="193"/>
      <c r="H297" s="193"/>
      <c r="I297" s="193"/>
      <c r="J297" s="193"/>
      <c r="K297" s="193"/>
      <c r="L297" s="193"/>
      <c r="M297" s="193"/>
      <c r="N297" s="193"/>
      <c r="O297" s="193"/>
      <c r="P297" s="193"/>
      <c r="Q297" s="193"/>
      <c r="R297" s="193"/>
      <c r="S297" s="193"/>
      <c r="T297" s="193"/>
      <c r="U297" s="193"/>
      <c r="V297" s="193"/>
      <c r="W297" s="193"/>
      <c r="X297" s="193"/>
      <c r="Y297" s="193"/>
      <c r="Z297" s="193"/>
    </row>
    <row r="298" ht="12.0" customHeight="1">
      <c r="A298" s="193"/>
      <c r="B298" s="193"/>
      <c r="C298" s="193"/>
      <c r="D298" s="193"/>
      <c r="E298" s="193"/>
      <c r="F298" s="193"/>
      <c r="G298" s="193"/>
      <c r="H298" s="193"/>
      <c r="I298" s="193"/>
      <c r="J298" s="193"/>
      <c r="K298" s="193"/>
      <c r="L298" s="193"/>
      <c r="M298" s="193"/>
      <c r="N298" s="193"/>
      <c r="O298" s="193"/>
      <c r="P298" s="193"/>
      <c r="Q298" s="193"/>
      <c r="R298" s="193"/>
      <c r="S298" s="193"/>
      <c r="T298" s="193"/>
      <c r="U298" s="193"/>
      <c r="V298" s="193"/>
      <c r="W298" s="193"/>
      <c r="X298" s="193"/>
      <c r="Y298" s="193"/>
      <c r="Z298" s="193"/>
    </row>
    <row r="299" ht="12.0" customHeight="1">
      <c r="A299" s="193"/>
      <c r="B299" s="193"/>
      <c r="C299" s="193"/>
      <c r="D299" s="193"/>
      <c r="E299" s="193"/>
      <c r="F299" s="193"/>
      <c r="G299" s="193"/>
      <c r="H299" s="193"/>
      <c r="I299" s="193"/>
      <c r="J299" s="193"/>
      <c r="K299" s="193"/>
      <c r="L299" s="193"/>
      <c r="M299" s="193"/>
      <c r="N299" s="193"/>
      <c r="O299" s="193"/>
      <c r="P299" s="193"/>
      <c r="Q299" s="193"/>
      <c r="R299" s="193"/>
      <c r="S299" s="193"/>
      <c r="T299" s="193"/>
      <c r="U299" s="193"/>
      <c r="V299" s="193"/>
      <c r="W299" s="193"/>
      <c r="X299" s="193"/>
      <c r="Y299" s="193"/>
      <c r="Z299" s="193"/>
    </row>
    <row r="300" ht="12.0" customHeight="1">
      <c r="A300" s="193"/>
      <c r="B300" s="193"/>
      <c r="C300" s="193"/>
      <c r="D300" s="193"/>
      <c r="E300" s="193"/>
      <c r="F300" s="193"/>
      <c r="G300" s="193"/>
      <c r="H300" s="193"/>
      <c r="I300" s="193"/>
      <c r="J300" s="193"/>
      <c r="K300" s="193"/>
      <c r="L300" s="193"/>
      <c r="M300" s="193"/>
      <c r="N300" s="193"/>
      <c r="O300" s="193"/>
      <c r="P300" s="193"/>
      <c r="Q300" s="193"/>
      <c r="R300" s="193"/>
      <c r="S300" s="193"/>
      <c r="T300" s="193"/>
      <c r="U300" s="193"/>
      <c r="V300" s="193"/>
      <c r="W300" s="193"/>
      <c r="X300" s="193"/>
      <c r="Y300" s="193"/>
      <c r="Z300" s="193"/>
    </row>
    <row r="301" ht="12.0" customHeight="1">
      <c r="A301" s="193"/>
      <c r="B301" s="193"/>
      <c r="C301" s="193"/>
      <c r="D301" s="193"/>
      <c r="E301" s="193"/>
      <c r="F301" s="193"/>
      <c r="G301" s="193"/>
      <c r="H301" s="193"/>
      <c r="I301" s="193"/>
      <c r="J301" s="193"/>
      <c r="K301" s="193"/>
      <c r="L301" s="193"/>
      <c r="M301" s="193"/>
      <c r="N301" s="193"/>
      <c r="O301" s="193"/>
      <c r="P301" s="193"/>
      <c r="Q301" s="193"/>
      <c r="R301" s="193"/>
      <c r="S301" s="193"/>
      <c r="T301" s="193"/>
      <c r="U301" s="193"/>
      <c r="V301" s="193"/>
      <c r="W301" s="193"/>
      <c r="X301" s="193"/>
      <c r="Y301" s="193"/>
      <c r="Z301" s="193"/>
    </row>
    <row r="302" ht="12.0" customHeight="1">
      <c r="A302" s="193"/>
      <c r="B302" s="193"/>
      <c r="C302" s="193"/>
      <c r="D302" s="193"/>
      <c r="E302" s="193"/>
      <c r="F302" s="193"/>
      <c r="G302" s="193"/>
      <c r="H302" s="193"/>
      <c r="I302" s="193"/>
      <c r="J302" s="193"/>
      <c r="K302" s="193"/>
      <c r="L302" s="193"/>
      <c r="M302" s="193"/>
      <c r="N302" s="193"/>
      <c r="O302" s="193"/>
      <c r="P302" s="193"/>
      <c r="Q302" s="193"/>
      <c r="R302" s="193"/>
      <c r="S302" s="193"/>
      <c r="T302" s="193"/>
      <c r="U302" s="193"/>
      <c r="V302" s="193"/>
      <c r="W302" s="193"/>
      <c r="X302" s="193"/>
      <c r="Y302" s="193"/>
      <c r="Z302" s="193"/>
    </row>
    <row r="303" ht="12.0" customHeight="1">
      <c r="A303" s="193"/>
      <c r="B303" s="193"/>
      <c r="C303" s="193"/>
      <c r="D303" s="193"/>
      <c r="E303" s="193"/>
      <c r="F303" s="193"/>
      <c r="G303" s="193"/>
      <c r="H303" s="193"/>
      <c r="I303" s="193"/>
      <c r="J303" s="193"/>
      <c r="K303" s="193"/>
      <c r="L303" s="193"/>
      <c r="M303" s="193"/>
      <c r="N303" s="193"/>
      <c r="O303" s="193"/>
      <c r="P303" s="193"/>
      <c r="Q303" s="193"/>
      <c r="R303" s="193"/>
      <c r="S303" s="193"/>
      <c r="T303" s="193"/>
      <c r="U303" s="193"/>
      <c r="V303" s="193"/>
      <c r="W303" s="193"/>
      <c r="X303" s="193"/>
      <c r="Y303" s="193"/>
      <c r="Z303" s="193"/>
    </row>
    <row r="304" ht="12.0" customHeight="1">
      <c r="A304" s="193"/>
      <c r="B304" s="193"/>
      <c r="C304" s="193"/>
      <c r="D304" s="193"/>
      <c r="E304" s="193"/>
      <c r="F304" s="193"/>
      <c r="G304" s="193"/>
      <c r="H304" s="193"/>
      <c r="I304" s="193"/>
      <c r="J304" s="193"/>
      <c r="K304" s="193"/>
      <c r="L304" s="193"/>
      <c r="M304" s="193"/>
      <c r="N304" s="193"/>
      <c r="O304" s="193"/>
      <c r="P304" s="193"/>
      <c r="Q304" s="193"/>
      <c r="R304" s="193"/>
      <c r="S304" s="193"/>
      <c r="T304" s="193"/>
      <c r="U304" s="193"/>
      <c r="V304" s="193"/>
      <c r="W304" s="193"/>
      <c r="X304" s="193"/>
      <c r="Y304" s="193"/>
      <c r="Z304" s="193"/>
    </row>
    <row r="305" ht="12.0" customHeight="1">
      <c r="A305" s="193"/>
      <c r="B305" s="193"/>
      <c r="C305" s="193"/>
      <c r="D305" s="193"/>
      <c r="E305" s="193"/>
      <c r="F305" s="193"/>
      <c r="G305" s="193"/>
      <c r="H305" s="193"/>
      <c r="I305" s="193"/>
      <c r="J305" s="193"/>
      <c r="K305" s="193"/>
      <c r="L305" s="193"/>
      <c r="M305" s="193"/>
      <c r="N305" s="193"/>
      <c r="O305" s="193"/>
      <c r="P305" s="193"/>
      <c r="Q305" s="193"/>
      <c r="R305" s="193"/>
      <c r="S305" s="193"/>
      <c r="T305" s="193"/>
      <c r="U305" s="193"/>
      <c r="V305" s="193"/>
      <c r="W305" s="193"/>
      <c r="X305" s="193"/>
      <c r="Y305" s="193"/>
      <c r="Z305" s="193"/>
    </row>
    <row r="306" ht="12.0" customHeight="1">
      <c r="A306" s="193"/>
      <c r="B306" s="193"/>
      <c r="C306" s="193"/>
      <c r="D306" s="193"/>
      <c r="E306" s="193"/>
      <c r="F306" s="193"/>
      <c r="G306" s="193"/>
      <c r="H306" s="193"/>
      <c r="I306" s="193"/>
      <c r="J306" s="193"/>
      <c r="K306" s="193"/>
      <c r="L306" s="193"/>
      <c r="M306" s="193"/>
      <c r="N306" s="193"/>
      <c r="O306" s="193"/>
      <c r="P306" s="193"/>
      <c r="Q306" s="193"/>
      <c r="R306" s="193"/>
      <c r="S306" s="193"/>
      <c r="T306" s="193"/>
      <c r="U306" s="193"/>
      <c r="V306" s="193"/>
      <c r="W306" s="193"/>
      <c r="X306" s="193"/>
      <c r="Y306" s="193"/>
      <c r="Z306" s="193"/>
    </row>
    <row r="307" ht="12.0" customHeight="1">
      <c r="A307" s="193"/>
      <c r="B307" s="193"/>
      <c r="C307" s="193"/>
      <c r="D307" s="193"/>
      <c r="E307" s="193"/>
      <c r="F307" s="193"/>
      <c r="G307" s="193"/>
      <c r="H307" s="193"/>
      <c r="I307" s="193"/>
      <c r="J307" s="193"/>
      <c r="K307" s="193"/>
      <c r="L307" s="193"/>
      <c r="M307" s="193"/>
      <c r="N307" s="193"/>
      <c r="O307" s="193"/>
      <c r="P307" s="193"/>
      <c r="Q307" s="193"/>
      <c r="R307" s="193"/>
      <c r="S307" s="193"/>
      <c r="T307" s="193"/>
      <c r="U307" s="193"/>
      <c r="V307" s="193"/>
      <c r="W307" s="193"/>
      <c r="X307" s="193"/>
      <c r="Y307" s="193"/>
      <c r="Z307" s="193"/>
    </row>
    <row r="308" ht="12.0" customHeight="1">
      <c r="A308" s="193"/>
      <c r="B308" s="193"/>
      <c r="C308" s="193"/>
      <c r="D308" s="193"/>
      <c r="E308" s="193"/>
      <c r="F308" s="193"/>
      <c r="G308" s="193"/>
      <c r="H308" s="193"/>
      <c r="I308" s="193"/>
      <c r="J308" s="193"/>
      <c r="K308" s="193"/>
      <c r="L308" s="193"/>
      <c r="M308" s="193"/>
      <c r="N308" s="193"/>
      <c r="O308" s="193"/>
      <c r="P308" s="193"/>
      <c r="Q308" s="193"/>
      <c r="R308" s="193"/>
      <c r="S308" s="193"/>
      <c r="T308" s="193"/>
      <c r="U308" s="193"/>
      <c r="V308" s="193"/>
      <c r="W308" s="193"/>
      <c r="X308" s="193"/>
      <c r="Y308" s="193"/>
      <c r="Z308" s="193"/>
    </row>
    <row r="309" ht="12.0" customHeight="1">
      <c r="A309" s="193"/>
      <c r="B309" s="193"/>
      <c r="C309" s="193"/>
      <c r="D309" s="193"/>
      <c r="E309" s="193"/>
      <c r="F309" s="193"/>
      <c r="G309" s="193"/>
      <c r="H309" s="193"/>
      <c r="I309" s="193"/>
      <c r="J309" s="193"/>
      <c r="K309" s="193"/>
      <c r="L309" s="193"/>
      <c r="M309" s="193"/>
      <c r="N309" s="193"/>
      <c r="O309" s="193"/>
      <c r="P309" s="193"/>
      <c r="Q309" s="193"/>
      <c r="R309" s="193"/>
      <c r="S309" s="193"/>
      <c r="T309" s="193"/>
      <c r="U309" s="193"/>
      <c r="V309" s="193"/>
      <c r="W309" s="193"/>
      <c r="X309" s="193"/>
      <c r="Y309" s="193"/>
      <c r="Z309" s="193"/>
    </row>
    <row r="310" ht="12.0" customHeight="1">
      <c r="A310" s="193"/>
      <c r="B310" s="193"/>
      <c r="C310" s="193"/>
      <c r="D310" s="193"/>
      <c r="E310" s="193"/>
      <c r="F310" s="193"/>
      <c r="G310" s="193"/>
      <c r="H310" s="193"/>
      <c r="I310" s="193"/>
      <c r="J310" s="193"/>
      <c r="K310" s="193"/>
      <c r="L310" s="193"/>
      <c r="M310" s="193"/>
      <c r="N310" s="193"/>
      <c r="O310" s="193"/>
      <c r="P310" s="193"/>
      <c r="Q310" s="193"/>
      <c r="R310" s="193"/>
      <c r="S310" s="193"/>
      <c r="T310" s="193"/>
      <c r="U310" s="193"/>
      <c r="V310" s="193"/>
      <c r="W310" s="193"/>
      <c r="X310" s="193"/>
      <c r="Y310" s="193"/>
      <c r="Z310" s="193"/>
    </row>
    <row r="311" ht="12.0" customHeight="1">
      <c r="A311" s="193"/>
      <c r="B311" s="193"/>
      <c r="C311" s="193"/>
      <c r="D311" s="193"/>
      <c r="E311" s="193"/>
      <c r="F311" s="193"/>
      <c r="G311" s="193"/>
      <c r="H311" s="193"/>
      <c r="I311" s="193"/>
      <c r="J311" s="193"/>
      <c r="K311" s="193"/>
      <c r="L311" s="193"/>
      <c r="M311" s="193"/>
      <c r="N311" s="193"/>
      <c r="O311" s="193"/>
      <c r="P311" s="193"/>
      <c r="Q311" s="193"/>
      <c r="R311" s="193"/>
      <c r="S311" s="193"/>
      <c r="T311" s="193"/>
      <c r="U311" s="193"/>
      <c r="V311" s="193"/>
      <c r="W311" s="193"/>
      <c r="X311" s="193"/>
      <c r="Y311" s="193"/>
      <c r="Z311" s="193"/>
    </row>
    <row r="312" ht="12.0" customHeight="1">
      <c r="A312" s="193"/>
      <c r="B312" s="193"/>
      <c r="C312" s="193"/>
      <c r="D312" s="193"/>
      <c r="E312" s="193"/>
      <c r="F312" s="193"/>
      <c r="G312" s="193"/>
      <c r="H312" s="193"/>
      <c r="I312" s="193"/>
      <c r="J312" s="193"/>
      <c r="K312" s="193"/>
      <c r="L312" s="193"/>
      <c r="M312" s="193"/>
      <c r="N312" s="193"/>
      <c r="O312" s="193"/>
      <c r="P312" s="193"/>
      <c r="Q312" s="193"/>
      <c r="R312" s="193"/>
      <c r="S312" s="193"/>
      <c r="T312" s="193"/>
      <c r="U312" s="193"/>
      <c r="V312" s="193"/>
      <c r="W312" s="193"/>
      <c r="X312" s="193"/>
      <c r="Y312" s="193"/>
      <c r="Z312" s="193"/>
    </row>
    <row r="313" ht="12.0" customHeight="1">
      <c r="A313" s="193"/>
      <c r="B313" s="193"/>
      <c r="C313" s="193"/>
      <c r="D313" s="193"/>
      <c r="E313" s="193"/>
      <c r="F313" s="193"/>
      <c r="G313" s="193"/>
      <c r="H313" s="193"/>
      <c r="I313" s="193"/>
      <c r="J313" s="193"/>
      <c r="K313" s="193"/>
      <c r="L313" s="193"/>
      <c r="M313" s="193"/>
      <c r="N313" s="193"/>
      <c r="O313" s="193"/>
      <c r="P313" s="193"/>
      <c r="Q313" s="193"/>
      <c r="R313" s="193"/>
      <c r="S313" s="193"/>
      <c r="T313" s="193"/>
      <c r="U313" s="193"/>
      <c r="V313" s="193"/>
      <c r="W313" s="193"/>
      <c r="X313" s="193"/>
      <c r="Y313" s="193"/>
      <c r="Z313" s="193"/>
    </row>
    <row r="314" ht="12.0" customHeight="1">
      <c r="A314" s="193"/>
      <c r="B314" s="193"/>
      <c r="C314" s="193"/>
      <c r="D314" s="193"/>
      <c r="E314" s="193"/>
      <c r="F314" s="193"/>
      <c r="G314" s="193"/>
      <c r="H314" s="193"/>
      <c r="I314" s="193"/>
      <c r="J314" s="193"/>
      <c r="K314" s="193"/>
      <c r="L314" s="193"/>
      <c r="M314" s="193"/>
      <c r="N314" s="193"/>
      <c r="O314" s="193"/>
      <c r="P314" s="193"/>
      <c r="Q314" s="193"/>
      <c r="R314" s="193"/>
      <c r="S314" s="193"/>
      <c r="T314" s="193"/>
      <c r="U314" s="193"/>
      <c r="V314" s="193"/>
      <c r="W314" s="193"/>
      <c r="X314" s="193"/>
      <c r="Y314" s="193"/>
      <c r="Z314" s="193"/>
    </row>
    <row r="315" ht="12.0" customHeight="1">
      <c r="A315" s="193"/>
      <c r="B315" s="193"/>
      <c r="C315" s="193"/>
      <c r="D315" s="193"/>
      <c r="E315" s="193"/>
      <c r="F315" s="193"/>
      <c r="G315" s="193"/>
      <c r="H315" s="193"/>
      <c r="I315" s="193"/>
      <c r="J315" s="193"/>
      <c r="K315" s="193"/>
      <c r="L315" s="193"/>
      <c r="M315" s="193"/>
      <c r="N315" s="193"/>
      <c r="O315" s="193"/>
      <c r="P315" s="193"/>
      <c r="Q315" s="193"/>
      <c r="R315" s="193"/>
      <c r="S315" s="193"/>
      <c r="T315" s="193"/>
      <c r="U315" s="193"/>
      <c r="V315" s="193"/>
      <c r="W315" s="193"/>
      <c r="X315" s="193"/>
      <c r="Y315" s="193"/>
      <c r="Z315" s="193"/>
    </row>
    <row r="316" ht="12.0" customHeight="1">
      <c r="A316" s="193"/>
      <c r="B316" s="193"/>
      <c r="C316" s="193"/>
      <c r="D316" s="193"/>
      <c r="E316" s="193"/>
      <c r="F316" s="193"/>
      <c r="G316" s="193"/>
      <c r="H316" s="193"/>
      <c r="I316" s="193"/>
      <c r="J316" s="193"/>
      <c r="K316" s="193"/>
      <c r="L316" s="193"/>
      <c r="M316" s="193"/>
      <c r="N316" s="193"/>
      <c r="O316" s="193"/>
      <c r="P316" s="193"/>
      <c r="Q316" s="193"/>
      <c r="R316" s="193"/>
      <c r="S316" s="193"/>
      <c r="T316" s="193"/>
      <c r="U316" s="193"/>
      <c r="V316" s="193"/>
      <c r="W316" s="193"/>
      <c r="X316" s="193"/>
      <c r="Y316" s="193"/>
      <c r="Z316" s="193"/>
    </row>
    <row r="317" ht="12.0" customHeight="1">
      <c r="A317" s="193"/>
      <c r="B317" s="193"/>
      <c r="C317" s="193"/>
      <c r="D317" s="193"/>
      <c r="E317" s="193"/>
      <c r="F317" s="193"/>
      <c r="G317" s="193"/>
      <c r="H317" s="193"/>
      <c r="I317" s="193"/>
      <c r="J317" s="193"/>
      <c r="K317" s="193"/>
      <c r="L317" s="193"/>
      <c r="M317" s="193"/>
      <c r="N317" s="193"/>
      <c r="O317" s="193"/>
      <c r="P317" s="193"/>
      <c r="Q317" s="193"/>
      <c r="R317" s="193"/>
      <c r="S317" s="193"/>
      <c r="T317" s="193"/>
      <c r="U317" s="193"/>
      <c r="V317" s="193"/>
      <c r="W317" s="193"/>
      <c r="X317" s="193"/>
      <c r="Y317" s="193"/>
      <c r="Z317" s="193"/>
    </row>
    <row r="318" ht="12.0" customHeight="1">
      <c r="A318" s="193"/>
      <c r="B318" s="193"/>
      <c r="C318" s="193"/>
      <c r="D318" s="193"/>
      <c r="E318" s="193"/>
      <c r="F318" s="193"/>
      <c r="G318" s="193"/>
      <c r="H318" s="193"/>
      <c r="I318" s="193"/>
      <c r="J318" s="193"/>
      <c r="K318" s="193"/>
      <c r="L318" s="193"/>
      <c r="M318" s="193"/>
      <c r="N318" s="193"/>
      <c r="O318" s="193"/>
      <c r="P318" s="193"/>
      <c r="Q318" s="193"/>
      <c r="R318" s="193"/>
      <c r="S318" s="193"/>
      <c r="T318" s="193"/>
      <c r="U318" s="193"/>
      <c r="V318" s="193"/>
      <c r="W318" s="193"/>
      <c r="X318" s="193"/>
      <c r="Y318" s="193"/>
      <c r="Z318" s="193"/>
    </row>
    <row r="319" ht="12.0" customHeight="1">
      <c r="A319" s="193"/>
      <c r="B319" s="193"/>
      <c r="C319" s="193"/>
      <c r="D319" s="193"/>
      <c r="E319" s="193"/>
      <c r="F319" s="193"/>
      <c r="G319" s="193"/>
      <c r="H319" s="193"/>
      <c r="I319" s="193"/>
      <c r="J319" s="193"/>
      <c r="K319" s="193"/>
      <c r="L319" s="193"/>
      <c r="M319" s="193"/>
      <c r="N319" s="193"/>
      <c r="O319" s="193"/>
      <c r="P319" s="193"/>
      <c r="Q319" s="193"/>
      <c r="R319" s="193"/>
      <c r="S319" s="193"/>
      <c r="T319" s="193"/>
      <c r="U319" s="193"/>
      <c r="V319" s="193"/>
      <c r="W319" s="193"/>
      <c r="X319" s="193"/>
      <c r="Y319" s="193"/>
      <c r="Z319" s="193"/>
    </row>
    <row r="320" ht="12.0" customHeight="1">
      <c r="A320" s="193"/>
      <c r="B320" s="193"/>
      <c r="C320" s="193"/>
      <c r="D320" s="193"/>
      <c r="E320" s="193"/>
      <c r="F320" s="193"/>
      <c r="G320" s="193"/>
      <c r="H320" s="193"/>
      <c r="I320" s="193"/>
      <c r="J320" s="193"/>
      <c r="K320" s="193"/>
      <c r="L320" s="193"/>
      <c r="M320" s="193"/>
      <c r="N320" s="193"/>
      <c r="O320" s="193"/>
      <c r="P320" s="193"/>
      <c r="Q320" s="193"/>
      <c r="R320" s="193"/>
      <c r="S320" s="193"/>
      <c r="T320" s="193"/>
      <c r="U320" s="193"/>
      <c r="V320" s="193"/>
      <c r="W320" s="193"/>
      <c r="X320" s="193"/>
      <c r="Y320" s="193"/>
      <c r="Z320" s="193"/>
    </row>
    <row r="321" ht="12.0" customHeight="1">
      <c r="A321" s="193"/>
      <c r="B321" s="193"/>
      <c r="C321" s="193"/>
      <c r="D321" s="193"/>
      <c r="E321" s="193"/>
      <c r="F321" s="193"/>
      <c r="G321" s="193"/>
      <c r="H321" s="193"/>
      <c r="I321" s="193"/>
      <c r="J321" s="193"/>
      <c r="K321" s="193"/>
      <c r="L321" s="193"/>
      <c r="M321" s="193"/>
      <c r="N321" s="193"/>
      <c r="O321" s="193"/>
      <c r="P321" s="193"/>
      <c r="Q321" s="193"/>
      <c r="R321" s="193"/>
      <c r="S321" s="193"/>
      <c r="T321" s="193"/>
      <c r="U321" s="193"/>
      <c r="V321" s="193"/>
      <c r="W321" s="193"/>
      <c r="X321" s="193"/>
      <c r="Y321" s="193"/>
      <c r="Z321" s="193"/>
    </row>
    <row r="322" ht="12.0" customHeight="1">
      <c r="A322" s="193"/>
      <c r="B322" s="193"/>
      <c r="C322" s="193"/>
      <c r="D322" s="193"/>
      <c r="E322" s="193"/>
      <c r="F322" s="193"/>
      <c r="G322" s="193"/>
      <c r="H322" s="193"/>
      <c r="I322" s="193"/>
      <c r="J322" s="193"/>
      <c r="K322" s="193"/>
      <c r="L322" s="193"/>
      <c r="M322" s="193"/>
      <c r="N322" s="193"/>
      <c r="O322" s="193"/>
      <c r="P322" s="193"/>
      <c r="Q322" s="193"/>
      <c r="R322" s="193"/>
      <c r="S322" s="193"/>
      <c r="T322" s="193"/>
      <c r="U322" s="193"/>
      <c r="V322" s="193"/>
      <c r="W322" s="193"/>
      <c r="X322" s="193"/>
      <c r="Y322" s="193"/>
      <c r="Z322" s="193"/>
    </row>
    <row r="323" ht="12.0" customHeight="1">
      <c r="A323" s="193"/>
      <c r="B323" s="193"/>
      <c r="C323" s="193"/>
      <c r="D323" s="193"/>
      <c r="E323" s="193"/>
      <c r="F323" s="193"/>
      <c r="G323" s="193"/>
      <c r="H323" s="193"/>
      <c r="I323" s="193"/>
      <c r="J323" s="193"/>
      <c r="K323" s="193"/>
      <c r="L323" s="193"/>
      <c r="M323" s="193"/>
      <c r="N323" s="193"/>
      <c r="O323" s="193"/>
      <c r="P323" s="193"/>
      <c r="Q323" s="193"/>
      <c r="R323" s="193"/>
      <c r="S323" s="193"/>
      <c r="T323" s="193"/>
      <c r="U323" s="193"/>
      <c r="V323" s="193"/>
      <c r="W323" s="193"/>
      <c r="X323" s="193"/>
      <c r="Y323" s="193"/>
      <c r="Z323" s="193"/>
    </row>
    <row r="324" ht="12.0" customHeight="1">
      <c r="A324" s="193"/>
      <c r="B324" s="193"/>
      <c r="C324" s="193"/>
      <c r="D324" s="193"/>
      <c r="E324" s="193"/>
      <c r="F324" s="193"/>
      <c r="G324" s="193"/>
      <c r="H324" s="193"/>
      <c r="I324" s="193"/>
      <c r="J324" s="193"/>
      <c r="K324" s="193"/>
      <c r="L324" s="193"/>
      <c r="M324" s="193"/>
      <c r="N324" s="193"/>
      <c r="O324" s="193"/>
      <c r="P324" s="193"/>
      <c r="Q324" s="193"/>
      <c r="R324" s="193"/>
      <c r="S324" s="193"/>
      <c r="T324" s="193"/>
      <c r="U324" s="193"/>
      <c r="V324" s="193"/>
      <c r="W324" s="193"/>
      <c r="X324" s="193"/>
      <c r="Y324" s="193"/>
      <c r="Z324" s="193"/>
    </row>
    <row r="325" ht="12.0" customHeight="1">
      <c r="A325" s="193"/>
      <c r="B325" s="193"/>
      <c r="C325" s="193"/>
      <c r="D325" s="193"/>
      <c r="E325" s="193"/>
      <c r="F325" s="193"/>
      <c r="G325" s="193"/>
      <c r="H325" s="193"/>
      <c r="I325" s="193"/>
      <c r="J325" s="193"/>
      <c r="K325" s="193"/>
      <c r="L325" s="193"/>
      <c r="M325" s="193"/>
      <c r="N325" s="193"/>
      <c r="O325" s="193"/>
      <c r="P325" s="193"/>
      <c r="Q325" s="193"/>
      <c r="R325" s="193"/>
      <c r="S325" s="193"/>
      <c r="T325" s="193"/>
      <c r="U325" s="193"/>
      <c r="V325" s="193"/>
      <c r="W325" s="193"/>
      <c r="X325" s="193"/>
      <c r="Y325" s="193"/>
      <c r="Z325" s="193"/>
    </row>
    <row r="326" ht="12.0" customHeight="1">
      <c r="A326" s="193"/>
      <c r="B326" s="193"/>
      <c r="C326" s="193"/>
      <c r="D326" s="193"/>
      <c r="E326" s="193"/>
      <c r="F326" s="193"/>
      <c r="G326" s="193"/>
      <c r="H326" s="193"/>
      <c r="I326" s="193"/>
      <c r="J326" s="193"/>
      <c r="K326" s="193"/>
      <c r="L326" s="193"/>
      <c r="M326" s="193"/>
      <c r="N326" s="193"/>
      <c r="O326" s="193"/>
      <c r="P326" s="193"/>
      <c r="Q326" s="193"/>
      <c r="R326" s="193"/>
      <c r="S326" s="193"/>
      <c r="T326" s="193"/>
      <c r="U326" s="193"/>
      <c r="V326" s="193"/>
      <c r="W326" s="193"/>
      <c r="X326" s="193"/>
      <c r="Y326" s="193"/>
      <c r="Z326" s="193"/>
    </row>
    <row r="327" ht="12.0" customHeight="1">
      <c r="A327" s="193"/>
      <c r="B327" s="193"/>
      <c r="C327" s="193"/>
      <c r="D327" s="193"/>
      <c r="E327" s="193"/>
      <c r="F327" s="193"/>
      <c r="G327" s="193"/>
      <c r="H327" s="193"/>
      <c r="I327" s="193"/>
      <c r="J327" s="193"/>
      <c r="K327" s="193"/>
      <c r="L327" s="193"/>
      <c r="M327" s="193"/>
      <c r="N327" s="193"/>
      <c r="O327" s="193"/>
      <c r="P327" s="193"/>
      <c r="Q327" s="193"/>
      <c r="R327" s="193"/>
      <c r="S327" s="193"/>
      <c r="T327" s="193"/>
      <c r="U327" s="193"/>
      <c r="V327" s="193"/>
      <c r="W327" s="193"/>
      <c r="X327" s="193"/>
      <c r="Y327" s="193"/>
      <c r="Z327" s="193"/>
    </row>
    <row r="328" ht="12.0" customHeight="1">
      <c r="A328" s="193"/>
      <c r="B328" s="193"/>
      <c r="C328" s="193"/>
      <c r="D328" s="193"/>
      <c r="E328" s="193"/>
      <c r="F328" s="193"/>
      <c r="G328" s="193"/>
      <c r="H328" s="193"/>
      <c r="I328" s="193"/>
      <c r="J328" s="193"/>
      <c r="K328" s="193"/>
      <c r="L328" s="193"/>
      <c r="M328" s="193"/>
      <c r="N328" s="193"/>
      <c r="O328" s="193"/>
      <c r="P328" s="193"/>
      <c r="Q328" s="193"/>
      <c r="R328" s="193"/>
      <c r="S328" s="193"/>
      <c r="T328" s="193"/>
      <c r="U328" s="193"/>
      <c r="V328" s="193"/>
      <c r="W328" s="193"/>
      <c r="X328" s="193"/>
      <c r="Y328" s="193"/>
      <c r="Z328" s="193"/>
    </row>
    <row r="329" ht="12.0" customHeight="1">
      <c r="A329" s="193"/>
      <c r="B329" s="193"/>
      <c r="C329" s="193"/>
      <c r="D329" s="193"/>
      <c r="E329" s="193"/>
      <c r="F329" s="193"/>
      <c r="G329" s="193"/>
      <c r="H329" s="193"/>
      <c r="I329" s="193"/>
      <c r="J329" s="193"/>
      <c r="K329" s="193"/>
      <c r="L329" s="193"/>
      <c r="M329" s="193"/>
      <c r="N329" s="193"/>
      <c r="O329" s="193"/>
      <c r="P329" s="193"/>
      <c r="Q329" s="193"/>
      <c r="R329" s="193"/>
      <c r="S329" s="193"/>
      <c r="T329" s="193"/>
      <c r="U329" s="193"/>
      <c r="V329" s="193"/>
      <c r="W329" s="193"/>
      <c r="X329" s="193"/>
      <c r="Y329" s="193"/>
      <c r="Z329" s="193"/>
    </row>
    <row r="330" ht="12.0" customHeight="1">
      <c r="A330" s="193"/>
      <c r="B330" s="193"/>
      <c r="C330" s="193"/>
      <c r="D330" s="193"/>
      <c r="E330" s="193"/>
      <c r="F330" s="193"/>
      <c r="G330" s="193"/>
      <c r="H330" s="193"/>
      <c r="I330" s="193"/>
      <c r="J330" s="193"/>
      <c r="K330" s="193"/>
      <c r="L330" s="193"/>
      <c r="M330" s="193"/>
      <c r="N330" s="193"/>
      <c r="O330" s="193"/>
      <c r="P330" s="193"/>
      <c r="Q330" s="193"/>
      <c r="R330" s="193"/>
      <c r="S330" s="193"/>
      <c r="T330" s="193"/>
      <c r="U330" s="193"/>
      <c r="V330" s="193"/>
      <c r="W330" s="193"/>
      <c r="X330" s="193"/>
      <c r="Y330" s="193"/>
      <c r="Z330" s="193"/>
    </row>
    <row r="331" ht="12.0" customHeight="1">
      <c r="A331" s="193"/>
      <c r="B331" s="193"/>
      <c r="C331" s="193"/>
      <c r="D331" s="193"/>
      <c r="E331" s="193"/>
      <c r="F331" s="193"/>
      <c r="G331" s="193"/>
      <c r="H331" s="193"/>
      <c r="I331" s="193"/>
      <c r="J331" s="193"/>
      <c r="K331" s="193"/>
      <c r="L331" s="193"/>
      <c r="M331" s="193"/>
      <c r="N331" s="193"/>
      <c r="O331" s="193"/>
      <c r="P331" s="193"/>
      <c r="Q331" s="193"/>
      <c r="R331" s="193"/>
      <c r="S331" s="193"/>
      <c r="T331" s="193"/>
      <c r="U331" s="193"/>
      <c r="V331" s="193"/>
      <c r="W331" s="193"/>
      <c r="X331" s="193"/>
      <c r="Y331" s="193"/>
      <c r="Z331" s="193"/>
    </row>
    <row r="332" ht="12.0" customHeight="1">
      <c r="A332" s="193"/>
      <c r="B332" s="193"/>
      <c r="C332" s="193"/>
      <c r="D332" s="193"/>
      <c r="E332" s="193"/>
      <c r="F332" s="193"/>
      <c r="G332" s="193"/>
      <c r="H332" s="193"/>
      <c r="I332" s="193"/>
      <c r="J332" s="193"/>
      <c r="K332" s="193"/>
      <c r="L332" s="193"/>
      <c r="M332" s="193"/>
      <c r="N332" s="193"/>
      <c r="O332" s="193"/>
      <c r="P332" s="193"/>
      <c r="Q332" s="193"/>
      <c r="R332" s="193"/>
      <c r="S332" s="193"/>
      <c r="T332" s="193"/>
      <c r="U332" s="193"/>
      <c r="V332" s="193"/>
      <c r="W332" s="193"/>
      <c r="X332" s="193"/>
      <c r="Y332" s="193"/>
      <c r="Z332" s="193"/>
    </row>
    <row r="333" ht="12.0" customHeight="1">
      <c r="A333" s="193"/>
      <c r="B333" s="193"/>
      <c r="C333" s="193"/>
      <c r="D333" s="193"/>
      <c r="E333" s="193"/>
      <c r="F333" s="193"/>
      <c r="G333" s="193"/>
      <c r="H333" s="193"/>
      <c r="I333" s="193"/>
      <c r="J333" s="193"/>
      <c r="K333" s="193"/>
      <c r="L333" s="193"/>
      <c r="M333" s="193"/>
      <c r="N333" s="193"/>
      <c r="O333" s="193"/>
      <c r="P333" s="193"/>
      <c r="Q333" s="193"/>
      <c r="R333" s="193"/>
      <c r="S333" s="193"/>
      <c r="T333" s="193"/>
      <c r="U333" s="193"/>
      <c r="V333" s="193"/>
      <c r="W333" s="193"/>
      <c r="X333" s="193"/>
      <c r="Y333" s="193"/>
      <c r="Z333" s="193"/>
    </row>
    <row r="334" ht="12.0" customHeight="1">
      <c r="A334" s="193"/>
      <c r="B334" s="193"/>
      <c r="C334" s="193"/>
      <c r="D334" s="193"/>
      <c r="E334" s="193"/>
      <c r="F334" s="193"/>
      <c r="G334" s="193"/>
      <c r="H334" s="193"/>
      <c r="I334" s="193"/>
      <c r="J334" s="193"/>
      <c r="K334" s="193"/>
      <c r="L334" s="193"/>
      <c r="M334" s="193"/>
      <c r="N334" s="193"/>
      <c r="O334" s="193"/>
      <c r="P334" s="193"/>
      <c r="Q334" s="193"/>
      <c r="R334" s="193"/>
      <c r="S334" s="193"/>
      <c r="T334" s="193"/>
      <c r="U334" s="193"/>
      <c r="V334" s="193"/>
      <c r="W334" s="193"/>
      <c r="X334" s="193"/>
      <c r="Y334" s="193"/>
      <c r="Z334" s="193"/>
    </row>
    <row r="335" ht="12.0" customHeight="1">
      <c r="A335" s="193"/>
      <c r="B335" s="193"/>
      <c r="C335" s="193"/>
      <c r="D335" s="193"/>
      <c r="E335" s="193"/>
      <c r="F335" s="193"/>
      <c r="G335" s="193"/>
      <c r="H335" s="193"/>
      <c r="I335" s="193"/>
      <c r="J335" s="193"/>
      <c r="K335" s="193"/>
      <c r="L335" s="193"/>
      <c r="M335" s="193"/>
      <c r="N335" s="193"/>
      <c r="O335" s="193"/>
      <c r="P335" s="193"/>
      <c r="Q335" s="193"/>
      <c r="R335" s="193"/>
      <c r="S335" s="193"/>
      <c r="T335" s="193"/>
      <c r="U335" s="193"/>
      <c r="V335" s="193"/>
      <c r="W335" s="193"/>
      <c r="X335" s="193"/>
      <c r="Y335" s="193"/>
      <c r="Z335" s="193"/>
    </row>
    <row r="336" ht="12.0" customHeight="1">
      <c r="A336" s="193"/>
      <c r="B336" s="193"/>
      <c r="C336" s="193"/>
      <c r="D336" s="193"/>
      <c r="E336" s="193"/>
      <c r="F336" s="193"/>
      <c r="G336" s="193"/>
      <c r="H336" s="193"/>
      <c r="I336" s="193"/>
      <c r="J336" s="193"/>
      <c r="K336" s="193"/>
      <c r="L336" s="193"/>
      <c r="M336" s="193"/>
      <c r="N336" s="193"/>
      <c r="O336" s="193"/>
      <c r="P336" s="193"/>
      <c r="Q336" s="193"/>
      <c r="R336" s="193"/>
      <c r="S336" s="193"/>
      <c r="T336" s="193"/>
      <c r="U336" s="193"/>
      <c r="V336" s="193"/>
      <c r="W336" s="193"/>
      <c r="X336" s="193"/>
      <c r="Y336" s="193"/>
      <c r="Z336" s="193"/>
    </row>
    <row r="337" ht="12.0" customHeight="1">
      <c r="A337" s="193"/>
      <c r="B337" s="193"/>
      <c r="C337" s="193"/>
      <c r="D337" s="193"/>
      <c r="E337" s="193"/>
      <c r="F337" s="193"/>
      <c r="G337" s="193"/>
      <c r="H337" s="193"/>
      <c r="I337" s="193"/>
      <c r="J337" s="193"/>
      <c r="K337" s="193"/>
      <c r="L337" s="193"/>
      <c r="M337" s="193"/>
      <c r="N337" s="193"/>
      <c r="O337" s="193"/>
      <c r="P337" s="193"/>
      <c r="Q337" s="193"/>
      <c r="R337" s="193"/>
      <c r="S337" s="193"/>
      <c r="T337" s="193"/>
      <c r="U337" s="193"/>
      <c r="V337" s="193"/>
      <c r="W337" s="193"/>
      <c r="X337" s="193"/>
      <c r="Y337" s="193"/>
      <c r="Z337" s="193"/>
    </row>
    <row r="338" ht="12.0" customHeight="1">
      <c r="A338" s="193"/>
      <c r="B338" s="193"/>
      <c r="C338" s="193"/>
      <c r="D338" s="193"/>
      <c r="E338" s="193"/>
      <c r="F338" s="193"/>
      <c r="G338" s="193"/>
      <c r="H338" s="193"/>
      <c r="I338" s="193"/>
      <c r="J338" s="193"/>
      <c r="K338" s="193"/>
      <c r="L338" s="193"/>
      <c r="M338" s="193"/>
      <c r="N338" s="193"/>
      <c r="O338" s="193"/>
      <c r="P338" s="193"/>
      <c r="Q338" s="193"/>
      <c r="R338" s="193"/>
      <c r="S338" s="193"/>
      <c r="T338" s="193"/>
      <c r="U338" s="193"/>
      <c r="V338" s="193"/>
      <c r="W338" s="193"/>
      <c r="X338" s="193"/>
      <c r="Y338" s="193"/>
      <c r="Z338" s="193"/>
    </row>
    <row r="339" ht="12.0" customHeight="1">
      <c r="A339" s="193"/>
      <c r="B339" s="193"/>
      <c r="C339" s="193"/>
      <c r="D339" s="193"/>
      <c r="E339" s="193"/>
      <c r="F339" s="193"/>
      <c r="G339" s="193"/>
      <c r="H339" s="193"/>
      <c r="I339" s="193"/>
      <c r="J339" s="193"/>
      <c r="K339" s="193"/>
      <c r="L339" s="193"/>
      <c r="M339" s="193"/>
      <c r="N339" s="193"/>
      <c r="O339" s="193"/>
      <c r="P339" s="193"/>
      <c r="Q339" s="193"/>
      <c r="R339" s="193"/>
      <c r="S339" s="193"/>
      <c r="T339" s="193"/>
      <c r="U339" s="193"/>
      <c r="V339" s="193"/>
      <c r="W339" s="193"/>
      <c r="X339" s="193"/>
      <c r="Y339" s="193"/>
      <c r="Z339" s="193"/>
    </row>
    <row r="340" ht="12.0" customHeight="1">
      <c r="A340" s="193"/>
      <c r="B340" s="193"/>
      <c r="C340" s="193"/>
      <c r="D340" s="193"/>
      <c r="E340" s="193"/>
      <c r="F340" s="193"/>
      <c r="G340" s="193"/>
      <c r="H340" s="193"/>
      <c r="I340" s="193"/>
      <c r="J340" s="193"/>
      <c r="K340" s="193"/>
      <c r="L340" s="193"/>
      <c r="M340" s="193"/>
      <c r="N340" s="193"/>
      <c r="O340" s="193"/>
      <c r="P340" s="193"/>
      <c r="Q340" s="193"/>
      <c r="R340" s="193"/>
      <c r="S340" s="193"/>
      <c r="T340" s="193"/>
      <c r="U340" s="193"/>
      <c r="V340" s="193"/>
      <c r="W340" s="193"/>
      <c r="X340" s="193"/>
      <c r="Y340" s="193"/>
      <c r="Z340" s="193"/>
    </row>
    <row r="341" ht="12.0" customHeight="1">
      <c r="A341" s="193"/>
      <c r="B341" s="193"/>
      <c r="C341" s="193"/>
      <c r="D341" s="193"/>
      <c r="E341" s="193"/>
      <c r="F341" s="193"/>
      <c r="G341" s="193"/>
      <c r="H341" s="193"/>
      <c r="I341" s="193"/>
      <c r="J341" s="193"/>
      <c r="K341" s="193"/>
      <c r="L341" s="193"/>
      <c r="M341" s="193"/>
      <c r="N341" s="193"/>
      <c r="O341" s="193"/>
      <c r="P341" s="193"/>
      <c r="Q341" s="193"/>
      <c r="R341" s="193"/>
      <c r="S341" s="193"/>
      <c r="T341" s="193"/>
      <c r="U341" s="193"/>
      <c r="V341" s="193"/>
      <c r="W341" s="193"/>
      <c r="X341" s="193"/>
      <c r="Y341" s="193"/>
      <c r="Z341" s="193"/>
    </row>
    <row r="342" ht="12.0" customHeight="1">
      <c r="A342" s="193"/>
      <c r="B342" s="193"/>
      <c r="C342" s="193"/>
      <c r="D342" s="193"/>
      <c r="E342" s="193"/>
      <c r="F342" s="193"/>
      <c r="G342" s="193"/>
      <c r="H342" s="193"/>
      <c r="I342" s="193"/>
      <c r="J342" s="193"/>
      <c r="K342" s="193"/>
      <c r="L342" s="193"/>
      <c r="M342" s="193"/>
      <c r="N342" s="193"/>
      <c r="O342" s="193"/>
      <c r="P342" s="193"/>
      <c r="Q342" s="193"/>
      <c r="R342" s="193"/>
      <c r="S342" s="193"/>
      <c r="T342" s="193"/>
      <c r="U342" s="193"/>
      <c r="V342" s="193"/>
      <c r="W342" s="193"/>
      <c r="X342" s="193"/>
      <c r="Y342" s="193"/>
      <c r="Z342" s="193"/>
    </row>
    <row r="343" ht="12.0" customHeight="1">
      <c r="A343" s="193"/>
      <c r="B343" s="193"/>
      <c r="C343" s="193"/>
      <c r="D343" s="193"/>
      <c r="E343" s="193"/>
      <c r="F343" s="193"/>
      <c r="G343" s="193"/>
      <c r="H343" s="193"/>
      <c r="I343" s="193"/>
      <c r="J343" s="193"/>
      <c r="K343" s="193"/>
      <c r="L343" s="193"/>
      <c r="M343" s="193"/>
      <c r="N343" s="193"/>
      <c r="O343" s="193"/>
      <c r="P343" s="193"/>
      <c r="Q343" s="193"/>
      <c r="R343" s="193"/>
      <c r="S343" s="193"/>
      <c r="T343" s="193"/>
      <c r="U343" s="193"/>
      <c r="V343" s="193"/>
      <c r="W343" s="193"/>
      <c r="X343" s="193"/>
      <c r="Y343" s="193"/>
      <c r="Z343" s="193"/>
    </row>
    <row r="344" ht="12.0" customHeight="1">
      <c r="A344" s="193"/>
      <c r="B344" s="193"/>
      <c r="C344" s="193"/>
      <c r="D344" s="193"/>
      <c r="E344" s="193"/>
      <c r="F344" s="193"/>
      <c r="G344" s="193"/>
      <c r="H344" s="193"/>
      <c r="I344" s="193"/>
      <c r="J344" s="193"/>
      <c r="K344" s="193"/>
      <c r="L344" s="193"/>
      <c r="M344" s="193"/>
      <c r="N344" s="193"/>
      <c r="O344" s="193"/>
      <c r="P344" s="193"/>
      <c r="Q344" s="193"/>
      <c r="R344" s="193"/>
      <c r="S344" s="193"/>
      <c r="T344" s="193"/>
      <c r="U344" s="193"/>
      <c r="V344" s="193"/>
      <c r="W344" s="193"/>
      <c r="X344" s="193"/>
      <c r="Y344" s="193"/>
      <c r="Z344" s="193"/>
    </row>
    <row r="345" ht="12.0" customHeight="1">
      <c r="A345" s="193"/>
      <c r="B345" s="193"/>
      <c r="C345" s="193"/>
      <c r="D345" s="193"/>
      <c r="E345" s="193"/>
      <c r="F345" s="193"/>
      <c r="G345" s="193"/>
      <c r="H345" s="193"/>
      <c r="I345" s="193"/>
      <c r="J345" s="193"/>
      <c r="K345" s="193"/>
      <c r="L345" s="193"/>
      <c r="M345" s="193"/>
      <c r="N345" s="193"/>
      <c r="O345" s="193"/>
      <c r="P345" s="193"/>
      <c r="Q345" s="193"/>
      <c r="R345" s="193"/>
      <c r="S345" s="193"/>
      <c r="T345" s="193"/>
      <c r="U345" s="193"/>
      <c r="V345" s="193"/>
      <c r="W345" s="193"/>
      <c r="X345" s="193"/>
      <c r="Y345" s="193"/>
      <c r="Z345" s="193"/>
    </row>
    <row r="346" ht="12.0" customHeight="1">
      <c r="A346" s="193"/>
      <c r="B346" s="193"/>
      <c r="C346" s="193"/>
      <c r="D346" s="193"/>
      <c r="E346" s="193"/>
      <c r="F346" s="193"/>
      <c r="G346" s="193"/>
      <c r="H346" s="193"/>
      <c r="I346" s="193"/>
      <c r="J346" s="193"/>
      <c r="K346" s="193"/>
      <c r="L346" s="193"/>
      <c r="M346" s="193"/>
      <c r="N346" s="193"/>
      <c r="O346" s="193"/>
      <c r="P346" s="193"/>
      <c r="Q346" s="193"/>
      <c r="R346" s="193"/>
      <c r="S346" s="193"/>
      <c r="T346" s="193"/>
      <c r="U346" s="193"/>
      <c r="V346" s="193"/>
      <c r="W346" s="193"/>
      <c r="X346" s="193"/>
      <c r="Y346" s="193"/>
      <c r="Z346" s="193"/>
    </row>
    <row r="347" ht="12.0" customHeight="1">
      <c r="A347" s="193"/>
      <c r="B347" s="193"/>
      <c r="C347" s="193"/>
      <c r="D347" s="193"/>
      <c r="E347" s="193"/>
      <c r="F347" s="193"/>
      <c r="G347" s="193"/>
      <c r="H347" s="193"/>
      <c r="I347" s="193"/>
      <c r="J347" s="193"/>
      <c r="K347" s="193"/>
      <c r="L347" s="193"/>
      <c r="M347" s="193"/>
      <c r="N347" s="193"/>
      <c r="O347" s="193"/>
      <c r="P347" s="193"/>
      <c r="Q347" s="193"/>
      <c r="R347" s="193"/>
      <c r="S347" s="193"/>
      <c r="T347" s="193"/>
      <c r="U347" s="193"/>
      <c r="V347" s="193"/>
      <c r="W347" s="193"/>
      <c r="X347" s="193"/>
      <c r="Y347" s="193"/>
      <c r="Z347" s="193"/>
    </row>
    <row r="348" ht="12.0" customHeight="1">
      <c r="A348" s="193"/>
      <c r="B348" s="193"/>
      <c r="C348" s="193"/>
      <c r="D348" s="193"/>
      <c r="E348" s="193"/>
      <c r="F348" s="193"/>
      <c r="G348" s="193"/>
      <c r="H348" s="193"/>
      <c r="I348" s="193"/>
      <c r="J348" s="193"/>
      <c r="K348" s="193"/>
      <c r="L348" s="193"/>
      <c r="M348" s="193"/>
      <c r="N348" s="193"/>
      <c r="O348" s="193"/>
      <c r="P348" s="193"/>
      <c r="Q348" s="193"/>
      <c r="R348" s="193"/>
      <c r="S348" s="193"/>
      <c r="T348" s="193"/>
      <c r="U348" s="193"/>
      <c r="V348" s="193"/>
      <c r="W348" s="193"/>
      <c r="X348" s="193"/>
      <c r="Y348" s="193"/>
      <c r="Z348" s="193"/>
    </row>
    <row r="349" ht="12.0" customHeight="1">
      <c r="A349" s="193"/>
      <c r="B349" s="193"/>
      <c r="C349" s="193"/>
      <c r="D349" s="193"/>
      <c r="E349" s="193"/>
      <c r="F349" s="193"/>
      <c r="G349" s="193"/>
      <c r="H349" s="193"/>
      <c r="I349" s="193"/>
      <c r="J349" s="193"/>
      <c r="K349" s="193"/>
      <c r="L349" s="193"/>
      <c r="M349" s="193"/>
      <c r="N349" s="193"/>
      <c r="O349" s="193"/>
      <c r="P349" s="193"/>
      <c r="Q349" s="193"/>
      <c r="R349" s="193"/>
      <c r="S349" s="193"/>
      <c r="T349" s="193"/>
      <c r="U349" s="193"/>
      <c r="V349" s="193"/>
      <c r="W349" s="193"/>
      <c r="X349" s="193"/>
      <c r="Y349" s="193"/>
      <c r="Z349" s="193"/>
    </row>
    <row r="350" ht="12.0" customHeight="1">
      <c r="A350" s="193"/>
      <c r="B350" s="193"/>
      <c r="C350" s="193"/>
      <c r="D350" s="193"/>
      <c r="E350" s="193"/>
      <c r="F350" s="193"/>
      <c r="G350" s="193"/>
      <c r="H350" s="193"/>
      <c r="I350" s="193"/>
      <c r="J350" s="193"/>
      <c r="K350" s="193"/>
      <c r="L350" s="193"/>
      <c r="M350" s="193"/>
      <c r="N350" s="193"/>
      <c r="O350" s="193"/>
      <c r="P350" s="193"/>
      <c r="Q350" s="193"/>
      <c r="R350" s="193"/>
      <c r="S350" s="193"/>
      <c r="T350" s="193"/>
      <c r="U350" s="193"/>
      <c r="V350" s="193"/>
      <c r="W350" s="193"/>
      <c r="X350" s="193"/>
      <c r="Y350" s="193"/>
      <c r="Z350" s="193"/>
    </row>
    <row r="351" ht="12.0" customHeight="1">
      <c r="A351" s="193"/>
      <c r="B351" s="193"/>
      <c r="C351" s="193"/>
      <c r="D351" s="193"/>
      <c r="E351" s="193"/>
      <c r="F351" s="193"/>
      <c r="G351" s="193"/>
      <c r="H351" s="193"/>
      <c r="I351" s="193"/>
      <c r="J351" s="193"/>
      <c r="K351" s="193"/>
      <c r="L351" s="193"/>
      <c r="M351" s="193"/>
      <c r="N351" s="193"/>
      <c r="O351" s="193"/>
      <c r="P351" s="193"/>
      <c r="Q351" s="193"/>
      <c r="R351" s="193"/>
      <c r="S351" s="193"/>
      <c r="T351" s="193"/>
      <c r="U351" s="193"/>
      <c r="V351" s="193"/>
      <c r="W351" s="193"/>
      <c r="X351" s="193"/>
      <c r="Y351" s="193"/>
      <c r="Z351" s="193"/>
    </row>
    <row r="352" ht="12.0" customHeight="1">
      <c r="A352" s="193"/>
      <c r="B352" s="193"/>
      <c r="C352" s="193"/>
      <c r="D352" s="193"/>
      <c r="E352" s="193"/>
      <c r="F352" s="193"/>
      <c r="G352" s="193"/>
      <c r="H352" s="193"/>
      <c r="I352" s="193"/>
      <c r="J352" s="193"/>
      <c r="K352" s="193"/>
      <c r="L352" s="193"/>
      <c r="M352" s="193"/>
      <c r="N352" s="193"/>
      <c r="O352" s="193"/>
      <c r="P352" s="193"/>
      <c r="Q352" s="193"/>
      <c r="R352" s="193"/>
      <c r="S352" s="193"/>
      <c r="T352" s="193"/>
      <c r="U352" s="193"/>
      <c r="V352" s="193"/>
      <c r="W352" s="193"/>
      <c r="X352" s="193"/>
      <c r="Y352" s="193"/>
      <c r="Z352" s="193"/>
    </row>
    <row r="353" ht="12.0" customHeight="1">
      <c r="A353" s="193"/>
      <c r="B353" s="193"/>
      <c r="C353" s="193"/>
      <c r="D353" s="193"/>
      <c r="E353" s="193"/>
      <c r="F353" s="193"/>
      <c r="G353" s="193"/>
      <c r="H353" s="193"/>
      <c r="I353" s="193"/>
      <c r="J353" s="193"/>
      <c r="K353" s="193"/>
      <c r="L353" s="193"/>
      <c r="M353" s="193"/>
      <c r="N353" s="193"/>
      <c r="O353" s="193"/>
      <c r="P353" s="193"/>
      <c r="Q353" s="193"/>
      <c r="R353" s="193"/>
      <c r="S353" s="193"/>
      <c r="T353" s="193"/>
      <c r="U353" s="193"/>
      <c r="V353" s="193"/>
      <c r="W353" s="193"/>
      <c r="X353" s="193"/>
      <c r="Y353" s="193"/>
      <c r="Z353" s="193"/>
    </row>
    <row r="354" ht="12.0" customHeight="1">
      <c r="A354" s="193"/>
      <c r="B354" s="193"/>
      <c r="C354" s="193"/>
      <c r="D354" s="193"/>
      <c r="E354" s="193"/>
      <c r="F354" s="193"/>
      <c r="G354" s="193"/>
      <c r="H354" s="193"/>
      <c r="I354" s="193"/>
      <c r="J354" s="193"/>
      <c r="K354" s="193"/>
      <c r="L354" s="193"/>
      <c r="M354" s="193"/>
      <c r="N354" s="193"/>
      <c r="O354" s="193"/>
      <c r="P354" s="193"/>
      <c r="Q354" s="193"/>
      <c r="R354" s="193"/>
      <c r="S354" s="193"/>
      <c r="T354" s="193"/>
      <c r="U354" s="193"/>
      <c r="V354" s="193"/>
      <c r="W354" s="193"/>
      <c r="X354" s="193"/>
      <c r="Y354" s="193"/>
      <c r="Z354" s="193"/>
    </row>
    <row r="355" ht="12.0" customHeight="1">
      <c r="A355" s="193"/>
      <c r="B355" s="193"/>
      <c r="C355" s="193"/>
      <c r="D355" s="193"/>
      <c r="E355" s="193"/>
      <c r="F355" s="193"/>
      <c r="G355" s="193"/>
      <c r="H355" s="193"/>
      <c r="I355" s="193"/>
      <c r="J355" s="193"/>
      <c r="K355" s="193"/>
      <c r="L355" s="193"/>
      <c r="M355" s="193"/>
      <c r="N355" s="193"/>
      <c r="O355" s="193"/>
      <c r="P355" s="193"/>
      <c r="Q355" s="193"/>
      <c r="R355" s="193"/>
      <c r="S355" s="193"/>
      <c r="T355" s="193"/>
      <c r="U355" s="193"/>
      <c r="V355" s="193"/>
      <c r="W355" s="193"/>
      <c r="X355" s="193"/>
      <c r="Y355" s="193"/>
      <c r="Z355" s="193"/>
    </row>
    <row r="356" ht="12.0" customHeight="1">
      <c r="A356" s="193"/>
      <c r="B356" s="193"/>
      <c r="C356" s="193"/>
      <c r="D356" s="193"/>
      <c r="E356" s="193"/>
      <c r="F356" s="193"/>
      <c r="G356" s="193"/>
      <c r="H356" s="193"/>
      <c r="I356" s="193"/>
      <c r="J356" s="193"/>
      <c r="K356" s="193"/>
      <c r="L356" s="193"/>
      <c r="M356" s="193"/>
      <c r="N356" s="193"/>
      <c r="O356" s="193"/>
      <c r="P356" s="193"/>
      <c r="Q356" s="193"/>
      <c r="R356" s="193"/>
      <c r="S356" s="193"/>
      <c r="T356" s="193"/>
      <c r="U356" s="193"/>
      <c r="V356" s="193"/>
      <c r="W356" s="193"/>
      <c r="X356" s="193"/>
      <c r="Y356" s="193"/>
      <c r="Z356" s="193"/>
    </row>
    <row r="357" ht="12.0" customHeight="1">
      <c r="A357" s="193"/>
      <c r="B357" s="193"/>
      <c r="C357" s="193"/>
      <c r="D357" s="193"/>
      <c r="E357" s="193"/>
      <c r="F357" s="193"/>
      <c r="G357" s="193"/>
      <c r="H357" s="193"/>
      <c r="I357" s="193"/>
      <c r="J357" s="193"/>
      <c r="K357" s="193"/>
      <c r="L357" s="193"/>
      <c r="M357" s="193"/>
      <c r="N357" s="193"/>
      <c r="O357" s="193"/>
      <c r="P357" s="193"/>
      <c r="Q357" s="193"/>
      <c r="R357" s="193"/>
      <c r="S357" s="193"/>
      <c r="T357" s="193"/>
      <c r="U357" s="193"/>
      <c r="V357" s="193"/>
      <c r="W357" s="193"/>
      <c r="X357" s="193"/>
      <c r="Y357" s="193"/>
      <c r="Z357" s="193"/>
    </row>
    <row r="358" ht="12.0" customHeight="1">
      <c r="A358" s="193"/>
      <c r="B358" s="193"/>
      <c r="C358" s="193"/>
      <c r="D358" s="193"/>
      <c r="E358" s="193"/>
      <c r="F358" s="193"/>
      <c r="G358" s="193"/>
      <c r="H358" s="193"/>
      <c r="I358" s="193"/>
      <c r="J358" s="193"/>
      <c r="K358" s="193"/>
      <c r="L358" s="193"/>
      <c r="M358" s="193"/>
      <c r="N358" s="193"/>
      <c r="O358" s="193"/>
      <c r="P358" s="193"/>
      <c r="Q358" s="193"/>
      <c r="R358" s="193"/>
      <c r="S358" s="193"/>
      <c r="T358" s="193"/>
      <c r="U358" s="193"/>
      <c r="V358" s="193"/>
      <c r="W358" s="193"/>
      <c r="X358" s="193"/>
      <c r="Y358" s="193"/>
      <c r="Z358" s="193"/>
    </row>
    <row r="359" ht="12.0" customHeight="1">
      <c r="A359" s="193"/>
      <c r="B359" s="193"/>
      <c r="C359" s="193"/>
      <c r="D359" s="193"/>
      <c r="E359" s="193"/>
      <c r="F359" s="193"/>
      <c r="G359" s="193"/>
      <c r="H359" s="193"/>
      <c r="I359" s="193"/>
      <c r="J359" s="193"/>
      <c r="K359" s="193"/>
      <c r="L359" s="193"/>
      <c r="M359" s="193"/>
      <c r="N359" s="193"/>
      <c r="O359" s="193"/>
      <c r="P359" s="193"/>
      <c r="Q359" s="193"/>
      <c r="R359" s="193"/>
      <c r="S359" s="193"/>
      <c r="T359" s="193"/>
      <c r="U359" s="193"/>
      <c r="V359" s="193"/>
      <c r="W359" s="193"/>
      <c r="X359" s="193"/>
      <c r="Y359" s="193"/>
      <c r="Z359" s="193"/>
    </row>
    <row r="360" ht="12.0" customHeight="1">
      <c r="A360" s="193"/>
      <c r="B360" s="193"/>
      <c r="C360" s="193"/>
      <c r="D360" s="193"/>
      <c r="E360" s="193"/>
      <c r="F360" s="193"/>
      <c r="G360" s="193"/>
      <c r="H360" s="193"/>
      <c r="I360" s="193"/>
      <c r="J360" s="193"/>
      <c r="K360" s="193"/>
      <c r="L360" s="193"/>
      <c r="M360" s="193"/>
      <c r="N360" s="193"/>
      <c r="O360" s="193"/>
      <c r="P360" s="193"/>
      <c r="Q360" s="193"/>
      <c r="R360" s="193"/>
      <c r="S360" s="193"/>
      <c r="T360" s="193"/>
      <c r="U360" s="193"/>
      <c r="V360" s="193"/>
      <c r="W360" s="193"/>
      <c r="X360" s="193"/>
      <c r="Y360" s="193"/>
      <c r="Z360" s="193"/>
    </row>
    <row r="361" ht="12.0" customHeight="1">
      <c r="A361" s="193"/>
      <c r="B361" s="193"/>
      <c r="C361" s="193"/>
      <c r="D361" s="193"/>
      <c r="E361" s="193"/>
      <c r="F361" s="193"/>
      <c r="G361" s="193"/>
      <c r="H361" s="193"/>
      <c r="I361" s="193"/>
      <c r="J361" s="193"/>
      <c r="K361" s="193"/>
      <c r="L361" s="193"/>
      <c r="M361" s="193"/>
      <c r="N361" s="193"/>
      <c r="O361" s="193"/>
      <c r="P361" s="193"/>
      <c r="Q361" s="193"/>
      <c r="R361" s="193"/>
      <c r="S361" s="193"/>
      <c r="T361" s="193"/>
      <c r="U361" s="193"/>
      <c r="V361" s="193"/>
      <c r="W361" s="193"/>
      <c r="X361" s="193"/>
      <c r="Y361" s="193"/>
      <c r="Z361" s="193"/>
    </row>
    <row r="362" ht="12.0" customHeight="1">
      <c r="A362" s="193"/>
      <c r="B362" s="193"/>
      <c r="C362" s="193"/>
      <c r="D362" s="193"/>
      <c r="E362" s="193"/>
      <c r="F362" s="193"/>
      <c r="G362" s="193"/>
      <c r="H362" s="193"/>
      <c r="I362" s="193"/>
      <c r="J362" s="193"/>
      <c r="K362" s="193"/>
      <c r="L362" s="193"/>
      <c r="M362" s="193"/>
      <c r="N362" s="193"/>
      <c r="O362" s="193"/>
      <c r="P362" s="193"/>
      <c r="Q362" s="193"/>
      <c r="R362" s="193"/>
      <c r="S362" s="193"/>
      <c r="T362" s="193"/>
      <c r="U362" s="193"/>
      <c r="V362" s="193"/>
      <c r="W362" s="193"/>
      <c r="X362" s="193"/>
      <c r="Y362" s="193"/>
      <c r="Z362" s="193"/>
    </row>
    <row r="363" ht="12.0" customHeight="1">
      <c r="A363" s="193"/>
      <c r="B363" s="193"/>
      <c r="C363" s="193"/>
      <c r="D363" s="193"/>
      <c r="E363" s="193"/>
      <c r="F363" s="193"/>
      <c r="G363" s="193"/>
      <c r="H363" s="193"/>
      <c r="I363" s="193"/>
      <c r="J363" s="193"/>
      <c r="K363" s="193"/>
      <c r="L363" s="193"/>
      <c r="M363" s="193"/>
      <c r="N363" s="193"/>
      <c r="O363" s="193"/>
      <c r="P363" s="193"/>
      <c r="Q363" s="193"/>
      <c r="R363" s="193"/>
      <c r="S363" s="193"/>
      <c r="T363" s="193"/>
      <c r="U363" s="193"/>
      <c r="V363" s="193"/>
      <c r="W363" s="193"/>
      <c r="X363" s="193"/>
      <c r="Y363" s="193"/>
      <c r="Z363" s="193"/>
    </row>
    <row r="364" ht="12.0" customHeight="1">
      <c r="A364" s="193"/>
      <c r="B364" s="193"/>
      <c r="C364" s="193"/>
      <c r="D364" s="193"/>
      <c r="E364" s="193"/>
      <c r="F364" s="193"/>
      <c r="G364" s="193"/>
      <c r="H364" s="193"/>
      <c r="I364" s="193"/>
      <c r="J364" s="193"/>
      <c r="K364" s="193"/>
      <c r="L364" s="193"/>
      <c r="M364" s="193"/>
      <c r="N364" s="193"/>
      <c r="O364" s="193"/>
      <c r="P364" s="193"/>
      <c r="Q364" s="193"/>
      <c r="R364" s="193"/>
      <c r="S364" s="193"/>
      <c r="T364" s="193"/>
      <c r="U364" s="193"/>
      <c r="V364" s="193"/>
      <c r="W364" s="193"/>
      <c r="X364" s="193"/>
      <c r="Y364" s="193"/>
      <c r="Z364" s="193"/>
    </row>
    <row r="365" ht="12.0" customHeight="1">
      <c r="A365" s="193"/>
      <c r="B365" s="193"/>
      <c r="C365" s="193"/>
      <c r="D365" s="193"/>
      <c r="E365" s="193"/>
      <c r="F365" s="193"/>
      <c r="G365" s="193"/>
      <c r="H365" s="193"/>
      <c r="I365" s="193"/>
      <c r="J365" s="193"/>
      <c r="K365" s="193"/>
      <c r="L365" s="193"/>
      <c r="M365" s="193"/>
      <c r="N365" s="193"/>
      <c r="O365" s="193"/>
      <c r="P365" s="193"/>
      <c r="Q365" s="193"/>
      <c r="R365" s="193"/>
      <c r="S365" s="193"/>
      <c r="T365" s="193"/>
      <c r="U365" s="193"/>
      <c r="V365" s="193"/>
      <c r="W365" s="193"/>
      <c r="X365" s="193"/>
      <c r="Y365" s="193"/>
      <c r="Z365" s="193"/>
    </row>
    <row r="366" ht="12.0" customHeight="1">
      <c r="A366" s="193"/>
      <c r="B366" s="193"/>
      <c r="C366" s="193"/>
      <c r="D366" s="193"/>
      <c r="E366" s="193"/>
      <c r="F366" s="193"/>
      <c r="G366" s="193"/>
      <c r="H366" s="193"/>
      <c r="I366" s="193"/>
      <c r="J366" s="193"/>
      <c r="K366" s="193"/>
      <c r="L366" s="193"/>
      <c r="M366" s="193"/>
      <c r="N366" s="193"/>
      <c r="O366" s="193"/>
      <c r="P366" s="193"/>
      <c r="Q366" s="193"/>
      <c r="R366" s="193"/>
      <c r="S366" s="193"/>
      <c r="T366" s="193"/>
      <c r="U366" s="193"/>
      <c r="V366" s="193"/>
      <c r="W366" s="193"/>
      <c r="X366" s="193"/>
      <c r="Y366" s="193"/>
      <c r="Z366" s="193"/>
    </row>
    <row r="367" ht="12.0" customHeight="1">
      <c r="A367" s="193"/>
      <c r="B367" s="193"/>
      <c r="C367" s="193"/>
      <c r="D367" s="193"/>
      <c r="E367" s="193"/>
      <c r="F367" s="193"/>
      <c r="G367" s="193"/>
      <c r="H367" s="193"/>
      <c r="I367" s="193"/>
      <c r="J367" s="193"/>
      <c r="K367" s="193"/>
      <c r="L367" s="193"/>
      <c r="M367" s="193"/>
      <c r="N367" s="193"/>
      <c r="O367" s="193"/>
      <c r="P367" s="193"/>
      <c r="Q367" s="193"/>
      <c r="R367" s="193"/>
      <c r="S367" s="193"/>
      <c r="T367" s="193"/>
      <c r="U367" s="193"/>
      <c r="V367" s="193"/>
      <c r="W367" s="193"/>
      <c r="X367" s="193"/>
      <c r="Y367" s="193"/>
      <c r="Z367" s="193"/>
    </row>
    <row r="368" ht="12.0" customHeight="1">
      <c r="A368" s="193"/>
      <c r="B368" s="193"/>
      <c r="C368" s="193"/>
      <c r="D368" s="193"/>
      <c r="E368" s="193"/>
      <c r="F368" s="193"/>
      <c r="G368" s="193"/>
      <c r="H368" s="193"/>
      <c r="I368" s="193"/>
      <c r="J368" s="193"/>
      <c r="K368" s="193"/>
      <c r="L368" s="193"/>
      <c r="M368" s="193"/>
      <c r="N368" s="193"/>
      <c r="O368" s="193"/>
      <c r="P368" s="193"/>
      <c r="Q368" s="193"/>
      <c r="R368" s="193"/>
      <c r="S368" s="193"/>
      <c r="T368" s="193"/>
      <c r="U368" s="193"/>
      <c r="V368" s="193"/>
      <c r="W368" s="193"/>
      <c r="X368" s="193"/>
      <c r="Y368" s="193"/>
      <c r="Z368" s="193"/>
    </row>
    <row r="369" ht="12.0" customHeight="1">
      <c r="A369" s="193"/>
      <c r="B369" s="193"/>
      <c r="C369" s="193"/>
      <c r="D369" s="193"/>
      <c r="E369" s="193"/>
      <c r="F369" s="193"/>
      <c r="G369" s="193"/>
      <c r="H369" s="193"/>
      <c r="I369" s="193"/>
      <c r="J369" s="193"/>
      <c r="K369" s="193"/>
      <c r="L369" s="193"/>
      <c r="M369" s="193"/>
      <c r="N369" s="193"/>
      <c r="O369" s="193"/>
      <c r="P369" s="193"/>
      <c r="Q369" s="193"/>
      <c r="R369" s="193"/>
      <c r="S369" s="193"/>
      <c r="T369" s="193"/>
      <c r="U369" s="193"/>
      <c r="V369" s="193"/>
      <c r="W369" s="193"/>
      <c r="X369" s="193"/>
      <c r="Y369" s="193"/>
      <c r="Z369" s="193"/>
    </row>
    <row r="370" ht="12.0" customHeight="1">
      <c r="A370" s="193"/>
      <c r="B370" s="193"/>
      <c r="C370" s="193"/>
      <c r="D370" s="193"/>
      <c r="E370" s="193"/>
      <c r="F370" s="193"/>
      <c r="G370" s="193"/>
      <c r="H370" s="193"/>
      <c r="I370" s="193"/>
      <c r="J370" s="193"/>
      <c r="K370" s="193"/>
      <c r="L370" s="193"/>
      <c r="M370" s="193"/>
      <c r="N370" s="193"/>
      <c r="O370" s="193"/>
      <c r="P370" s="193"/>
      <c r="Q370" s="193"/>
      <c r="R370" s="193"/>
      <c r="S370" s="193"/>
      <c r="T370" s="193"/>
      <c r="U370" s="193"/>
      <c r="V370" s="193"/>
      <c r="W370" s="193"/>
      <c r="X370" s="193"/>
      <c r="Y370" s="193"/>
      <c r="Z370" s="193"/>
    </row>
    <row r="371" ht="12.0" customHeight="1">
      <c r="A371" s="193"/>
      <c r="B371" s="193"/>
      <c r="C371" s="193"/>
      <c r="D371" s="193"/>
      <c r="E371" s="193"/>
      <c r="F371" s="193"/>
      <c r="G371" s="193"/>
      <c r="H371" s="193"/>
      <c r="I371" s="193"/>
      <c r="J371" s="193"/>
      <c r="K371" s="193"/>
      <c r="L371" s="193"/>
      <c r="M371" s="193"/>
      <c r="N371" s="193"/>
      <c r="O371" s="193"/>
      <c r="P371" s="193"/>
      <c r="Q371" s="193"/>
      <c r="R371" s="193"/>
      <c r="S371" s="193"/>
      <c r="T371" s="193"/>
      <c r="U371" s="193"/>
      <c r="V371" s="193"/>
      <c r="W371" s="193"/>
      <c r="X371" s="193"/>
      <c r="Y371" s="193"/>
      <c r="Z371" s="193"/>
    </row>
    <row r="372" ht="12.0" customHeight="1">
      <c r="A372" s="193"/>
      <c r="B372" s="193"/>
      <c r="C372" s="193"/>
      <c r="D372" s="193"/>
      <c r="E372" s="193"/>
      <c r="F372" s="193"/>
      <c r="G372" s="193"/>
      <c r="H372" s="193"/>
      <c r="I372" s="193"/>
      <c r="J372" s="193"/>
      <c r="K372" s="193"/>
      <c r="L372" s="193"/>
      <c r="M372" s="193"/>
      <c r="N372" s="193"/>
      <c r="O372" s="193"/>
      <c r="P372" s="193"/>
      <c r="Q372" s="193"/>
      <c r="R372" s="193"/>
      <c r="S372" s="193"/>
      <c r="T372" s="193"/>
      <c r="U372" s="193"/>
      <c r="V372" s="193"/>
      <c r="W372" s="193"/>
      <c r="X372" s="193"/>
      <c r="Y372" s="193"/>
      <c r="Z372" s="193"/>
    </row>
    <row r="373" ht="12.0" customHeight="1">
      <c r="A373" s="193"/>
      <c r="B373" s="193"/>
      <c r="C373" s="193"/>
      <c r="D373" s="193"/>
      <c r="E373" s="193"/>
      <c r="F373" s="193"/>
      <c r="G373" s="193"/>
      <c r="H373" s="193"/>
      <c r="I373" s="193"/>
      <c r="J373" s="193"/>
      <c r="K373" s="193"/>
      <c r="L373" s="193"/>
      <c r="M373" s="193"/>
      <c r="N373" s="193"/>
      <c r="O373" s="193"/>
      <c r="P373" s="193"/>
      <c r="Q373" s="193"/>
      <c r="R373" s="193"/>
      <c r="S373" s="193"/>
      <c r="T373" s="193"/>
      <c r="U373" s="193"/>
      <c r="V373" s="193"/>
      <c r="W373" s="193"/>
      <c r="X373" s="193"/>
      <c r="Y373" s="193"/>
      <c r="Z373" s="193"/>
    </row>
    <row r="374" ht="12.0" customHeight="1">
      <c r="A374" s="193"/>
      <c r="B374" s="193"/>
      <c r="C374" s="193"/>
      <c r="D374" s="193"/>
      <c r="E374" s="193"/>
      <c r="F374" s="193"/>
      <c r="G374" s="193"/>
      <c r="H374" s="193"/>
      <c r="I374" s="193"/>
      <c r="J374" s="193"/>
      <c r="K374" s="193"/>
      <c r="L374" s="193"/>
      <c r="M374" s="193"/>
      <c r="N374" s="193"/>
      <c r="O374" s="193"/>
      <c r="P374" s="193"/>
      <c r="Q374" s="193"/>
      <c r="R374" s="193"/>
      <c r="S374" s="193"/>
      <c r="T374" s="193"/>
      <c r="U374" s="193"/>
      <c r="V374" s="193"/>
      <c r="W374" s="193"/>
      <c r="X374" s="193"/>
      <c r="Y374" s="193"/>
      <c r="Z374" s="193"/>
    </row>
    <row r="375" ht="12.0" customHeight="1">
      <c r="A375" s="193"/>
      <c r="B375" s="193"/>
      <c r="C375" s="193"/>
      <c r="D375" s="193"/>
      <c r="E375" s="193"/>
      <c r="F375" s="193"/>
      <c r="G375" s="193"/>
      <c r="H375" s="193"/>
      <c r="I375" s="193"/>
      <c r="J375" s="193"/>
      <c r="K375" s="193"/>
      <c r="L375" s="193"/>
      <c r="M375" s="193"/>
      <c r="N375" s="193"/>
      <c r="O375" s="193"/>
      <c r="P375" s="193"/>
      <c r="Q375" s="193"/>
      <c r="R375" s="193"/>
      <c r="S375" s="193"/>
      <c r="T375" s="193"/>
      <c r="U375" s="193"/>
      <c r="V375" s="193"/>
      <c r="W375" s="193"/>
      <c r="X375" s="193"/>
      <c r="Y375" s="193"/>
      <c r="Z375" s="193"/>
    </row>
    <row r="376" ht="12.0" customHeight="1">
      <c r="A376" s="193"/>
      <c r="B376" s="193"/>
      <c r="C376" s="193"/>
      <c r="D376" s="193"/>
      <c r="E376" s="193"/>
      <c r="F376" s="193"/>
      <c r="G376" s="193"/>
      <c r="H376" s="193"/>
      <c r="I376" s="193"/>
      <c r="J376" s="193"/>
      <c r="K376" s="193"/>
      <c r="L376" s="193"/>
      <c r="M376" s="193"/>
      <c r="N376" s="193"/>
      <c r="O376" s="193"/>
      <c r="P376" s="193"/>
      <c r="Q376" s="193"/>
      <c r="R376" s="193"/>
      <c r="S376" s="193"/>
      <c r="T376" s="193"/>
      <c r="U376" s="193"/>
      <c r="V376" s="193"/>
      <c r="W376" s="193"/>
      <c r="X376" s="193"/>
      <c r="Y376" s="193"/>
      <c r="Z376" s="193"/>
    </row>
    <row r="377" ht="12.0" customHeight="1">
      <c r="A377" s="193"/>
      <c r="B377" s="193"/>
      <c r="C377" s="193"/>
      <c r="D377" s="193"/>
      <c r="E377" s="193"/>
      <c r="F377" s="193"/>
      <c r="G377" s="193"/>
      <c r="H377" s="193"/>
      <c r="I377" s="193"/>
      <c r="J377" s="193"/>
      <c r="K377" s="193"/>
      <c r="L377" s="193"/>
      <c r="M377" s="193"/>
      <c r="N377" s="193"/>
      <c r="O377" s="193"/>
      <c r="P377" s="193"/>
      <c r="Q377" s="193"/>
      <c r="R377" s="193"/>
      <c r="S377" s="193"/>
      <c r="T377" s="193"/>
      <c r="U377" s="193"/>
      <c r="V377" s="193"/>
      <c r="W377" s="193"/>
      <c r="X377" s="193"/>
      <c r="Y377" s="193"/>
      <c r="Z377" s="193"/>
    </row>
    <row r="378" ht="12.0" customHeight="1">
      <c r="A378" s="193"/>
      <c r="B378" s="193"/>
      <c r="C378" s="193"/>
      <c r="D378" s="193"/>
      <c r="E378" s="193"/>
      <c r="F378" s="193"/>
      <c r="G378" s="193"/>
      <c r="H378" s="193"/>
      <c r="I378" s="193"/>
      <c r="J378" s="193"/>
      <c r="K378" s="193"/>
      <c r="L378" s="193"/>
      <c r="M378" s="193"/>
      <c r="N378" s="193"/>
      <c r="O378" s="193"/>
      <c r="P378" s="193"/>
      <c r="Q378" s="193"/>
      <c r="R378" s="193"/>
      <c r="S378" s="193"/>
      <c r="T378" s="193"/>
      <c r="U378" s="193"/>
      <c r="V378" s="193"/>
      <c r="W378" s="193"/>
      <c r="X378" s="193"/>
      <c r="Y378" s="193"/>
      <c r="Z378" s="193"/>
    </row>
    <row r="379" ht="12.0" customHeight="1">
      <c r="A379" s="193"/>
      <c r="B379" s="193"/>
      <c r="C379" s="193"/>
      <c r="D379" s="193"/>
      <c r="E379" s="193"/>
      <c r="F379" s="193"/>
      <c r="G379" s="193"/>
      <c r="H379" s="193"/>
      <c r="I379" s="193"/>
      <c r="J379" s="193"/>
      <c r="K379" s="193"/>
      <c r="L379" s="193"/>
      <c r="M379" s="193"/>
      <c r="N379" s="193"/>
      <c r="O379" s="193"/>
      <c r="P379" s="193"/>
      <c r="Q379" s="193"/>
      <c r="R379" s="193"/>
      <c r="S379" s="193"/>
      <c r="T379" s="193"/>
      <c r="U379" s="193"/>
      <c r="V379" s="193"/>
      <c r="W379" s="193"/>
      <c r="X379" s="193"/>
      <c r="Y379" s="193"/>
      <c r="Z379" s="193"/>
    </row>
    <row r="380" ht="12.0" customHeight="1">
      <c r="A380" s="193"/>
      <c r="B380" s="193"/>
      <c r="C380" s="193"/>
      <c r="D380" s="193"/>
      <c r="E380" s="193"/>
      <c r="F380" s="193"/>
      <c r="G380" s="193"/>
      <c r="H380" s="193"/>
      <c r="I380" s="193"/>
      <c r="J380" s="193"/>
      <c r="K380" s="193"/>
      <c r="L380" s="193"/>
      <c r="M380" s="193"/>
      <c r="N380" s="193"/>
      <c r="O380" s="193"/>
      <c r="P380" s="193"/>
      <c r="Q380" s="193"/>
      <c r="R380" s="193"/>
      <c r="S380" s="193"/>
      <c r="T380" s="193"/>
      <c r="U380" s="193"/>
      <c r="V380" s="193"/>
      <c r="W380" s="193"/>
      <c r="X380" s="193"/>
      <c r="Y380" s="193"/>
      <c r="Z380" s="193"/>
    </row>
    <row r="381" ht="12.0" customHeight="1">
      <c r="A381" s="193"/>
      <c r="B381" s="193"/>
      <c r="C381" s="193"/>
      <c r="D381" s="193"/>
      <c r="E381" s="193"/>
      <c r="F381" s="193"/>
      <c r="G381" s="193"/>
      <c r="H381" s="193"/>
      <c r="I381" s="193"/>
      <c r="J381" s="193"/>
      <c r="K381" s="193"/>
      <c r="L381" s="193"/>
      <c r="M381" s="193"/>
      <c r="N381" s="193"/>
      <c r="O381" s="193"/>
      <c r="P381" s="193"/>
      <c r="Q381" s="193"/>
      <c r="R381" s="193"/>
      <c r="S381" s="193"/>
      <c r="T381" s="193"/>
      <c r="U381" s="193"/>
      <c r="V381" s="193"/>
      <c r="W381" s="193"/>
      <c r="X381" s="193"/>
      <c r="Y381" s="193"/>
      <c r="Z381" s="193"/>
    </row>
    <row r="382" ht="12.0" customHeight="1">
      <c r="A382" s="193"/>
      <c r="B382" s="193"/>
      <c r="C382" s="193"/>
      <c r="D382" s="193"/>
      <c r="E382" s="193"/>
      <c r="F382" s="193"/>
      <c r="G382" s="193"/>
      <c r="H382" s="193"/>
      <c r="I382" s="193"/>
      <c r="J382" s="193"/>
      <c r="K382" s="193"/>
      <c r="L382" s="193"/>
      <c r="M382" s="193"/>
      <c r="N382" s="193"/>
      <c r="O382" s="193"/>
      <c r="P382" s="193"/>
      <c r="Q382" s="193"/>
      <c r="R382" s="193"/>
      <c r="S382" s="193"/>
      <c r="T382" s="193"/>
      <c r="U382" s="193"/>
      <c r="V382" s="193"/>
      <c r="W382" s="193"/>
      <c r="X382" s="193"/>
      <c r="Y382" s="193"/>
      <c r="Z382" s="193"/>
    </row>
    <row r="383" ht="12.0" customHeight="1">
      <c r="A383" s="193"/>
      <c r="B383" s="193"/>
      <c r="C383" s="193"/>
      <c r="D383" s="193"/>
      <c r="E383" s="193"/>
      <c r="F383" s="193"/>
      <c r="G383" s="193"/>
      <c r="H383" s="193"/>
      <c r="I383" s="193"/>
      <c r="J383" s="193"/>
      <c r="K383" s="193"/>
      <c r="L383" s="193"/>
      <c r="M383" s="193"/>
      <c r="N383" s="193"/>
      <c r="O383" s="193"/>
      <c r="P383" s="193"/>
      <c r="Q383" s="193"/>
      <c r="R383" s="193"/>
      <c r="S383" s="193"/>
      <c r="T383" s="193"/>
      <c r="U383" s="193"/>
      <c r="V383" s="193"/>
      <c r="W383" s="193"/>
      <c r="X383" s="193"/>
      <c r="Y383" s="193"/>
      <c r="Z383" s="193"/>
    </row>
    <row r="384" ht="12.0" customHeight="1">
      <c r="A384" s="193"/>
      <c r="B384" s="193"/>
      <c r="C384" s="193"/>
      <c r="D384" s="193"/>
      <c r="E384" s="193"/>
      <c r="F384" s="193"/>
      <c r="G384" s="193"/>
      <c r="H384" s="193"/>
      <c r="I384" s="193"/>
      <c r="J384" s="193"/>
      <c r="K384" s="193"/>
      <c r="L384" s="193"/>
      <c r="M384" s="193"/>
      <c r="N384" s="193"/>
      <c r="O384" s="193"/>
      <c r="P384" s="193"/>
      <c r="Q384" s="193"/>
      <c r="R384" s="193"/>
      <c r="S384" s="193"/>
      <c r="T384" s="193"/>
      <c r="U384" s="193"/>
      <c r="V384" s="193"/>
      <c r="W384" s="193"/>
      <c r="X384" s="193"/>
      <c r="Y384" s="193"/>
      <c r="Z384" s="193"/>
    </row>
    <row r="385" ht="12.0" customHeight="1">
      <c r="A385" s="193"/>
      <c r="B385" s="193"/>
      <c r="C385" s="193"/>
      <c r="D385" s="193"/>
      <c r="E385" s="193"/>
      <c r="F385" s="193"/>
      <c r="G385" s="193"/>
      <c r="H385" s="193"/>
      <c r="I385" s="193"/>
      <c r="J385" s="193"/>
      <c r="K385" s="193"/>
      <c r="L385" s="193"/>
      <c r="M385" s="193"/>
      <c r="N385" s="193"/>
      <c r="O385" s="193"/>
      <c r="P385" s="193"/>
      <c r="Q385" s="193"/>
      <c r="R385" s="193"/>
      <c r="S385" s="193"/>
      <c r="T385" s="193"/>
      <c r="U385" s="193"/>
      <c r="V385" s="193"/>
      <c r="W385" s="193"/>
      <c r="X385" s="193"/>
      <c r="Y385" s="193"/>
      <c r="Z385" s="193"/>
    </row>
    <row r="386" ht="12.0" customHeight="1">
      <c r="A386" s="193"/>
      <c r="B386" s="193"/>
      <c r="C386" s="193"/>
      <c r="D386" s="193"/>
      <c r="E386" s="193"/>
      <c r="F386" s="193"/>
      <c r="G386" s="193"/>
      <c r="H386" s="193"/>
      <c r="I386" s="193"/>
      <c r="J386" s="193"/>
      <c r="K386" s="193"/>
      <c r="L386" s="193"/>
      <c r="M386" s="193"/>
      <c r="N386" s="193"/>
      <c r="O386" s="193"/>
      <c r="P386" s="193"/>
      <c r="Q386" s="193"/>
      <c r="R386" s="193"/>
      <c r="S386" s="193"/>
      <c r="T386" s="193"/>
      <c r="U386" s="193"/>
      <c r="V386" s="193"/>
      <c r="W386" s="193"/>
      <c r="X386" s="193"/>
      <c r="Y386" s="193"/>
      <c r="Z386" s="193"/>
    </row>
    <row r="387" ht="12.0" customHeight="1">
      <c r="A387" s="193"/>
      <c r="B387" s="193"/>
      <c r="C387" s="193"/>
      <c r="D387" s="193"/>
      <c r="E387" s="193"/>
      <c r="F387" s="193"/>
      <c r="G387" s="193"/>
      <c r="H387" s="193"/>
      <c r="I387" s="193"/>
      <c r="J387" s="193"/>
      <c r="K387" s="193"/>
      <c r="L387" s="193"/>
      <c r="M387" s="193"/>
      <c r="N387" s="193"/>
      <c r="O387" s="193"/>
      <c r="P387" s="193"/>
      <c r="Q387" s="193"/>
      <c r="R387" s="193"/>
      <c r="S387" s="193"/>
      <c r="T387" s="193"/>
      <c r="U387" s="193"/>
      <c r="V387" s="193"/>
      <c r="W387" s="193"/>
      <c r="X387" s="193"/>
      <c r="Y387" s="193"/>
      <c r="Z387" s="193"/>
    </row>
    <row r="388" ht="12.0" customHeight="1">
      <c r="A388" s="193"/>
      <c r="B388" s="193"/>
      <c r="C388" s="193"/>
      <c r="D388" s="193"/>
      <c r="E388" s="193"/>
      <c r="F388" s="193"/>
      <c r="G388" s="193"/>
      <c r="H388" s="193"/>
      <c r="I388" s="193"/>
      <c r="J388" s="193"/>
      <c r="K388" s="193"/>
      <c r="L388" s="193"/>
      <c r="M388" s="193"/>
      <c r="N388" s="193"/>
      <c r="O388" s="193"/>
      <c r="P388" s="193"/>
      <c r="Q388" s="193"/>
      <c r="R388" s="193"/>
      <c r="S388" s="193"/>
      <c r="T388" s="193"/>
      <c r="U388" s="193"/>
      <c r="V388" s="193"/>
      <c r="W388" s="193"/>
      <c r="X388" s="193"/>
      <c r="Y388" s="193"/>
      <c r="Z388" s="193"/>
    </row>
    <row r="389" ht="12.0" customHeight="1">
      <c r="A389" s="193"/>
      <c r="B389" s="193"/>
      <c r="C389" s="193"/>
      <c r="D389" s="193"/>
      <c r="E389" s="193"/>
      <c r="F389" s="193"/>
      <c r="G389" s="193"/>
      <c r="H389" s="193"/>
      <c r="I389" s="193"/>
      <c r="J389" s="193"/>
      <c r="K389" s="193"/>
      <c r="L389" s="193"/>
      <c r="M389" s="193"/>
      <c r="N389" s="193"/>
      <c r="O389" s="193"/>
      <c r="P389" s="193"/>
      <c r="Q389" s="193"/>
      <c r="R389" s="193"/>
      <c r="S389" s="193"/>
      <c r="T389" s="193"/>
      <c r="U389" s="193"/>
      <c r="V389" s="193"/>
      <c r="W389" s="193"/>
      <c r="X389" s="193"/>
      <c r="Y389" s="193"/>
      <c r="Z389" s="193"/>
    </row>
    <row r="390" ht="12.0" customHeight="1">
      <c r="A390" s="193"/>
      <c r="B390" s="193"/>
      <c r="C390" s="193"/>
      <c r="D390" s="193"/>
      <c r="E390" s="193"/>
      <c r="F390" s="193"/>
      <c r="G390" s="193"/>
      <c r="H390" s="193"/>
      <c r="I390" s="193"/>
      <c r="J390" s="193"/>
      <c r="K390" s="193"/>
      <c r="L390" s="193"/>
      <c r="M390" s="193"/>
      <c r="N390" s="193"/>
      <c r="O390" s="193"/>
      <c r="P390" s="193"/>
      <c r="Q390" s="193"/>
      <c r="R390" s="193"/>
      <c r="S390" s="193"/>
      <c r="T390" s="193"/>
      <c r="U390" s="193"/>
      <c r="V390" s="193"/>
      <c r="W390" s="193"/>
      <c r="X390" s="193"/>
      <c r="Y390" s="193"/>
      <c r="Z390" s="193"/>
    </row>
    <row r="391" ht="12.0" customHeight="1">
      <c r="A391" s="193"/>
      <c r="B391" s="193"/>
      <c r="C391" s="193"/>
      <c r="D391" s="193"/>
      <c r="E391" s="193"/>
      <c r="F391" s="193"/>
      <c r="G391" s="193"/>
      <c r="H391" s="193"/>
      <c r="I391" s="193"/>
      <c r="J391" s="193"/>
      <c r="K391" s="193"/>
      <c r="L391" s="193"/>
      <c r="M391" s="193"/>
      <c r="N391" s="193"/>
      <c r="O391" s="193"/>
      <c r="P391" s="193"/>
      <c r="Q391" s="193"/>
      <c r="R391" s="193"/>
      <c r="S391" s="193"/>
      <c r="T391" s="193"/>
      <c r="U391" s="193"/>
      <c r="V391" s="193"/>
      <c r="W391" s="193"/>
      <c r="X391" s="193"/>
      <c r="Y391" s="193"/>
      <c r="Z391" s="193"/>
    </row>
    <row r="392" ht="12.0" customHeight="1">
      <c r="A392" s="193"/>
      <c r="B392" s="193"/>
      <c r="C392" s="193"/>
      <c r="D392" s="193"/>
      <c r="E392" s="193"/>
      <c r="F392" s="193"/>
      <c r="G392" s="193"/>
      <c r="H392" s="193"/>
      <c r="I392" s="193"/>
      <c r="J392" s="193"/>
      <c r="K392" s="193"/>
      <c r="L392" s="193"/>
      <c r="M392" s="193"/>
      <c r="N392" s="193"/>
      <c r="O392" s="193"/>
      <c r="P392" s="193"/>
      <c r="Q392" s="193"/>
      <c r="R392" s="193"/>
      <c r="S392" s="193"/>
      <c r="T392" s="193"/>
      <c r="U392" s="193"/>
      <c r="V392" s="193"/>
      <c r="W392" s="193"/>
      <c r="X392" s="193"/>
      <c r="Y392" s="193"/>
      <c r="Z392" s="193"/>
    </row>
    <row r="393" ht="12.0" customHeight="1">
      <c r="A393" s="193"/>
      <c r="B393" s="193"/>
      <c r="C393" s="193"/>
      <c r="D393" s="193"/>
      <c r="E393" s="193"/>
      <c r="F393" s="193"/>
      <c r="G393" s="193"/>
      <c r="H393" s="193"/>
      <c r="I393" s="193"/>
      <c r="J393" s="193"/>
      <c r="K393" s="193"/>
      <c r="L393" s="193"/>
      <c r="M393" s="193"/>
      <c r="N393" s="193"/>
      <c r="O393" s="193"/>
      <c r="P393" s="193"/>
      <c r="Q393" s="193"/>
      <c r="R393" s="193"/>
      <c r="S393" s="193"/>
      <c r="T393" s="193"/>
      <c r="U393" s="193"/>
      <c r="V393" s="193"/>
      <c r="W393" s="193"/>
      <c r="X393" s="193"/>
      <c r="Y393" s="193"/>
      <c r="Z393" s="193"/>
    </row>
    <row r="394" ht="12.0" customHeight="1">
      <c r="A394" s="193"/>
      <c r="B394" s="193"/>
      <c r="C394" s="193"/>
      <c r="D394" s="193"/>
      <c r="E394" s="193"/>
      <c r="F394" s="193"/>
      <c r="G394" s="193"/>
      <c r="H394" s="193"/>
      <c r="I394" s="193"/>
      <c r="J394" s="193"/>
      <c r="K394" s="193"/>
      <c r="L394" s="193"/>
      <c r="M394" s="193"/>
      <c r="N394" s="193"/>
      <c r="O394" s="193"/>
      <c r="P394" s="193"/>
      <c r="Q394" s="193"/>
      <c r="R394" s="193"/>
      <c r="S394" s="193"/>
      <c r="T394" s="193"/>
      <c r="U394" s="193"/>
      <c r="V394" s="193"/>
      <c r="W394" s="193"/>
      <c r="X394" s="193"/>
      <c r="Y394" s="193"/>
      <c r="Z394" s="193"/>
    </row>
    <row r="395" ht="12.0" customHeight="1">
      <c r="A395" s="193"/>
      <c r="B395" s="193"/>
      <c r="C395" s="193"/>
      <c r="D395" s="193"/>
      <c r="E395" s="193"/>
      <c r="F395" s="193"/>
      <c r="G395" s="193"/>
      <c r="H395" s="193"/>
      <c r="I395" s="193"/>
      <c r="J395" s="193"/>
      <c r="K395" s="193"/>
      <c r="L395" s="193"/>
      <c r="M395" s="193"/>
      <c r="N395" s="193"/>
      <c r="O395" s="193"/>
      <c r="P395" s="193"/>
      <c r="Q395" s="193"/>
      <c r="R395" s="193"/>
      <c r="S395" s="193"/>
      <c r="T395" s="193"/>
      <c r="U395" s="193"/>
      <c r="V395" s="193"/>
      <c r="W395" s="193"/>
      <c r="X395" s="193"/>
      <c r="Y395" s="193"/>
      <c r="Z395" s="193"/>
    </row>
    <row r="396" ht="12.0" customHeight="1">
      <c r="A396" s="193"/>
      <c r="B396" s="193"/>
      <c r="C396" s="193"/>
      <c r="D396" s="193"/>
      <c r="E396" s="193"/>
      <c r="F396" s="193"/>
      <c r="G396" s="193"/>
      <c r="H396" s="193"/>
      <c r="I396" s="193"/>
      <c r="J396" s="193"/>
      <c r="K396" s="193"/>
      <c r="L396" s="193"/>
      <c r="M396" s="193"/>
      <c r="N396" s="193"/>
      <c r="O396" s="193"/>
      <c r="P396" s="193"/>
      <c r="Q396" s="193"/>
      <c r="R396" s="193"/>
      <c r="S396" s="193"/>
      <c r="T396" s="193"/>
      <c r="U396" s="193"/>
      <c r="V396" s="193"/>
      <c r="W396" s="193"/>
      <c r="X396" s="193"/>
      <c r="Y396" s="193"/>
      <c r="Z396" s="193"/>
    </row>
    <row r="397" ht="12.0" customHeight="1">
      <c r="A397" s="193"/>
      <c r="B397" s="193"/>
      <c r="C397" s="193"/>
      <c r="D397" s="193"/>
      <c r="E397" s="193"/>
      <c r="F397" s="193"/>
      <c r="G397" s="193"/>
      <c r="H397" s="193"/>
      <c r="I397" s="193"/>
      <c r="J397" s="193"/>
      <c r="K397" s="193"/>
      <c r="L397" s="193"/>
      <c r="M397" s="193"/>
      <c r="N397" s="193"/>
      <c r="O397" s="193"/>
      <c r="P397" s="193"/>
      <c r="Q397" s="193"/>
      <c r="R397" s="193"/>
      <c r="S397" s="193"/>
      <c r="T397" s="193"/>
      <c r="U397" s="193"/>
      <c r="V397" s="193"/>
      <c r="W397" s="193"/>
      <c r="X397" s="193"/>
      <c r="Y397" s="193"/>
      <c r="Z397" s="193"/>
    </row>
    <row r="398" ht="12.0" customHeight="1">
      <c r="A398" s="193"/>
      <c r="B398" s="193"/>
      <c r="C398" s="193"/>
      <c r="D398" s="193"/>
      <c r="E398" s="193"/>
      <c r="F398" s="193"/>
      <c r="G398" s="193"/>
      <c r="H398" s="193"/>
      <c r="I398" s="193"/>
      <c r="J398" s="193"/>
      <c r="K398" s="193"/>
      <c r="L398" s="193"/>
      <c r="M398" s="193"/>
      <c r="N398" s="193"/>
      <c r="O398" s="193"/>
      <c r="P398" s="193"/>
      <c r="Q398" s="193"/>
      <c r="R398" s="193"/>
      <c r="S398" s="193"/>
      <c r="T398" s="193"/>
      <c r="U398" s="193"/>
      <c r="V398" s="193"/>
      <c r="W398" s="193"/>
      <c r="X398" s="193"/>
      <c r="Y398" s="193"/>
      <c r="Z398" s="193"/>
    </row>
    <row r="399" ht="12.0" customHeight="1">
      <c r="A399" s="193"/>
      <c r="B399" s="193"/>
      <c r="C399" s="193"/>
      <c r="D399" s="193"/>
      <c r="E399" s="193"/>
      <c r="F399" s="193"/>
      <c r="G399" s="193"/>
      <c r="H399" s="193"/>
      <c r="I399" s="193"/>
      <c r="J399" s="193"/>
      <c r="K399" s="193"/>
      <c r="L399" s="193"/>
      <c r="M399" s="193"/>
      <c r="N399" s="193"/>
      <c r="O399" s="193"/>
      <c r="P399" s="193"/>
      <c r="Q399" s="193"/>
      <c r="R399" s="193"/>
      <c r="S399" s="193"/>
      <c r="T399" s="193"/>
      <c r="U399" s="193"/>
      <c r="V399" s="193"/>
      <c r="W399" s="193"/>
      <c r="X399" s="193"/>
      <c r="Y399" s="193"/>
      <c r="Z399" s="193"/>
    </row>
    <row r="400" ht="12.0" customHeight="1">
      <c r="A400" s="193"/>
      <c r="B400" s="193"/>
      <c r="C400" s="193"/>
      <c r="D400" s="193"/>
      <c r="E400" s="193"/>
      <c r="F400" s="193"/>
      <c r="G400" s="193"/>
      <c r="H400" s="193"/>
      <c r="I400" s="193"/>
      <c r="J400" s="193"/>
      <c r="K400" s="193"/>
      <c r="L400" s="193"/>
      <c r="M400" s="193"/>
      <c r="N400" s="193"/>
      <c r="O400" s="193"/>
      <c r="P400" s="193"/>
      <c r="Q400" s="193"/>
      <c r="R400" s="193"/>
      <c r="S400" s="193"/>
      <c r="T400" s="193"/>
      <c r="U400" s="193"/>
      <c r="V400" s="193"/>
      <c r="W400" s="193"/>
      <c r="X400" s="193"/>
      <c r="Y400" s="193"/>
      <c r="Z400" s="193"/>
    </row>
    <row r="401" ht="12.0" customHeight="1">
      <c r="A401" s="193"/>
      <c r="B401" s="193"/>
      <c r="C401" s="193"/>
      <c r="D401" s="193"/>
      <c r="E401" s="193"/>
      <c r="F401" s="193"/>
      <c r="G401" s="193"/>
      <c r="H401" s="193"/>
      <c r="I401" s="193"/>
      <c r="J401" s="193"/>
      <c r="K401" s="193"/>
      <c r="L401" s="193"/>
      <c r="M401" s="193"/>
      <c r="N401" s="193"/>
      <c r="O401" s="193"/>
      <c r="P401" s="193"/>
      <c r="Q401" s="193"/>
      <c r="R401" s="193"/>
      <c r="S401" s="193"/>
      <c r="T401" s="193"/>
      <c r="U401" s="193"/>
      <c r="V401" s="193"/>
      <c r="W401" s="193"/>
      <c r="X401" s="193"/>
      <c r="Y401" s="193"/>
      <c r="Z401" s="193"/>
    </row>
    <row r="402" ht="12.0" customHeight="1">
      <c r="A402" s="193"/>
      <c r="B402" s="193"/>
      <c r="C402" s="193"/>
      <c r="D402" s="193"/>
      <c r="E402" s="193"/>
      <c r="F402" s="193"/>
      <c r="G402" s="193"/>
      <c r="H402" s="193"/>
      <c r="I402" s="193"/>
      <c r="J402" s="193"/>
      <c r="K402" s="193"/>
      <c r="L402" s="193"/>
      <c r="M402" s="193"/>
      <c r="N402" s="193"/>
      <c r="O402" s="193"/>
      <c r="P402" s="193"/>
      <c r="Q402" s="193"/>
      <c r="R402" s="193"/>
      <c r="S402" s="193"/>
      <c r="T402" s="193"/>
      <c r="U402" s="193"/>
      <c r="V402" s="193"/>
      <c r="W402" s="193"/>
      <c r="X402" s="193"/>
      <c r="Y402" s="193"/>
      <c r="Z402" s="193"/>
    </row>
    <row r="403" ht="12.0" customHeight="1">
      <c r="A403" s="193"/>
      <c r="B403" s="193"/>
      <c r="C403" s="193"/>
      <c r="D403" s="193"/>
      <c r="E403" s="193"/>
      <c r="F403" s="193"/>
      <c r="G403" s="193"/>
      <c r="H403" s="193"/>
      <c r="I403" s="193"/>
      <c r="J403" s="193"/>
      <c r="K403" s="193"/>
      <c r="L403" s="193"/>
      <c r="M403" s="193"/>
      <c r="N403" s="193"/>
      <c r="O403" s="193"/>
      <c r="P403" s="193"/>
      <c r="Q403" s="193"/>
      <c r="R403" s="193"/>
      <c r="S403" s="193"/>
      <c r="T403" s="193"/>
      <c r="U403" s="193"/>
      <c r="V403" s="193"/>
      <c r="W403" s="193"/>
      <c r="X403" s="193"/>
      <c r="Y403" s="193"/>
      <c r="Z403" s="193"/>
    </row>
    <row r="404" ht="12.0" customHeight="1">
      <c r="A404" s="193"/>
      <c r="B404" s="193"/>
      <c r="C404" s="193"/>
      <c r="D404" s="193"/>
      <c r="E404" s="193"/>
      <c r="F404" s="193"/>
      <c r="G404" s="193"/>
      <c r="H404" s="193"/>
      <c r="I404" s="193"/>
      <c r="J404" s="193"/>
      <c r="K404" s="193"/>
      <c r="L404" s="193"/>
      <c r="M404" s="193"/>
      <c r="N404" s="193"/>
      <c r="O404" s="193"/>
      <c r="P404" s="193"/>
      <c r="Q404" s="193"/>
      <c r="R404" s="193"/>
      <c r="S404" s="193"/>
      <c r="T404" s="193"/>
      <c r="U404" s="193"/>
      <c r="V404" s="193"/>
      <c r="W404" s="193"/>
      <c r="X404" s="193"/>
      <c r="Y404" s="193"/>
      <c r="Z404" s="193"/>
    </row>
    <row r="405" ht="12.0" customHeight="1">
      <c r="A405" s="193"/>
      <c r="B405" s="193"/>
      <c r="C405" s="193"/>
      <c r="D405" s="193"/>
      <c r="E405" s="193"/>
      <c r="F405" s="193"/>
      <c r="G405" s="193"/>
      <c r="H405" s="193"/>
      <c r="I405" s="193"/>
      <c r="J405" s="193"/>
      <c r="K405" s="193"/>
      <c r="L405" s="193"/>
      <c r="M405" s="193"/>
      <c r="N405" s="193"/>
      <c r="O405" s="193"/>
      <c r="P405" s="193"/>
      <c r="Q405" s="193"/>
      <c r="R405" s="193"/>
      <c r="S405" s="193"/>
      <c r="T405" s="193"/>
      <c r="U405" s="193"/>
      <c r="V405" s="193"/>
      <c r="W405" s="193"/>
      <c r="X405" s="193"/>
      <c r="Y405" s="193"/>
      <c r="Z405" s="193"/>
    </row>
    <row r="406" ht="12.0" customHeight="1">
      <c r="A406" s="193"/>
      <c r="B406" s="193"/>
      <c r="C406" s="193"/>
      <c r="D406" s="193"/>
      <c r="E406" s="193"/>
      <c r="F406" s="193"/>
      <c r="G406" s="193"/>
      <c r="H406" s="193"/>
      <c r="I406" s="193"/>
      <c r="J406" s="193"/>
      <c r="K406" s="193"/>
      <c r="L406" s="193"/>
      <c r="M406" s="193"/>
      <c r="N406" s="193"/>
      <c r="O406" s="193"/>
      <c r="P406" s="193"/>
      <c r="Q406" s="193"/>
      <c r="R406" s="193"/>
      <c r="S406" s="193"/>
      <c r="T406" s="193"/>
      <c r="U406" s="193"/>
      <c r="V406" s="193"/>
      <c r="W406" s="193"/>
      <c r="X406" s="193"/>
      <c r="Y406" s="193"/>
      <c r="Z406" s="193"/>
    </row>
    <row r="407" ht="12.0" customHeight="1">
      <c r="A407" s="193"/>
      <c r="B407" s="193"/>
      <c r="C407" s="193"/>
      <c r="D407" s="193"/>
      <c r="E407" s="193"/>
      <c r="F407" s="193"/>
      <c r="G407" s="193"/>
      <c r="H407" s="193"/>
      <c r="I407" s="193"/>
      <c r="J407" s="193"/>
      <c r="K407" s="193"/>
      <c r="L407" s="193"/>
      <c r="M407" s="193"/>
      <c r="N407" s="193"/>
      <c r="O407" s="193"/>
      <c r="P407" s="193"/>
      <c r="Q407" s="193"/>
      <c r="R407" s="193"/>
      <c r="S407" s="193"/>
      <c r="T407" s="193"/>
      <c r="U407" s="193"/>
      <c r="V407" s="193"/>
      <c r="W407" s="193"/>
      <c r="X407" s="193"/>
      <c r="Y407" s="193"/>
      <c r="Z407" s="193"/>
    </row>
    <row r="408" ht="12.0" customHeight="1">
      <c r="A408" s="193"/>
      <c r="B408" s="193"/>
      <c r="C408" s="193"/>
      <c r="D408" s="193"/>
      <c r="E408" s="193"/>
      <c r="F408" s="193"/>
      <c r="G408" s="193"/>
      <c r="H408" s="193"/>
      <c r="I408" s="193"/>
      <c r="J408" s="193"/>
      <c r="K408" s="193"/>
      <c r="L408" s="193"/>
      <c r="M408" s="193"/>
      <c r="N408" s="193"/>
      <c r="O408" s="193"/>
      <c r="P408" s="193"/>
      <c r="Q408" s="193"/>
      <c r="R408" s="193"/>
      <c r="S408" s="193"/>
      <c r="T408" s="193"/>
      <c r="U408" s="193"/>
      <c r="V408" s="193"/>
      <c r="W408" s="193"/>
      <c r="X408" s="193"/>
      <c r="Y408" s="193"/>
      <c r="Z408" s="193"/>
    </row>
    <row r="409" ht="12.0" customHeight="1">
      <c r="A409" s="193"/>
      <c r="B409" s="193"/>
      <c r="C409" s="193"/>
      <c r="D409" s="193"/>
      <c r="E409" s="193"/>
      <c r="F409" s="193"/>
      <c r="G409" s="193"/>
      <c r="H409" s="193"/>
      <c r="I409" s="193"/>
      <c r="J409" s="193"/>
      <c r="K409" s="193"/>
      <c r="L409" s="193"/>
      <c r="M409" s="193"/>
      <c r="N409" s="193"/>
      <c r="O409" s="193"/>
      <c r="P409" s="193"/>
      <c r="Q409" s="193"/>
      <c r="R409" s="193"/>
      <c r="S409" s="193"/>
      <c r="T409" s="193"/>
      <c r="U409" s="193"/>
      <c r="V409" s="193"/>
      <c r="W409" s="193"/>
      <c r="X409" s="193"/>
      <c r="Y409" s="193"/>
      <c r="Z409" s="193"/>
    </row>
    <row r="410" ht="12.0" customHeight="1">
      <c r="A410" s="193"/>
      <c r="B410" s="193"/>
      <c r="C410" s="193"/>
      <c r="D410" s="193"/>
      <c r="E410" s="193"/>
      <c r="F410" s="193"/>
      <c r="G410" s="193"/>
      <c r="H410" s="193"/>
      <c r="I410" s="193"/>
      <c r="J410" s="193"/>
      <c r="K410" s="193"/>
      <c r="L410" s="193"/>
      <c r="M410" s="193"/>
      <c r="N410" s="193"/>
      <c r="O410" s="193"/>
      <c r="P410" s="193"/>
      <c r="Q410" s="193"/>
      <c r="R410" s="193"/>
      <c r="S410" s="193"/>
      <c r="T410" s="193"/>
      <c r="U410" s="193"/>
      <c r="V410" s="193"/>
      <c r="W410" s="193"/>
      <c r="X410" s="193"/>
      <c r="Y410" s="193"/>
      <c r="Z410" s="193"/>
    </row>
    <row r="411" ht="12.0" customHeight="1">
      <c r="A411" s="193"/>
      <c r="B411" s="193"/>
      <c r="C411" s="193"/>
      <c r="D411" s="193"/>
      <c r="E411" s="193"/>
      <c r="F411" s="193"/>
      <c r="G411" s="193"/>
      <c r="H411" s="193"/>
      <c r="I411" s="193"/>
      <c r="J411" s="193"/>
      <c r="K411" s="193"/>
      <c r="L411" s="193"/>
      <c r="M411" s="193"/>
      <c r="N411" s="193"/>
      <c r="O411" s="193"/>
      <c r="P411" s="193"/>
      <c r="Q411" s="193"/>
      <c r="R411" s="193"/>
      <c r="S411" s="193"/>
      <c r="T411" s="193"/>
      <c r="U411" s="193"/>
      <c r="V411" s="193"/>
      <c r="W411" s="193"/>
      <c r="X411" s="193"/>
      <c r="Y411" s="193"/>
      <c r="Z411" s="193"/>
    </row>
    <row r="412" ht="12.0" customHeight="1">
      <c r="A412" s="193"/>
      <c r="B412" s="193"/>
      <c r="C412" s="193"/>
      <c r="D412" s="193"/>
      <c r="E412" s="193"/>
      <c r="F412" s="193"/>
      <c r="G412" s="193"/>
      <c r="H412" s="193"/>
      <c r="I412" s="193"/>
      <c r="J412" s="193"/>
      <c r="K412" s="193"/>
      <c r="L412" s="193"/>
      <c r="M412" s="193"/>
      <c r="N412" s="193"/>
      <c r="O412" s="193"/>
      <c r="P412" s="193"/>
      <c r="Q412" s="193"/>
      <c r="R412" s="193"/>
      <c r="S412" s="193"/>
      <c r="T412" s="193"/>
      <c r="U412" s="193"/>
      <c r="V412" s="193"/>
      <c r="W412" s="193"/>
      <c r="X412" s="193"/>
      <c r="Y412" s="193"/>
      <c r="Z412" s="193"/>
    </row>
    <row r="413" ht="12.0" customHeight="1">
      <c r="A413" s="193"/>
      <c r="B413" s="193"/>
      <c r="C413" s="193"/>
      <c r="D413" s="193"/>
      <c r="E413" s="193"/>
      <c r="F413" s="193"/>
      <c r="G413" s="193"/>
      <c r="H413" s="193"/>
      <c r="I413" s="193"/>
      <c r="J413" s="193"/>
      <c r="K413" s="193"/>
      <c r="L413" s="193"/>
      <c r="M413" s="193"/>
      <c r="N413" s="193"/>
      <c r="O413" s="193"/>
      <c r="P413" s="193"/>
      <c r="Q413" s="193"/>
      <c r="R413" s="193"/>
      <c r="S413" s="193"/>
      <c r="T413" s="193"/>
      <c r="U413" s="193"/>
      <c r="V413" s="193"/>
      <c r="W413" s="193"/>
      <c r="X413" s="193"/>
      <c r="Y413" s="193"/>
      <c r="Z413" s="193"/>
    </row>
    <row r="414" ht="12.0" customHeight="1">
      <c r="A414" s="193"/>
      <c r="B414" s="193"/>
      <c r="C414" s="193"/>
      <c r="D414" s="193"/>
      <c r="E414" s="193"/>
      <c r="F414" s="193"/>
      <c r="G414" s="193"/>
      <c r="H414" s="193"/>
      <c r="I414" s="193"/>
      <c r="J414" s="193"/>
      <c r="K414" s="193"/>
      <c r="L414" s="193"/>
      <c r="M414" s="193"/>
      <c r="N414" s="193"/>
      <c r="O414" s="193"/>
      <c r="P414" s="193"/>
      <c r="Q414" s="193"/>
      <c r="R414" s="193"/>
      <c r="S414" s="193"/>
      <c r="T414" s="193"/>
      <c r="U414" s="193"/>
      <c r="V414" s="193"/>
      <c r="W414" s="193"/>
      <c r="X414" s="193"/>
      <c r="Y414" s="193"/>
      <c r="Z414" s="193"/>
    </row>
    <row r="415" ht="12.0" customHeight="1">
      <c r="A415" s="193"/>
      <c r="B415" s="193"/>
      <c r="C415" s="193"/>
      <c r="D415" s="193"/>
      <c r="E415" s="193"/>
      <c r="F415" s="193"/>
      <c r="G415" s="193"/>
      <c r="H415" s="193"/>
      <c r="I415" s="193"/>
      <c r="J415" s="193"/>
      <c r="K415" s="193"/>
      <c r="L415" s="193"/>
      <c r="M415" s="193"/>
      <c r="N415" s="193"/>
      <c r="O415" s="193"/>
      <c r="P415" s="193"/>
      <c r="Q415" s="193"/>
      <c r="R415" s="193"/>
      <c r="S415" s="193"/>
      <c r="T415" s="193"/>
      <c r="U415" s="193"/>
      <c r="V415" s="193"/>
      <c r="W415" s="193"/>
      <c r="X415" s="193"/>
      <c r="Y415" s="193"/>
      <c r="Z415" s="193"/>
    </row>
    <row r="416" ht="12.0" customHeight="1">
      <c r="A416" s="193"/>
      <c r="B416" s="193"/>
      <c r="C416" s="193"/>
      <c r="D416" s="193"/>
      <c r="E416" s="193"/>
      <c r="F416" s="193"/>
      <c r="G416" s="193"/>
      <c r="H416" s="193"/>
      <c r="I416" s="193"/>
      <c r="J416" s="193"/>
      <c r="K416" s="193"/>
      <c r="L416" s="193"/>
      <c r="M416" s="193"/>
      <c r="N416" s="193"/>
      <c r="O416" s="193"/>
      <c r="P416" s="193"/>
      <c r="Q416" s="193"/>
      <c r="R416" s="193"/>
      <c r="S416" s="193"/>
      <c r="T416" s="193"/>
      <c r="U416" s="193"/>
      <c r="V416" s="193"/>
      <c r="W416" s="193"/>
      <c r="X416" s="193"/>
      <c r="Y416" s="193"/>
      <c r="Z416" s="193"/>
    </row>
    <row r="417" ht="12.0" customHeight="1">
      <c r="A417" s="193"/>
      <c r="B417" s="193"/>
      <c r="C417" s="193"/>
      <c r="D417" s="193"/>
      <c r="E417" s="193"/>
      <c r="F417" s="193"/>
      <c r="G417" s="193"/>
      <c r="H417" s="193"/>
      <c r="I417" s="193"/>
      <c r="J417" s="193"/>
      <c r="K417" s="193"/>
      <c r="L417" s="193"/>
      <c r="M417" s="193"/>
      <c r="N417" s="193"/>
      <c r="O417" s="193"/>
      <c r="P417" s="193"/>
      <c r="Q417" s="193"/>
      <c r="R417" s="193"/>
      <c r="S417" s="193"/>
      <c r="T417" s="193"/>
      <c r="U417" s="193"/>
      <c r="V417" s="193"/>
      <c r="W417" s="193"/>
      <c r="X417" s="193"/>
      <c r="Y417" s="193"/>
      <c r="Z417" s="193"/>
    </row>
    <row r="418" ht="12.0" customHeight="1">
      <c r="A418" s="193"/>
      <c r="B418" s="193"/>
      <c r="C418" s="193"/>
      <c r="D418" s="193"/>
      <c r="E418" s="193"/>
      <c r="F418" s="193"/>
      <c r="G418" s="193"/>
      <c r="H418" s="193"/>
      <c r="I418" s="193"/>
      <c r="J418" s="193"/>
      <c r="K418" s="193"/>
      <c r="L418" s="193"/>
      <c r="M418" s="193"/>
      <c r="N418" s="193"/>
      <c r="O418" s="193"/>
      <c r="P418" s="193"/>
      <c r="Q418" s="193"/>
      <c r="R418" s="193"/>
      <c r="S418" s="193"/>
      <c r="T418" s="193"/>
      <c r="U418" s="193"/>
      <c r="V418" s="193"/>
      <c r="W418" s="193"/>
      <c r="X418" s="193"/>
      <c r="Y418" s="193"/>
      <c r="Z418" s="193"/>
    </row>
    <row r="419" ht="12.0" customHeight="1">
      <c r="A419" s="193"/>
      <c r="B419" s="193"/>
      <c r="C419" s="193"/>
      <c r="D419" s="193"/>
      <c r="E419" s="193"/>
      <c r="F419" s="193"/>
      <c r="G419" s="193"/>
      <c r="H419" s="193"/>
      <c r="I419" s="193"/>
      <c r="J419" s="193"/>
      <c r="K419" s="193"/>
      <c r="L419" s="193"/>
      <c r="M419" s="193"/>
      <c r="N419" s="193"/>
      <c r="O419" s="193"/>
      <c r="P419" s="193"/>
      <c r="Q419" s="193"/>
      <c r="R419" s="193"/>
      <c r="S419" s="193"/>
      <c r="T419" s="193"/>
      <c r="U419" s="193"/>
      <c r="V419" s="193"/>
      <c r="W419" s="193"/>
      <c r="X419" s="193"/>
      <c r="Y419" s="193"/>
      <c r="Z419" s="193"/>
    </row>
    <row r="420" ht="12.0" customHeight="1">
      <c r="A420" s="193"/>
      <c r="B420" s="193"/>
      <c r="C420" s="193"/>
      <c r="D420" s="193"/>
      <c r="E420" s="193"/>
      <c r="F420" s="193"/>
      <c r="G420" s="193"/>
      <c r="H420" s="193"/>
      <c r="I420" s="193"/>
      <c r="J420" s="193"/>
      <c r="K420" s="193"/>
      <c r="L420" s="193"/>
      <c r="M420" s="193"/>
      <c r="N420" s="193"/>
      <c r="O420" s="193"/>
      <c r="P420" s="193"/>
      <c r="Q420" s="193"/>
      <c r="R420" s="193"/>
      <c r="S420" s="193"/>
      <c r="T420" s="193"/>
      <c r="U420" s="193"/>
      <c r="V420" s="193"/>
      <c r="W420" s="193"/>
      <c r="X420" s="193"/>
      <c r="Y420" s="193"/>
      <c r="Z420" s="193"/>
    </row>
    <row r="421" ht="12.0" customHeight="1">
      <c r="A421" s="193"/>
      <c r="B421" s="193"/>
      <c r="C421" s="193"/>
      <c r="D421" s="193"/>
      <c r="E421" s="193"/>
      <c r="F421" s="193"/>
      <c r="G421" s="193"/>
      <c r="H421" s="193"/>
      <c r="I421" s="193"/>
      <c r="J421" s="193"/>
      <c r="K421" s="193"/>
      <c r="L421" s="193"/>
      <c r="M421" s="193"/>
      <c r="N421" s="193"/>
      <c r="O421" s="193"/>
      <c r="P421" s="193"/>
      <c r="Q421" s="193"/>
      <c r="R421" s="193"/>
      <c r="S421" s="193"/>
      <c r="T421" s="193"/>
      <c r="U421" s="193"/>
      <c r="V421" s="193"/>
      <c r="W421" s="193"/>
      <c r="X421" s="193"/>
      <c r="Y421" s="193"/>
      <c r="Z421" s="193"/>
    </row>
    <row r="422" ht="12.0" customHeight="1">
      <c r="A422" s="193"/>
      <c r="B422" s="193"/>
      <c r="C422" s="193"/>
      <c r="D422" s="193"/>
      <c r="E422" s="193"/>
      <c r="F422" s="193"/>
      <c r="G422" s="193"/>
      <c r="H422" s="193"/>
      <c r="I422" s="193"/>
      <c r="J422" s="193"/>
      <c r="K422" s="193"/>
      <c r="L422" s="193"/>
      <c r="M422" s="193"/>
      <c r="N422" s="193"/>
      <c r="O422" s="193"/>
      <c r="P422" s="193"/>
      <c r="Q422" s="193"/>
      <c r="R422" s="193"/>
      <c r="S422" s="193"/>
      <c r="T422" s="193"/>
      <c r="U422" s="193"/>
      <c r="V422" s="193"/>
      <c r="W422" s="193"/>
      <c r="X422" s="193"/>
      <c r="Y422" s="193"/>
      <c r="Z422" s="193"/>
    </row>
    <row r="423" ht="12.0" customHeight="1">
      <c r="A423" s="193"/>
      <c r="B423" s="193"/>
      <c r="C423" s="193"/>
      <c r="D423" s="193"/>
      <c r="E423" s="193"/>
      <c r="F423" s="193"/>
      <c r="G423" s="193"/>
      <c r="H423" s="193"/>
      <c r="I423" s="193"/>
      <c r="J423" s="193"/>
      <c r="K423" s="193"/>
      <c r="L423" s="193"/>
      <c r="M423" s="193"/>
      <c r="N423" s="193"/>
      <c r="O423" s="193"/>
      <c r="P423" s="193"/>
      <c r="Q423" s="193"/>
      <c r="R423" s="193"/>
      <c r="S423" s="193"/>
      <c r="T423" s="193"/>
      <c r="U423" s="193"/>
      <c r="V423" s="193"/>
      <c r="W423" s="193"/>
      <c r="X423" s="193"/>
      <c r="Y423" s="193"/>
      <c r="Z423" s="193"/>
    </row>
    <row r="424" ht="12.0" customHeight="1">
      <c r="A424" s="193"/>
      <c r="B424" s="193"/>
      <c r="C424" s="193"/>
      <c r="D424" s="193"/>
      <c r="E424" s="193"/>
      <c r="F424" s="193"/>
      <c r="G424" s="193"/>
      <c r="H424" s="193"/>
      <c r="I424" s="193"/>
      <c r="J424" s="193"/>
      <c r="K424" s="193"/>
      <c r="L424" s="193"/>
      <c r="M424" s="193"/>
      <c r="N424" s="193"/>
      <c r="O424" s="193"/>
      <c r="P424" s="193"/>
      <c r="Q424" s="193"/>
      <c r="R424" s="193"/>
      <c r="S424" s="193"/>
      <c r="T424" s="193"/>
      <c r="U424" s="193"/>
      <c r="V424" s="193"/>
      <c r="W424" s="193"/>
      <c r="X424" s="193"/>
      <c r="Y424" s="193"/>
      <c r="Z424" s="193"/>
    </row>
    <row r="425" ht="12.0" customHeight="1">
      <c r="A425" s="193"/>
      <c r="B425" s="193"/>
      <c r="C425" s="193"/>
      <c r="D425" s="193"/>
      <c r="E425" s="193"/>
      <c r="F425" s="193"/>
      <c r="G425" s="193"/>
      <c r="H425" s="193"/>
      <c r="I425" s="193"/>
      <c r="J425" s="193"/>
      <c r="K425" s="193"/>
      <c r="L425" s="193"/>
      <c r="M425" s="193"/>
      <c r="N425" s="193"/>
      <c r="O425" s="193"/>
      <c r="P425" s="193"/>
      <c r="Q425" s="193"/>
      <c r="R425" s="193"/>
      <c r="S425" s="193"/>
      <c r="T425" s="193"/>
      <c r="U425" s="193"/>
      <c r="V425" s="193"/>
      <c r="W425" s="193"/>
      <c r="X425" s="193"/>
      <c r="Y425" s="193"/>
      <c r="Z425" s="193"/>
    </row>
    <row r="426" ht="12.0" customHeight="1">
      <c r="A426" s="193"/>
      <c r="B426" s="193"/>
      <c r="C426" s="193"/>
      <c r="D426" s="193"/>
      <c r="E426" s="193"/>
      <c r="F426" s="193"/>
      <c r="G426" s="193"/>
      <c r="H426" s="193"/>
      <c r="I426" s="193"/>
      <c r="J426" s="193"/>
      <c r="K426" s="193"/>
      <c r="L426" s="193"/>
      <c r="M426" s="193"/>
      <c r="N426" s="193"/>
      <c r="O426" s="193"/>
      <c r="P426" s="193"/>
      <c r="Q426" s="193"/>
      <c r="R426" s="193"/>
      <c r="S426" s="193"/>
      <c r="T426" s="193"/>
      <c r="U426" s="193"/>
      <c r="V426" s="193"/>
      <c r="W426" s="193"/>
      <c r="X426" s="193"/>
      <c r="Y426" s="193"/>
      <c r="Z426" s="193"/>
    </row>
    <row r="427" ht="12.0" customHeight="1">
      <c r="A427" s="193"/>
      <c r="B427" s="193"/>
      <c r="C427" s="193"/>
      <c r="D427" s="193"/>
      <c r="E427" s="193"/>
      <c r="F427" s="193"/>
      <c r="G427" s="193"/>
      <c r="H427" s="193"/>
      <c r="I427" s="193"/>
      <c r="J427" s="193"/>
      <c r="K427" s="193"/>
      <c r="L427" s="193"/>
      <c r="M427" s="193"/>
      <c r="N427" s="193"/>
      <c r="O427" s="193"/>
      <c r="P427" s="193"/>
      <c r="Q427" s="193"/>
      <c r="R427" s="193"/>
      <c r="S427" s="193"/>
      <c r="T427" s="193"/>
      <c r="U427" s="193"/>
      <c r="V427" s="193"/>
      <c r="W427" s="193"/>
      <c r="X427" s="193"/>
      <c r="Y427" s="193"/>
      <c r="Z427" s="193"/>
    </row>
    <row r="428" ht="12.0" customHeight="1">
      <c r="A428" s="193"/>
      <c r="B428" s="193"/>
      <c r="C428" s="193"/>
      <c r="D428" s="193"/>
      <c r="E428" s="193"/>
      <c r="F428" s="193"/>
      <c r="G428" s="193"/>
      <c r="H428" s="193"/>
      <c r="I428" s="193"/>
      <c r="J428" s="193"/>
      <c r="K428" s="193"/>
      <c r="L428" s="193"/>
      <c r="M428" s="193"/>
      <c r="N428" s="193"/>
      <c r="O428" s="193"/>
      <c r="P428" s="193"/>
      <c r="Q428" s="193"/>
      <c r="R428" s="193"/>
      <c r="S428" s="193"/>
      <c r="T428" s="193"/>
      <c r="U428" s="193"/>
      <c r="V428" s="193"/>
      <c r="W428" s="193"/>
      <c r="X428" s="193"/>
      <c r="Y428" s="193"/>
      <c r="Z428" s="193"/>
    </row>
    <row r="429" ht="12.0" customHeight="1">
      <c r="A429" s="193"/>
      <c r="B429" s="193"/>
      <c r="C429" s="193"/>
      <c r="D429" s="193"/>
      <c r="E429" s="193"/>
      <c r="F429" s="193"/>
      <c r="G429" s="193"/>
      <c r="H429" s="193"/>
      <c r="I429" s="193"/>
      <c r="J429" s="193"/>
      <c r="K429" s="193"/>
      <c r="L429" s="193"/>
      <c r="M429" s="193"/>
      <c r="N429" s="193"/>
      <c r="O429" s="193"/>
      <c r="P429" s="193"/>
      <c r="Q429" s="193"/>
      <c r="R429" s="193"/>
      <c r="S429" s="193"/>
      <c r="T429" s="193"/>
      <c r="U429" s="193"/>
      <c r="V429" s="193"/>
      <c r="W429" s="193"/>
      <c r="X429" s="193"/>
      <c r="Y429" s="193"/>
      <c r="Z429" s="193"/>
    </row>
    <row r="430" ht="12.0" customHeight="1">
      <c r="A430" s="193"/>
      <c r="B430" s="193"/>
      <c r="C430" s="193"/>
      <c r="D430" s="193"/>
      <c r="E430" s="193"/>
      <c r="F430" s="193"/>
      <c r="G430" s="193"/>
      <c r="H430" s="193"/>
      <c r="I430" s="193"/>
      <c r="J430" s="193"/>
      <c r="K430" s="193"/>
      <c r="L430" s="193"/>
      <c r="M430" s="193"/>
      <c r="N430" s="193"/>
      <c r="O430" s="193"/>
      <c r="P430" s="193"/>
      <c r="Q430" s="193"/>
      <c r="R430" s="193"/>
      <c r="S430" s="193"/>
      <c r="T430" s="193"/>
      <c r="U430" s="193"/>
      <c r="V430" s="193"/>
      <c r="W430" s="193"/>
      <c r="X430" s="193"/>
      <c r="Y430" s="193"/>
      <c r="Z430" s="193"/>
    </row>
    <row r="431" ht="12.0" customHeight="1">
      <c r="A431" s="193"/>
      <c r="B431" s="193"/>
      <c r="C431" s="193"/>
      <c r="D431" s="193"/>
      <c r="E431" s="193"/>
      <c r="F431" s="193"/>
      <c r="G431" s="193"/>
      <c r="H431" s="193"/>
      <c r="I431" s="193"/>
      <c r="J431" s="193"/>
      <c r="K431" s="193"/>
      <c r="L431" s="193"/>
      <c r="M431" s="193"/>
      <c r="N431" s="193"/>
      <c r="O431" s="193"/>
      <c r="P431" s="193"/>
      <c r="Q431" s="193"/>
      <c r="R431" s="193"/>
      <c r="S431" s="193"/>
      <c r="T431" s="193"/>
      <c r="U431" s="193"/>
      <c r="V431" s="193"/>
      <c r="W431" s="193"/>
      <c r="X431" s="193"/>
      <c r="Y431" s="193"/>
      <c r="Z431" s="193"/>
    </row>
    <row r="432" ht="12.0" customHeight="1">
      <c r="A432" s="193"/>
      <c r="B432" s="193"/>
      <c r="C432" s="193"/>
      <c r="D432" s="193"/>
      <c r="E432" s="193"/>
      <c r="F432" s="193"/>
      <c r="G432" s="193"/>
      <c r="H432" s="193"/>
      <c r="I432" s="193"/>
      <c r="J432" s="193"/>
      <c r="K432" s="193"/>
      <c r="L432" s="193"/>
      <c r="M432" s="193"/>
      <c r="N432" s="193"/>
      <c r="O432" s="193"/>
      <c r="P432" s="193"/>
      <c r="Q432" s="193"/>
      <c r="R432" s="193"/>
      <c r="S432" s="193"/>
      <c r="T432" s="193"/>
      <c r="U432" s="193"/>
      <c r="V432" s="193"/>
      <c r="W432" s="193"/>
      <c r="X432" s="193"/>
      <c r="Y432" s="193"/>
      <c r="Z432" s="193"/>
    </row>
    <row r="433" ht="12.0" customHeight="1">
      <c r="A433" s="193"/>
      <c r="B433" s="193"/>
      <c r="C433" s="193"/>
      <c r="D433" s="193"/>
      <c r="E433" s="193"/>
      <c r="F433" s="193"/>
      <c r="G433" s="193"/>
      <c r="H433" s="193"/>
      <c r="I433" s="193"/>
      <c r="J433" s="193"/>
      <c r="K433" s="193"/>
      <c r="L433" s="193"/>
      <c r="M433" s="193"/>
      <c r="N433" s="193"/>
      <c r="O433" s="193"/>
      <c r="P433" s="193"/>
      <c r="Q433" s="193"/>
      <c r="R433" s="193"/>
      <c r="S433" s="193"/>
      <c r="T433" s="193"/>
      <c r="U433" s="193"/>
      <c r="V433" s="193"/>
      <c r="W433" s="193"/>
      <c r="X433" s="193"/>
      <c r="Y433" s="193"/>
      <c r="Z433" s="193"/>
    </row>
    <row r="434" ht="12.0" customHeight="1">
      <c r="A434" s="193"/>
      <c r="B434" s="193"/>
      <c r="C434" s="193"/>
      <c r="D434" s="193"/>
      <c r="E434" s="193"/>
      <c r="F434" s="193"/>
      <c r="G434" s="193"/>
      <c r="H434" s="193"/>
      <c r="I434" s="193"/>
      <c r="J434" s="193"/>
      <c r="K434" s="193"/>
      <c r="L434" s="193"/>
      <c r="M434" s="193"/>
      <c r="N434" s="193"/>
      <c r="O434" s="193"/>
      <c r="P434" s="193"/>
      <c r="Q434" s="193"/>
      <c r="R434" s="193"/>
      <c r="S434" s="193"/>
      <c r="T434" s="193"/>
      <c r="U434" s="193"/>
      <c r="V434" s="193"/>
      <c r="W434" s="193"/>
      <c r="X434" s="193"/>
      <c r="Y434" s="193"/>
      <c r="Z434" s="193"/>
    </row>
    <row r="435" ht="12.0" customHeight="1">
      <c r="A435" s="193"/>
      <c r="B435" s="193"/>
      <c r="C435" s="193"/>
      <c r="D435" s="193"/>
      <c r="E435" s="193"/>
      <c r="F435" s="193"/>
      <c r="G435" s="193"/>
      <c r="H435" s="193"/>
      <c r="I435" s="193"/>
      <c r="J435" s="193"/>
      <c r="K435" s="193"/>
      <c r="L435" s="193"/>
      <c r="M435" s="193"/>
      <c r="N435" s="193"/>
      <c r="O435" s="193"/>
      <c r="P435" s="193"/>
      <c r="Q435" s="193"/>
      <c r="R435" s="193"/>
      <c r="S435" s="193"/>
      <c r="T435" s="193"/>
      <c r="U435" s="193"/>
      <c r="V435" s="193"/>
      <c r="W435" s="193"/>
      <c r="X435" s="193"/>
      <c r="Y435" s="193"/>
      <c r="Z435" s="193"/>
    </row>
    <row r="436" ht="12.0" customHeight="1">
      <c r="A436" s="193"/>
      <c r="B436" s="193"/>
      <c r="C436" s="193"/>
      <c r="D436" s="193"/>
      <c r="E436" s="193"/>
      <c r="F436" s="193"/>
      <c r="G436" s="193"/>
      <c r="H436" s="193"/>
      <c r="I436" s="193"/>
      <c r="J436" s="193"/>
      <c r="K436" s="193"/>
      <c r="L436" s="193"/>
      <c r="M436" s="193"/>
      <c r="N436" s="193"/>
      <c r="O436" s="193"/>
      <c r="P436" s="193"/>
      <c r="Q436" s="193"/>
      <c r="R436" s="193"/>
      <c r="S436" s="193"/>
      <c r="T436" s="193"/>
      <c r="U436" s="193"/>
      <c r="V436" s="193"/>
      <c r="W436" s="193"/>
      <c r="X436" s="193"/>
      <c r="Y436" s="193"/>
      <c r="Z436" s="193"/>
    </row>
    <row r="437" ht="12.0" customHeight="1">
      <c r="A437" s="193"/>
      <c r="B437" s="193"/>
      <c r="C437" s="193"/>
      <c r="D437" s="193"/>
      <c r="E437" s="193"/>
      <c r="F437" s="193"/>
      <c r="G437" s="193"/>
      <c r="H437" s="193"/>
      <c r="I437" s="193"/>
      <c r="J437" s="193"/>
      <c r="K437" s="193"/>
      <c r="L437" s="193"/>
      <c r="M437" s="193"/>
      <c r="N437" s="193"/>
      <c r="O437" s="193"/>
      <c r="P437" s="193"/>
      <c r="Q437" s="193"/>
      <c r="R437" s="193"/>
      <c r="S437" s="193"/>
      <c r="T437" s="193"/>
      <c r="U437" s="193"/>
      <c r="V437" s="193"/>
      <c r="W437" s="193"/>
      <c r="X437" s="193"/>
      <c r="Y437" s="193"/>
      <c r="Z437" s="193"/>
    </row>
    <row r="438" ht="12.0" customHeight="1">
      <c r="A438" s="193"/>
      <c r="B438" s="193"/>
      <c r="C438" s="193"/>
      <c r="D438" s="193"/>
      <c r="E438" s="193"/>
      <c r="F438" s="193"/>
      <c r="G438" s="193"/>
      <c r="H438" s="193"/>
      <c r="I438" s="193"/>
      <c r="J438" s="193"/>
      <c r="K438" s="193"/>
      <c r="L438" s="193"/>
      <c r="M438" s="193"/>
      <c r="N438" s="193"/>
      <c r="O438" s="193"/>
      <c r="P438" s="193"/>
      <c r="Q438" s="193"/>
      <c r="R438" s="193"/>
      <c r="S438" s="193"/>
      <c r="T438" s="193"/>
      <c r="U438" s="193"/>
      <c r="V438" s="193"/>
      <c r="W438" s="193"/>
      <c r="X438" s="193"/>
      <c r="Y438" s="193"/>
      <c r="Z438" s="193"/>
    </row>
    <row r="439" ht="12.0" customHeight="1">
      <c r="A439" s="193"/>
      <c r="B439" s="193"/>
      <c r="C439" s="193"/>
      <c r="D439" s="193"/>
      <c r="E439" s="193"/>
      <c r="F439" s="193"/>
      <c r="G439" s="193"/>
      <c r="H439" s="193"/>
      <c r="I439" s="193"/>
      <c r="J439" s="193"/>
      <c r="K439" s="193"/>
      <c r="L439" s="193"/>
      <c r="M439" s="193"/>
      <c r="N439" s="193"/>
      <c r="O439" s="193"/>
      <c r="P439" s="193"/>
      <c r="Q439" s="193"/>
      <c r="R439" s="193"/>
      <c r="S439" s="193"/>
      <c r="T439" s="193"/>
      <c r="U439" s="193"/>
      <c r="V439" s="193"/>
      <c r="W439" s="193"/>
      <c r="X439" s="193"/>
      <c r="Y439" s="193"/>
      <c r="Z439" s="193"/>
    </row>
    <row r="440" ht="12.0" customHeight="1">
      <c r="A440" s="193"/>
      <c r="B440" s="193"/>
      <c r="C440" s="193"/>
      <c r="D440" s="193"/>
      <c r="E440" s="193"/>
      <c r="F440" s="193"/>
      <c r="G440" s="193"/>
      <c r="H440" s="193"/>
      <c r="I440" s="193"/>
      <c r="J440" s="193"/>
      <c r="K440" s="193"/>
      <c r="L440" s="193"/>
      <c r="M440" s="193"/>
      <c r="N440" s="193"/>
      <c r="O440" s="193"/>
      <c r="P440" s="193"/>
      <c r="Q440" s="193"/>
      <c r="R440" s="193"/>
      <c r="S440" s="193"/>
      <c r="T440" s="193"/>
      <c r="U440" s="193"/>
      <c r="V440" s="193"/>
      <c r="W440" s="193"/>
      <c r="X440" s="193"/>
      <c r="Y440" s="193"/>
      <c r="Z440" s="193"/>
    </row>
    <row r="441" ht="12.0" customHeight="1">
      <c r="A441" s="193"/>
      <c r="B441" s="193"/>
      <c r="C441" s="193"/>
      <c r="D441" s="193"/>
      <c r="E441" s="193"/>
      <c r="F441" s="193"/>
      <c r="G441" s="193"/>
      <c r="H441" s="193"/>
      <c r="I441" s="193"/>
      <c r="J441" s="193"/>
      <c r="K441" s="193"/>
      <c r="L441" s="193"/>
      <c r="M441" s="193"/>
      <c r="N441" s="193"/>
      <c r="O441" s="193"/>
      <c r="P441" s="193"/>
      <c r="Q441" s="193"/>
      <c r="R441" s="193"/>
      <c r="S441" s="193"/>
      <c r="T441" s="193"/>
      <c r="U441" s="193"/>
      <c r="V441" s="193"/>
      <c r="W441" s="193"/>
      <c r="X441" s="193"/>
      <c r="Y441" s="193"/>
      <c r="Z441" s="193"/>
    </row>
    <row r="442" ht="12.0" customHeight="1">
      <c r="A442" s="193"/>
      <c r="B442" s="193"/>
      <c r="C442" s="193"/>
      <c r="D442" s="193"/>
      <c r="E442" s="193"/>
      <c r="F442" s="193"/>
      <c r="G442" s="193"/>
      <c r="H442" s="193"/>
      <c r="I442" s="193"/>
      <c r="J442" s="193"/>
      <c r="K442" s="193"/>
      <c r="L442" s="193"/>
      <c r="M442" s="193"/>
      <c r="N442" s="193"/>
      <c r="O442" s="193"/>
      <c r="P442" s="193"/>
      <c r="Q442" s="193"/>
      <c r="R442" s="193"/>
      <c r="S442" s="193"/>
      <c r="T442" s="193"/>
      <c r="U442" s="193"/>
      <c r="V442" s="193"/>
      <c r="W442" s="193"/>
      <c r="X442" s="193"/>
      <c r="Y442" s="193"/>
      <c r="Z442" s="193"/>
    </row>
    <row r="443" ht="12.0" customHeight="1">
      <c r="A443" s="193"/>
      <c r="B443" s="193"/>
      <c r="C443" s="193"/>
      <c r="D443" s="193"/>
      <c r="E443" s="193"/>
      <c r="F443" s="193"/>
      <c r="G443" s="193"/>
      <c r="H443" s="193"/>
      <c r="I443" s="193"/>
      <c r="J443" s="193"/>
      <c r="K443" s="193"/>
      <c r="L443" s="193"/>
      <c r="M443" s="193"/>
      <c r="N443" s="193"/>
      <c r="O443" s="193"/>
      <c r="P443" s="193"/>
      <c r="Q443" s="193"/>
      <c r="R443" s="193"/>
      <c r="S443" s="193"/>
      <c r="T443" s="193"/>
      <c r="U443" s="193"/>
      <c r="V443" s="193"/>
      <c r="W443" s="193"/>
      <c r="X443" s="193"/>
      <c r="Y443" s="193"/>
      <c r="Z443" s="193"/>
    </row>
    <row r="444" ht="12.0" customHeight="1">
      <c r="A444" s="193"/>
      <c r="B444" s="193"/>
      <c r="C444" s="193"/>
      <c r="D444" s="193"/>
      <c r="E444" s="193"/>
      <c r="F444" s="193"/>
      <c r="G444" s="193"/>
      <c r="H444" s="193"/>
      <c r="I444" s="193"/>
      <c r="J444" s="193"/>
      <c r="K444" s="193"/>
      <c r="L444" s="193"/>
      <c r="M444" s="193"/>
      <c r="N444" s="193"/>
      <c r="O444" s="193"/>
      <c r="P444" s="193"/>
      <c r="Q444" s="193"/>
      <c r="R444" s="193"/>
      <c r="S444" s="193"/>
      <c r="T444" s="193"/>
      <c r="U444" s="193"/>
      <c r="V444" s="193"/>
      <c r="W444" s="193"/>
      <c r="X444" s="193"/>
      <c r="Y444" s="193"/>
      <c r="Z444" s="193"/>
    </row>
    <row r="445" ht="12.0" customHeight="1">
      <c r="A445" s="193"/>
      <c r="B445" s="193"/>
      <c r="C445" s="193"/>
      <c r="D445" s="193"/>
      <c r="E445" s="193"/>
      <c r="F445" s="193"/>
      <c r="G445" s="193"/>
      <c r="H445" s="193"/>
      <c r="I445" s="193"/>
      <c r="J445" s="193"/>
      <c r="K445" s="193"/>
      <c r="L445" s="193"/>
      <c r="M445" s="193"/>
      <c r="N445" s="193"/>
      <c r="O445" s="193"/>
      <c r="P445" s="193"/>
      <c r="Q445" s="193"/>
      <c r="R445" s="193"/>
      <c r="S445" s="193"/>
      <c r="T445" s="193"/>
      <c r="U445" s="193"/>
      <c r="V445" s="193"/>
      <c r="W445" s="193"/>
      <c r="X445" s="193"/>
      <c r="Y445" s="193"/>
      <c r="Z445" s="193"/>
    </row>
    <row r="446" ht="12.0" customHeight="1">
      <c r="A446" s="193"/>
      <c r="B446" s="193"/>
      <c r="C446" s="193"/>
      <c r="D446" s="193"/>
      <c r="E446" s="193"/>
      <c r="F446" s="193"/>
      <c r="G446" s="193"/>
      <c r="H446" s="193"/>
      <c r="I446" s="193"/>
      <c r="J446" s="193"/>
      <c r="K446" s="193"/>
      <c r="L446" s="193"/>
      <c r="M446" s="193"/>
      <c r="N446" s="193"/>
      <c r="O446" s="193"/>
      <c r="P446" s="193"/>
      <c r="Q446" s="193"/>
      <c r="R446" s="193"/>
      <c r="S446" s="193"/>
      <c r="T446" s="193"/>
      <c r="U446" s="193"/>
      <c r="V446" s="193"/>
      <c r="W446" s="193"/>
      <c r="X446" s="193"/>
      <c r="Y446" s="193"/>
      <c r="Z446" s="193"/>
    </row>
    <row r="447" ht="12.0" customHeight="1">
      <c r="A447" s="193"/>
      <c r="B447" s="193"/>
      <c r="C447" s="193"/>
      <c r="D447" s="193"/>
      <c r="E447" s="193"/>
      <c r="F447" s="193"/>
      <c r="G447" s="193"/>
      <c r="H447" s="193"/>
      <c r="I447" s="193"/>
      <c r="J447" s="193"/>
      <c r="K447" s="193"/>
      <c r="L447" s="193"/>
      <c r="M447" s="193"/>
      <c r="N447" s="193"/>
      <c r="O447" s="193"/>
      <c r="P447" s="193"/>
      <c r="Q447" s="193"/>
      <c r="R447" s="193"/>
      <c r="S447" s="193"/>
      <c r="T447" s="193"/>
      <c r="U447" s="193"/>
      <c r="V447" s="193"/>
      <c r="W447" s="193"/>
      <c r="X447" s="193"/>
      <c r="Y447" s="193"/>
      <c r="Z447" s="193"/>
    </row>
    <row r="448" ht="12.0" customHeight="1">
      <c r="A448" s="193"/>
      <c r="B448" s="193"/>
      <c r="C448" s="193"/>
      <c r="D448" s="193"/>
      <c r="E448" s="193"/>
      <c r="F448" s="193"/>
      <c r="G448" s="193"/>
      <c r="H448" s="193"/>
      <c r="I448" s="193"/>
      <c r="J448" s="193"/>
      <c r="K448" s="193"/>
      <c r="L448" s="193"/>
      <c r="M448" s="193"/>
      <c r="N448" s="193"/>
      <c r="O448" s="193"/>
      <c r="P448" s="193"/>
      <c r="Q448" s="193"/>
      <c r="R448" s="193"/>
      <c r="S448" s="193"/>
      <c r="T448" s="193"/>
      <c r="U448" s="193"/>
      <c r="V448" s="193"/>
      <c r="W448" s="193"/>
      <c r="X448" s="193"/>
      <c r="Y448" s="193"/>
      <c r="Z448" s="193"/>
    </row>
    <row r="449" ht="12.0" customHeight="1">
      <c r="A449" s="193"/>
      <c r="B449" s="193"/>
      <c r="C449" s="193"/>
      <c r="D449" s="193"/>
      <c r="E449" s="193"/>
      <c r="F449" s="193"/>
      <c r="G449" s="193"/>
      <c r="H449" s="193"/>
      <c r="I449" s="193"/>
      <c r="J449" s="193"/>
      <c r="K449" s="193"/>
      <c r="L449" s="193"/>
      <c r="M449" s="193"/>
      <c r="N449" s="193"/>
      <c r="O449" s="193"/>
      <c r="P449" s="193"/>
      <c r="Q449" s="193"/>
      <c r="R449" s="193"/>
      <c r="S449" s="193"/>
      <c r="T449" s="193"/>
      <c r="U449" s="193"/>
      <c r="V449" s="193"/>
      <c r="W449" s="193"/>
      <c r="X449" s="193"/>
      <c r="Y449" s="193"/>
      <c r="Z449" s="193"/>
    </row>
    <row r="450" ht="12.0" customHeight="1">
      <c r="A450" s="193"/>
      <c r="B450" s="193"/>
      <c r="C450" s="193"/>
      <c r="D450" s="193"/>
      <c r="E450" s="193"/>
      <c r="F450" s="193"/>
      <c r="G450" s="193"/>
      <c r="H450" s="193"/>
      <c r="I450" s="193"/>
      <c r="J450" s="193"/>
      <c r="K450" s="193"/>
      <c r="L450" s="193"/>
      <c r="M450" s="193"/>
      <c r="N450" s="193"/>
      <c r="O450" s="193"/>
      <c r="P450" s="193"/>
      <c r="Q450" s="193"/>
      <c r="R450" s="193"/>
      <c r="S450" s="193"/>
      <c r="T450" s="193"/>
      <c r="U450" s="193"/>
      <c r="V450" s="193"/>
      <c r="W450" s="193"/>
      <c r="X450" s="193"/>
      <c r="Y450" s="193"/>
      <c r="Z450" s="193"/>
    </row>
    <row r="451" ht="12.0" customHeight="1">
      <c r="A451" s="193"/>
      <c r="B451" s="193"/>
      <c r="C451" s="193"/>
      <c r="D451" s="193"/>
      <c r="E451" s="193"/>
      <c r="F451" s="193"/>
      <c r="G451" s="193"/>
      <c r="H451" s="193"/>
      <c r="I451" s="193"/>
      <c r="J451" s="193"/>
      <c r="K451" s="193"/>
      <c r="L451" s="193"/>
      <c r="M451" s="193"/>
      <c r="N451" s="193"/>
      <c r="O451" s="193"/>
      <c r="P451" s="193"/>
      <c r="Q451" s="193"/>
      <c r="R451" s="193"/>
      <c r="S451" s="193"/>
      <c r="T451" s="193"/>
      <c r="U451" s="193"/>
      <c r="V451" s="193"/>
      <c r="W451" s="193"/>
      <c r="X451" s="193"/>
      <c r="Y451" s="193"/>
      <c r="Z451" s="193"/>
    </row>
    <row r="452" ht="12.0" customHeight="1">
      <c r="A452" s="193"/>
      <c r="B452" s="193"/>
      <c r="C452" s="193"/>
      <c r="D452" s="193"/>
      <c r="E452" s="193"/>
      <c r="F452" s="193"/>
      <c r="G452" s="193"/>
      <c r="H452" s="193"/>
      <c r="I452" s="193"/>
      <c r="J452" s="193"/>
      <c r="K452" s="193"/>
      <c r="L452" s="193"/>
      <c r="M452" s="193"/>
      <c r="N452" s="193"/>
      <c r="O452" s="193"/>
      <c r="P452" s="193"/>
      <c r="Q452" s="193"/>
      <c r="R452" s="193"/>
      <c r="S452" s="193"/>
      <c r="T452" s="193"/>
      <c r="U452" s="193"/>
      <c r="V452" s="193"/>
      <c r="W452" s="193"/>
      <c r="X452" s="193"/>
      <c r="Y452" s="193"/>
      <c r="Z452" s="193"/>
    </row>
    <row r="453" ht="12.0" customHeight="1">
      <c r="A453" s="193"/>
      <c r="B453" s="193"/>
      <c r="C453" s="193"/>
      <c r="D453" s="193"/>
      <c r="E453" s="193"/>
      <c r="F453" s="193"/>
      <c r="G453" s="193"/>
      <c r="H453" s="193"/>
      <c r="I453" s="193"/>
      <c r="J453" s="193"/>
      <c r="K453" s="193"/>
      <c r="L453" s="193"/>
      <c r="M453" s="193"/>
      <c r="N453" s="193"/>
      <c r="O453" s="193"/>
      <c r="P453" s="193"/>
      <c r="Q453" s="193"/>
      <c r="R453" s="193"/>
      <c r="S453" s="193"/>
      <c r="T453" s="193"/>
      <c r="U453" s="193"/>
      <c r="V453" s="193"/>
      <c r="W453" s="193"/>
      <c r="X453" s="193"/>
      <c r="Y453" s="193"/>
      <c r="Z453" s="193"/>
    </row>
    <row r="454" ht="12.0" customHeight="1">
      <c r="A454" s="193"/>
      <c r="B454" s="193"/>
      <c r="C454" s="193"/>
      <c r="D454" s="193"/>
      <c r="E454" s="193"/>
      <c r="F454" s="193"/>
      <c r="G454" s="193"/>
      <c r="H454" s="193"/>
      <c r="I454" s="193"/>
      <c r="J454" s="193"/>
      <c r="K454" s="193"/>
      <c r="L454" s="193"/>
      <c r="M454" s="193"/>
      <c r="N454" s="193"/>
      <c r="O454" s="193"/>
      <c r="P454" s="193"/>
      <c r="Q454" s="193"/>
      <c r="R454" s="193"/>
      <c r="S454" s="193"/>
      <c r="T454" s="193"/>
      <c r="U454" s="193"/>
      <c r="V454" s="193"/>
      <c r="W454" s="193"/>
      <c r="X454" s="193"/>
      <c r="Y454" s="193"/>
      <c r="Z454" s="193"/>
    </row>
    <row r="455" ht="12.0" customHeight="1">
      <c r="A455" s="193"/>
      <c r="B455" s="193"/>
      <c r="C455" s="193"/>
      <c r="D455" s="193"/>
      <c r="E455" s="193"/>
      <c r="F455" s="193"/>
      <c r="G455" s="193"/>
      <c r="H455" s="193"/>
      <c r="I455" s="193"/>
      <c r="J455" s="193"/>
      <c r="K455" s="193"/>
      <c r="L455" s="193"/>
      <c r="M455" s="193"/>
      <c r="N455" s="193"/>
      <c r="O455" s="193"/>
      <c r="P455" s="193"/>
      <c r="Q455" s="193"/>
      <c r="R455" s="193"/>
      <c r="S455" s="193"/>
      <c r="T455" s="193"/>
      <c r="U455" s="193"/>
      <c r="V455" s="193"/>
      <c r="W455" s="193"/>
      <c r="X455" s="193"/>
      <c r="Y455" s="193"/>
      <c r="Z455" s="193"/>
    </row>
    <row r="456" ht="12.0" customHeight="1">
      <c r="A456" s="193"/>
      <c r="B456" s="193"/>
      <c r="C456" s="193"/>
      <c r="D456" s="193"/>
      <c r="E456" s="193"/>
      <c r="F456" s="193"/>
      <c r="G456" s="193"/>
      <c r="H456" s="193"/>
      <c r="I456" s="193"/>
      <c r="J456" s="193"/>
      <c r="K456" s="193"/>
      <c r="L456" s="193"/>
      <c r="M456" s="193"/>
      <c r="N456" s="193"/>
      <c r="O456" s="193"/>
      <c r="P456" s="193"/>
      <c r="Q456" s="193"/>
      <c r="R456" s="193"/>
      <c r="S456" s="193"/>
      <c r="T456" s="193"/>
      <c r="U456" s="193"/>
      <c r="V456" s="193"/>
      <c r="W456" s="193"/>
      <c r="X456" s="193"/>
      <c r="Y456" s="193"/>
      <c r="Z456" s="193"/>
    </row>
    <row r="457" ht="12.0" customHeight="1">
      <c r="A457" s="193"/>
      <c r="B457" s="193"/>
      <c r="C457" s="193"/>
      <c r="D457" s="193"/>
      <c r="E457" s="193"/>
      <c r="F457" s="193"/>
      <c r="G457" s="193"/>
      <c r="H457" s="193"/>
      <c r="I457" s="193"/>
      <c r="J457" s="193"/>
      <c r="K457" s="193"/>
      <c r="L457" s="193"/>
      <c r="M457" s="193"/>
      <c r="N457" s="193"/>
      <c r="O457" s="193"/>
      <c r="P457" s="193"/>
      <c r="Q457" s="193"/>
      <c r="R457" s="193"/>
      <c r="S457" s="193"/>
      <c r="T457" s="193"/>
      <c r="U457" s="193"/>
      <c r="V457" s="193"/>
      <c r="W457" s="193"/>
      <c r="X457" s="193"/>
      <c r="Y457" s="193"/>
      <c r="Z457" s="193"/>
    </row>
    <row r="458" ht="12.0" customHeight="1">
      <c r="A458" s="193"/>
      <c r="B458" s="193"/>
      <c r="C458" s="193"/>
      <c r="D458" s="193"/>
      <c r="E458" s="193"/>
      <c r="F458" s="193"/>
      <c r="G458" s="193"/>
      <c r="H458" s="193"/>
      <c r="I458" s="193"/>
      <c r="J458" s="193"/>
      <c r="K458" s="193"/>
      <c r="L458" s="193"/>
      <c r="M458" s="193"/>
      <c r="N458" s="193"/>
      <c r="O458" s="193"/>
      <c r="P458" s="193"/>
      <c r="Q458" s="193"/>
      <c r="R458" s="193"/>
      <c r="S458" s="193"/>
      <c r="T458" s="193"/>
      <c r="U458" s="193"/>
      <c r="V458" s="193"/>
      <c r="W458" s="193"/>
      <c r="X458" s="193"/>
      <c r="Y458" s="193"/>
      <c r="Z458" s="193"/>
    </row>
    <row r="459" ht="12.0" customHeight="1">
      <c r="A459" s="193"/>
      <c r="B459" s="193"/>
      <c r="C459" s="193"/>
      <c r="D459" s="193"/>
      <c r="E459" s="193"/>
      <c r="F459" s="193"/>
      <c r="G459" s="193"/>
      <c r="H459" s="193"/>
      <c r="I459" s="193"/>
      <c r="J459" s="193"/>
      <c r="K459" s="193"/>
      <c r="L459" s="193"/>
      <c r="M459" s="193"/>
      <c r="N459" s="193"/>
      <c r="O459" s="193"/>
      <c r="P459" s="193"/>
      <c r="Q459" s="193"/>
      <c r="R459" s="193"/>
      <c r="S459" s="193"/>
      <c r="T459" s="193"/>
      <c r="U459" s="193"/>
      <c r="V459" s="193"/>
      <c r="W459" s="193"/>
      <c r="X459" s="193"/>
      <c r="Y459" s="193"/>
      <c r="Z459" s="193"/>
    </row>
    <row r="460" ht="12.0" customHeight="1">
      <c r="A460" s="193"/>
      <c r="B460" s="193"/>
      <c r="C460" s="193"/>
      <c r="D460" s="193"/>
      <c r="E460" s="193"/>
      <c r="F460" s="193"/>
      <c r="G460" s="193"/>
      <c r="H460" s="193"/>
      <c r="I460" s="193"/>
      <c r="J460" s="193"/>
      <c r="K460" s="193"/>
      <c r="L460" s="193"/>
      <c r="M460" s="193"/>
      <c r="N460" s="193"/>
      <c r="O460" s="193"/>
      <c r="P460" s="193"/>
      <c r="Q460" s="193"/>
      <c r="R460" s="193"/>
      <c r="S460" s="193"/>
      <c r="T460" s="193"/>
      <c r="U460" s="193"/>
      <c r="V460" s="193"/>
      <c r="W460" s="193"/>
      <c r="X460" s="193"/>
      <c r="Y460" s="193"/>
      <c r="Z460" s="193"/>
    </row>
    <row r="461" ht="12.0" customHeight="1">
      <c r="A461" s="193"/>
      <c r="B461" s="193"/>
      <c r="C461" s="193"/>
      <c r="D461" s="193"/>
      <c r="E461" s="193"/>
      <c r="F461" s="193"/>
      <c r="G461" s="193"/>
      <c r="H461" s="193"/>
      <c r="I461" s="193"/>
      <c r="J461" s="193"/>
      <c r="K461" s="193"/>
      <c r="L461" s="193"/>
      <c r="M461" s="193"/>
      <c r="N461" s="193"/>
      <c r="O461" s="193"/>
      <c r="P461" s="193"/>
      <c r="Q461" s="193"/>
      <c r="R461" s="193"/>
      <c r="S461" s="193"/>
      <c r="T461" s="193"/>
      <c r="U461" s="193"/>
      <c r="V461" s="193"/>
      <c r="W461" s="193"/>
      <c r="X461" s="193"/>
      <c r="Y461" s="193"/>
      <c r="Z461" s="193"/>
    </row>
    <row r="462" ht="12.0" customHeight="1">
      <c r="A462" s="193"/>
      <c r="B462" s="193"/>
      <c r="C462" s="193"/>
      <c r="D462" s="193"/>
      <c r="E462" s="193"/>
      <c r="F462" s="193"/>
      <c r="G462" s="193"/>
      <c r="H462" s="193"/>
      <c r="I462" s="193"/>
      <c r="J462" s="193"/>
      <c r="K462" s="193"/>
      <c r="L462" s="193"/>
      <c r="M462" s="193"/>
      <c r="N462" s="193"/>
      <c r="O462" s="193"/>
      <c r="P462" s="193"/>
      <c r="Q462" s="193"/>
      <c r="R462" s="193"/>
      <c r="S462" s="193"/>
      <c r="T462" s="193"/>
      <c r="U462" s="193"/>
      <c r="V462" s="193"/>
      <c r="W462" s="193"/>
      <c r="X462" s="193"/>
      <c r="Y462" s="193"/>
      <c r="Z462" s="193"/>
    </row>
    <row r="463" ht="12.0" customHeight="1">
      <c r="A463" s="193"/>
      <c r="B463" s="193"/>
      <c r="C463" s="193"/>
      <c r="D463" s="193"/>
      <c r="E463" s="193"/>
      <c r="F463" s="193"/>
      <c r="G463" s="193"/>
      <c r="H463" s="193"/>
      <c r="I463" s="193"/>
      <c r="J463" s="193"/>
      <c r="K463" s="193"/>
      <c r="L463" s="193"/>
      <c r="M463" s="193"/>
      <c r="N463" s="193"/>
      <c r="O463" s="193"/>
      <c r="P463" s="193"/>
      <c r="Q463" s="193"/>
      <c r="R463" s="193"/>
      <c r="S463" s="193"/>
      <c r="T463" s="193"/>
      <c r="U463" s="193"/>
      <c r="V463" s="193"/>
      <c r="W463" s="193"/>
      <c r="X463" s="193"/>
      <c r="Y463" s="193"/>
      <c r="Z463" s="193"/>
    </row>
    <row r="464" ht="12.0" customHeight="1">
      <c r="A464" s="193"/>
      <c r="B464" s="193"/>
      <c r="C464" s="193"/>
      <c r="D464" s="193"/>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row>
    <row r="465" ht="12.0" customHeight="1">
      <c r="A465" s="193"/>
      <c r="B465" s="193"/>
      <c r="C465" s="193"/>
      <c r="D465" s="193"/>
      <c r="E465" s="193"/>
      <c r="F465" s="193"/>
      <c r="G465" s="193"/>
      <c r="H465" s="193"/>
      <c r="I465" s="193"/>
      <c r="J465" s="193"/>
      <c r="K465" s="193"/>
      <c r="L465" s="193"/>
      <c r="M465" s="193"/>
      <c r="N465" s="193"/>
      <c r="O465" s="193"/>
      <c r="P465" s="193"/>
      <c r="Q465" s="193"/>
      <c r="R465" s="193"/>
      <c r="S465" s="193"/>
      <c r="T465" s="193"/>
      <c r="U465" s="193"/>
      <c r="V465" s="193"/>
      <c r="W465" s="193"/>
      <c r="X465" s="193"/>
      <c r="Y465" s="193"/>
      <c r="Z465" s="193"/>
    </row>
    <row r="466" ht="12.0" customHeight="1">
      <c r="A466" s="193"/>
      <c r="B466" s="193"/>
      <c r="C466" s="193"/>
      <c r="D466" s="193"/>
      <c r="E466" s="193"/>
      <c r="F466" s="193"/>
      <c r="G466" s="193"/>
      <c r="H466" s="193"/>
      <c r="I466" s="193"/>
      <c r="J466" s="193"/>
      <c r="K466" s="193"/>
      <c r="L466" s="193"/>
      <c r="M466" s="193"/>
      <c r="N466" s="193"/>
      <c r="O466" s="193"/>
      <c r="P466" s="193"/>
      <c r="Q466" s="193"/>
      <c r="R466" s="193"/>
      <c r="S466" s="193"/>
      <c r="T466" s="193"/>
      <c r="U466" s="193"/>
      <c r="V466" s="193"/>
      <c r="W466" s="193"/>
      <c r="X466" s="193"/>
      <c r="Y466" s="193"/>
      <c r="Z466" s="193"/>
    </row>
    <row r="467" ht="12.0" customHeight="1">
      <c r="A467" s="193"/>
      <c r="B467" s="193"/>
      <c r="C467" s="193"/>
      <c r="D467" s="193"/>
      <c r="E467" s="193"/>
      <c r="F467" s="193"/>
      <c r="G467" s="193"/>
      <c r="H467" s="193"/>
      <c r="I467" s="193"/>
      <c r="J467" s="193"/>
      <c r="K467" s="193"/>
      <c r="L467" s="193"/>
      <c r="M467" s="193"/>
      <c r="N467" s="193"/>
      <c r="O467" s="193"/>
      <c r="P467" s="193"/>
      <c r="Q467" s="193"/>
      <c r="R467" s="193"/>
      <c r="S467" s="193"/>
      <c r="T467" s="193"/>
      <c r="U467" s="193"/>
      <c r="V467" s="193"/>
      <c r="W467" s="193"/>
      <c r="X467" s="193"/>
      <c r="Y467" s="193"/>
      <c r="Z467" s="193"/>
    </row>
    <row r="468" ht="12.0" customHeight="1">
      <c r="A468" s="193"/>
      <c r="B468" s="193"/>
      <c r="C468" s="193"/>
      <c r="D468" s="193"/>
      <c r="E468" s="193"/>
      <c r="F468" s="193"/>
      <c r="G468" s="193"/>
      <c r="H468" s="193"/>
      <c r="I468" s="193"/>
      <c r="J468" s="193"/>
      <c r="K468" s="193"/>
      <c r="L468" s="193"/>
      <c r="M468" s="193"/>
      <c r="N468" s="193"/>
      <c r="O468" s="193"/>
      <c r="P468" s="193"/>
      <c r="Q468" s="193"/>
      <c r="R468" s="193"/>
      <c r="S468" s="193"/>
      <c r="T468" s="193"/>
      <c r="U468" s="193"/>
      <c r="V468" s="193"/>
      <c r="W468" s="193"/>
      <c r="X468" s="193"/>
      <c r="Y468" s="193"/>
      <c r="Z468" s="193"/>
    </row>
    <row r="469" ht="12.0" customHeight="1">
      <c r="A469" s="193"/>
      <c r="B469" s="193"/>
      <c r="C469" s="193"/>
      <c r="D469" s="193"/>
      <c r="E469" s="193"/>
      <c r="F469" s="193"/>
      <c r="G469" s="193"/>
      <c r="H469" s="193"/>
      <c r="I469" s="193"/>
      <c r="J469" s="193"/>
      <c r="K469" s="193"/>
      <c r="L469" s="193"/>
      <c r="M469" s="193"/>
      <c r="N469" s="193"/>
      <c r="O469" s="193"/>
      <c r="P469" s="193"/>
      <c r="Q469" s="193"/>
      <c r="R469" s="193"/>
      <c r="S469" s="193"/>
      <c r="T469" s="193"/>
      <c r="U469" s="193"/>
      <c r="V469" s="193"/>
      <c r="W469" s="193"/>
      <c r="X469" s="193"/>
      <c r="Y469" s="193"/>
      <c r="Z469" s="193"/>
    </row>
    <row r="470" ht="12.0" customHeight="1">
      <c r="A470" s="193"/>
      <c r="B470" s="193"/>
      <c r="C470" s="193"/>
      <c r="D470" s="193"/>
      <c r="E470" s="193"/>
      <c r="F470" s="193"/>
      <c r="G470" s="193"/>
      <c r="H470" s="193"/>
      <c r="I470" s="193"/>
      <c r="J470" s="193"/>
      <c r="K470" s="193"/>
      <c r="L470" s="193"/>
      <c r="M470" s="193"/>
      <c r="N470" s="193"/>
      <c r="O470" s="193"/>
      <c r="P470" s="193"/>
      <c r="Q470" s="193"/>
      <c r="R470" s="193"/>
      <c r="S470" s="193"/>
      <c r="T470" s="193"/>
      <c r="U470" s="193"/>
      <c r="V470" s="193"/>
      <c r="W470" s="193"/>
      <c r="X470" s="193"/>
      <c r="Y470" s="193"/>
      <c r="Z470" s="193"/>
    </row>
    <row r="471" ht="12.0" customHeight="1">
      <c r="A471" s="193"/>
      <c r="B471" s="193"/>
      <c r="C471" s="193"/>
      <c r="D471" s="193"/>
      <c r="E471" s="193"/>
      <c r="F471" s="193"/>
      <c r="G471" s="193"/>
      <c r="H471" s="193"/>
      <c r="I471" s="193"/>
      <c r="J471" s="193"/>
      <c r="K471" s="193"/>
      <c r="L471" s="193"/>
      <c r="M471" s="193"/>
      <c r="N471" s="193"/>
      <c r="O471" s="193"/>
      <c r="P471" s="193"/>
      <c r="Q471" s="193"/>
      <c r="R471" s="193"/>
      <c r="S471" s="193"/>
      <c r="T471" s="193"/>
      <c r="U471" s="193"/>
      <c r="V471" s="193"/>
      <c r="W471" s="193"/>
      <c r="X471" s="193"/>
      <c r="Y471" s="193"/>
      <c r="Z471" s="193"/>
    </row>
    <row r="472" ht="12.0" customHeight="1">
      <c r="A472" s="193"/>
      <c r="B472" s="193"/>
      <c r="C472" s="193"/>
      <c r="D472" s="193"/>
      <c r="E472" s="193"/>
      <c r="F472" s="193"/>
      <c r="G472" s="193"/>
      <c r="H472" s="193"/>
      <c r="I472" s="193"/>
      <c r="J472" s="193"/>
      <c r="K472" s="193"/>
      <c r="L472" s="193"/>
      <c r="M472" s="193"/>
      <c r="N472" s="193"/>
      <c r="O472" s="193"/>
      <c r="P472" s="193"/>
      <c r="Q472" s="193"/>
      <c r="R472" s="193"/>
      <c r="S472" s="193"/>
      <c r="T472" s="193"/>
      <c r="U472" s="193"/>
      <c r="V472" s="193"/>
      <c r="W472" s="193"/>
      <c r="X472" s="193"/>
      <c r="Y472" s="193"/>
      <c r="Z472" s="193"/>
    </row>
    <row r="473" ht="12.0" customHeight="1">
      <c r="A473" s="193"/>
      <c r="B473" s="193"/>
      <c r="C473" s="193"/>
      <c r="D473" s="193"/>
      <c r="E473" s="193"/>
      <c r="F473" s="193"/>
      <c r="G473" s="193"/>
      <c r="H473" s="193"/>
      <c r="I473" s="193"/>
      <c r="J473" s="193"/>
      <c r="K473" s="193"/>
      <c r="L473" s="193"/>
      <c r="M473" s="193"/>
      <c r="N473" s="193"/>
      <c r="O473" s="193"/>
      <c r="P473" s="193"/>
      <c r="Q473" s="193"/>
      <c r="R473" s="193"/>
      <c r="S473" s="193"/>
      <c r="T473" s="193"/>
      <c r="U473" s="193"/>
      <c r="V473" s="193"/>
      <c r="W473" s="193"/>
      <c r="X473" s="193"/>
      <c r="Y473" s="193"/>
      <c r="Z473" s="193"/>
    </row>
    <row r="474" ht="12.0" customHeight="1">
      <c r="A474" s="193"/>
      <c r="B474" s="193"/>
      <c r="C474" s="193"/>
      <c r="D474" s="193"/>
      <c r="E474" s="193"/>
      <c r="F474" s="193"/>
      <c r="G474" s="193"/>
      <c r="H474" s="193"/>
      <c r="I474" s="193"/>
      <c r="J474" s="193"/>
      <c r="K474" s="193"/>
      <c r="L474" s="193"/>
      <c r="M474" s="193"/>
      <c r="N474" s="193"/>
      <c r="O474" s="193"/>
      <c r="P474" s="193"/>
      <c r="Q474" s="193"/>
      <c r="R474" s="193"/>
      <c r="S474" s="193"/>
      <c r="T474" s="193"/>
      <c r="U474" s="193"/>
      <c r="V474" s="193"/>
      <c r="W474" s="193"/>
      <c r="X474" s="193"/>
      <c r="Y474" s="193"/>
      <c r="Z474" s="193"/>
    </row>
    <row r="475" ht="12.0" customHeight="1">
      <c r="A475" s="193"/>
      <c r="B475" s="193"/>
      <c r="C475" s="193"/>
      <c r="D475" s="193"/>
      <c r="E475" s="193"/>
      <c r="F475" s="193"/>
      <c r="G475" s="193"/>
      <c r="H475" s="193"/>
      <c r="I475" s="193"/>
      <c r="J475" s="193"/>
      <c r="K475" s="193"/>
      <c r="L475" s="193"/>
      <c r="M475" s="193"/>
      <c r="N475" s="193"/>
      <c r="O475" s="193"/>
      <c r="P475" s="193"/>
      <c r="Q475" s="193"/>
      <c r="R475" s="193"/>
      <c r="S475" s="193"/>
      <c r="T475" s="193"/>
      <c r="U475" s="193"/>
      <c r="V475" s="193"/>
      <c r="W475" s="193"/>
      <c r="X475" s="193"/>
      <c r="Y475" s="193"/>
      <c r="Z475" s="193"/>
    </row>
    <row r="476" ht="12.0" customHeight="1">
      <c r="A476" s="193"/>
      <c r="B476" s="193"/>
      <c r="C476" s="193"/>
      <c r="D476" s="193"/>
      <c r="E476" s="193"/>
      <c r="F476" s="193"/>
      <c r="G476" s="193"/>
      <c r="H476" s="193"/>
      <c r="I476" s="193"/>
      <c r="J476" s="193"/>
      <c r="K476" s="193"/>
      <c r="L476" s="193"/>
      <c r="M476" s="193"/>
      <c r="N476" s="193"/>
      <c r="O476" s="193"/>
      <c r="P476" s="193"/>
      <c r="Q476" s="193"/>
      <c r="R476" s="193"/>
      <c r="S476" s="193"/>
      <c r="T476" s="193"/>
      <c r="U476" s="193"/>
      <c r="V476" s="193"/>
      <c r="W476" s="193"/>
      <c r="X476" s="193"/>
      <c r="Y476" s="193"/>
      <c r="Z476" s="193"/>
    </row>
    <row r="477" ht="12.0" customHeight="1">
      <c r="A477" s="193"/>
      <c r="B477" s="193"/>
      <c r="C477" s="193"/>
      <c r="D477" s="193"/>
      <c r="E477" s="193"/>
      <c r="F477" s="193"/>
      <c r="G477" s="193"/>
      <c r="H477" s="193"/>
      <c r="I477" s="193"/>
      <c r="J477" s="193"/>
      <c r="K477" s="193"/>
      <c r="L477" s="193"/>
      <c r="M477" s="193"/>
      <c r="N477" s="193"/>
      <c r="O477" s="193"/>
      <c r="P477" s="193"/>
      <c r="Q477" s="193"/>
      <c r="R477" s="193"/>
      <c r="S477" s="193"/>
      <c r="T477" s="193"/>
      <c r="U477" s="193"/>
      <c r="V477" s="193"/>
      <c r="W477" s="193"/>
      <c r="X477" s="193"/>
      <c r="Y477" s="193"/>
      <c r="Z477" s="193"/>
    </row>
    <row r="478" ht="12.0" customHeight="1">
      <c r="A478" s="193"/>
      <c r="B478" s="193"/>
      <c r="C478" s="193"/>
      <c r="D478" s="193"/>
      <c r="E478" s="193"/>
      <c r="F478" s="193"/>
      <c r="G478" s="193"/>
      <c r="H478" s="193"/>
      <c r="I478" s="193"/>
      <c r="J478" s="193"/>
      <c r="K478" s="193"/>
      <c r="L478" s="193"/>
      <c r="M478" s="193"/>
      <c r="N478" s="193"/>
      <c r="O478" s="193"/>
      <c r="P478" s="193"/>
      <c r="Q478" s="193"/>
      <c r="R478" s="193"/>
      <c r="S478" s="193"/>
      <c r="T478" s="193"/>
      <c r="U478" s="193"/>
      <c r="V478" s="193"/>
      <c r="W478" s="193"/>
      <c r="X478" s="193"/>
      <c r="Y478" s="193"/>
      <c r="Z478" s="193"/>
    </row>
    <row r="479" ht="12.0" customHeight="1">
      <c r="A479" s="193"/>
      <c r="B479" s="193"/>
      <c r="C479" s="193"/>
      <c r="D479" s="193"/>
      <c r="E479" s="193"/>
      <c r="F479" s="193"/>
      <c r="G479" s="193"/>
      <c r="H479" s="193"/>
      <c r="I479" s="193"/>
      <c r="J479" s="193"/>
      <c r="K479" s="193"/>
      <c r="L479" s="193"/>
      <c r="M479" s="193"/>
      <c r="N479" s="193"/>
      <c r="O479" s="193"/>
      <c r="P479" s="193"/>
      <c r="Q479" s="193"/>
      <c r="R479" s="193"/>
      <c r="S479" s="193"/>
      <c r="T479" s="193"/>
      <c r="U479" s="193"/>
      <c r="V479" s="193"/>
      <c r="W479" s="193"/>
      <c r="X479" s="193"/>
      <c r="Y479" s="193"/>
      <c r="Z479" s="193"/>
    </row>
    <row r="480" ht="12.0" customHeight="1">
      <c r="A480" s="193"/>
      <c r="B480" s="193"/>
      <c r="C480" s="193"/>
      <c r="D480" s="193"/>
      <c r="E480" s="193"/>
      <c r="F480" s="193"/>
      <c r="G480" s="193"/>
      <c r="H480" s="193"/>
      <c r="I480" s="193"/>
      <c r="J480" s="193"/>
      <c r="K480" s="193"/>
      <c r="L480" s="193"/>
      <c r="M480" s="193"/>
      <c r="N480" s="193"/>
      <c r="O480" s="193"/>
      <c r="P480" s="193"/>
      <c r="Q480" s="193"/>
      <c r="R480" s="193"/>
      <c r="S480" s="193"/>
      <c r="T480" s="193"/>
      <c r="U480" s="193"/>
      <c r="V480" s="193"/>
      <c r="W480" s="193"/>
      <c r="X480" s="193"/>
      <c r="Y480" s="193"/>
      <c r="Z480" s="193"/>
    </row>
    <row r="481" ht="12.0" customHeight="1">
      <c r="A481" s="193"/>
      <c r="B481" s="193"/>
      <c r="C481" s="193"/>
      <c r="D481" s="193"/>
      <c r="E481" s="193"/>
      <c r="F481" s="193"/>
      <c r="G481" s="193"/>
      <c r="H481" s="193"/>
      <c r="I481" s="193"/>
      <c r="J481" s="193"/>
      <c r="K481" s="193"/>
      <c r="L481" s="193"/>
      <c r="M481" s="193"/>
      <c r="N481" s="193"/>
      <c r="O481" s="193"/>
      <c r="P481" s="193"/>
      <c r="Q481" s="193"/>
      <c r="R481" s="193"/>
      <c r="S481" s="193"/>
      <c r="T481" s="193"/>
      <c r="U481" s="193"/>
      <c r="V481" s="193"/>
      <c r="W481" s="193"/>
      <c r="X481" s="193"/>
      <c r="Y481" s="193"/>
      <c r="Z481" s="193"/>
    </row>
    <row r="482" ht="12.0" customHeight="1">
      <c r="A482" s="193"/>
      <c r="B482" s="193"/>
      <c r="C482" s="193"/>
      <c r="D482" s="193"/>
      <c r="E482" s="193"/>
      <c r="F482" s="193"/>
      <c r="G482" s="193"/>
      <c r="H482" s="193"/>
      <c r="I482" s="193"/>
      <c r="J482" s="193"/>
      <c r="K482" s="193"/>
      <c r="L482" s="193"/>
      <c r="M482" s="193"/>
      <c r="N482" s="193"/>
      <c r="O482" s="193"/>
      <c r="P482" s="193"/>
      <c r="Q482" s="193"/>
      <c r="R482" s="193"/>
      <c r="S482" s="193"/>
      <c r="T482" s="193"/>
      <c r="U482" s="193"/>
      <c r="V482" s="193"/>
      <c r="W482" s="193"/>
      <c r="X482" s="193"/>
      <c r="Y482" s="193"/>
      <c r="Z482" s="193"/>
    </row>
    <row r="483" ht="12.0" customHeight="1">
      <c r="A483" s="193"/>
      <c r="B483" s="193"/>
      <c r="C483" s="193"/>
      <c r="D483" s="193"/>
      <c r="E483" s="193"/>
      <c r="F483" s="193"/>
      <c r="G483" s="193"/>
      <c r="H483" s="193"/>
      <c r="I483" s="193"/>
      <c r="J483" s="193"/>
      <c r="K483" s="193"/>
      <c r="L483" s="193"/>
      <c r="M483" s="193"/>
      <c r="N483" s="193"/>
      <c r="O483" s="193"/>
      <c r="P483" s="193"/>
      <c r="Q483" s="193"/>
      <c r="R483" s="193"/>
      <c r="S483" s="193"/>
      <c r="T483" s="193"/>
      <c r="U483" s="193"/>
      <c r="V483" s="193"/>
      <c r="W483" s="193"/>
      <c r="X483" s="193"/>
      <c r="Y483" s="193"/>
      <c r="Z483" s="193"/>
    </row>
    <row r="484" ht="12.0" customHeight="1">
      <c r="A484" s="193"/>
      <c r="B484" s="193"/>
      <c r="C484" s="193"/>
      <c r="D484" s="193"/>
      <c r="E484" s="193"/>
      <c r="F484" s="193"/>
      <c r="G484" s="193"/>
      <c r="H484" s="193"/>
      <c r="I484" s="193"/>
      <c r="J484" s="193"/>
      <c r="K484" s="193"/>
      <c r="L484" s="193"/>
      <c r="M484" s="193"/>
      <c r="N484" s="193"/>
      <c r="O484" s="193"/>
      <c r="P484" s="193"/>
      <c r="Q484" s="193"/>
      <c r="R484" s="193"/>
      <c r="S484" s="193"/>
      <c r="T484" s="193"/>
      <c r="U484" s="193"/>
      <c r="V484" s="193"/>
      <c r="W484" s="193"/>
      <c r="X484" s="193"/>
      <c r="Y484" s="193"/>
      <c r="Z484" s="193"/>
    </row>
    <row r="485" ht="12.0" customHeight="1">
      <c r="A485" s="193"/>
      <c r="B485" s="193"/>
      <c r="C485" s="193"/>
      <c r="D485" s="193"/>
      <c r="E485" s="193"/>
      <c r="F485" s="193"/>
      <c r="G485" s="193"/>
      <c r="H485" s="193"/>
      <c r="I485" s="193"/>
      <c r="J485" s="193"/>
      <c r="K485" s="193"/>
      <c r="L485" s="193"/>
      <c r="M485" s="193"/>
      <c r="N485" s="193"/>
      <c r="O485" s="193"/>
      <c r="P485" s="193"/>
      <c r="Q485" s="193"/>
      <c r="R485" s="193"/>
      <c r="S485" s="193"/>
      <c r="T485" s="193"/>
      <c r="U485" s="193"/>
      <c r="V485" s="193"/>
      <c r="W485" s="193"/>
      <c r="X485" s="193"/>
      <c r="Y485" s="193"/>
      <c r="Z485" s="193"/>
    </row>
    <row r="486" ht="12.0" customHeight="1">
      <c r="A486" s="193"/>
      <c r="B486" s="193"/>
      <c r="C486" s="193"/>
      <c r="D486" s="193"/>
      <c r="E486" s="193"/>
      <c r="F486" s="193"/>
      <c r="G486" s="193"/>
      <c r="H486" s="193"/>
      <c r="I486" s="193"/>
      <c r="J486" s="193"/>
      <c r="K486" s="193"/>
      <c r="L486" s="193"/>
      <c r="M486" s="193"/>
      <c r="N486" s="193"/>
      <c r="O486" s="193"/>
      <c r="P486" s="193"/>
      <c r="Q486" s="193"/>
      <c r="R486" s="193"/>
      <c r="S486" s="193"/>
      <c r="T486" s="193"/>
      <c r="U486" s="193"/>
      <c r="V486" s="193"/>
      <c r="W486" s="193"/>
      <c r="X486" s="193"/>
      <c r="Y486" s="193"/>
      <c r="Z486" s="193"/>
    </row>
    <row r="487" ht="12.0" customHeight="1">
      <c r="A487" s="193"/>
      <c r="B487" s="193"/>
      <c r="C487" s="193"/>
      <c r="D487" s="193"/>
      <c r="E487" s="193"/>
      <c r="F487" s="193"/>
      <c r="G487" s="193"/>
      <c r="H487" s="193"/>
      <c r="I487" s="193"/>
      <c r="J487" s="193"/>
      <c r="K487" s="193"/>
      <c r="L487" s="193"/>
      <c r="M487" s="193"/>
      <c r="N487" s="193"/>
      <c r="O487" s="193"/>
      <c r="P487" s="193"/>
      <c r="Q487" s="193"/>
      <c r="R487" s="193"/>
      <c r="S487" s="193"/>
      <c r="T487" s="193"/>
      <c r="U487" s="193"/>
      <c r="V487" s="193"/>
      <c r="W487" s="193"/>
      <c r="X487" s="193"/>
      <c r="Y487" s="193"/>
      <c r="Z487" s="193"/>
    </row>
    <row r="488" ht="12.0" customHeight="1">
      <c r="A488" s="193"/>
      <c r="B488" s="193"/>
      <c r="C488" s="193"/>
      <c r="D488" s="193"/>
      <c r="E488" s="193"/>
      <c r="F488" s="193"/>
      <c r="G488" s="193"/>
      <c r="H488" s="193"/>
      <c r="I488" s="193"/>
      <c r="J488" s="193"/>
      <c r="K488" s="193"/>
      <c r="L488" s="193"/>
      <c r="M488" s="193"/>
      <c r="N488" s="193"/>
      <c r="O488" s="193"/>
      <c r="P488" s="193"/>
      <c r="Q488" s="193"/>
      <c r="R488" s="193"/>
      <c r="S488" s="193"/>
      <c r="T488" s="193"/>
      <c r="U488" s="193"/>
      <c r="V488" s="193"/>
      <c r="W488" s="193"/>
      <c r="X488" s="193"/>
      <c r="Y488" s="193"/>
      <c r="Z488" s="193"/>
    </row>
    <row r="489" ht="12.0" customHeight="1">
      <c r="A489" s="193"/>
      <c r="B489" s="193"/>
      <c r="C489" s="193"/>
      <c r="D489" s="193"/>
      <c r="E489" s="193"/>
      <c r="F489" s="193"/>
      <c r="G489" s="193"/>
      <c r="H489" s="193"/>
      <c r="I489" s="193"/>
      <c r="J489" s="193"/>
      <c r="K489" s="193"/>
      <c r="L489" s="193"/>
      <c r="M489" s="193"/>
      <c r="N489" s="193"/>
      <c r="O489" s="193"/>
      <c r="P489" s="193"/>
      <c r="Q489" s="193"/>
      <c r="R489" s="193"/>
      <c r="S489" s="193"/>
      <c r="T489" s="193"/>
      <c r="U489" s="193"/>
      <c r="V489" s="193"/>
      <c r="W489" s="193"/>
      <c r="X489" s="193"/>
      <c r="Y489" s="193"/>
      <c r="Z489" s="193"/>
    </row>
    <row r="490" ht="12.0" customHeight="1">
      <c r="A490" s="193"/>
      <c r="B490" s="193"/>
      <c r="C490" s="193"/>
      <c r="D490" s="193"/>
      <c r="E490" s="193"/>
      <c r="F490" s="193"/>
      <c r="G490" s="193"/>
      <c r="H490" s="193"/>
      <c r="I490" s="193"/>
      <c r="J490" s="193"/>
      <c r="K490" s="193"/>
      <c r="L490" s="193"/>
      <c r="M490" s="193"/>
      <c r="N490" s="193"/>
      <c r="O490" s="193"/>
      <c r="P490" s="193"/>
      <c r="Q490" s="193"/>
      <c r="R490" s="193"/>
      <c r="S490" s="193"/>
      <c r="T490" s="193"/>
      <c r="U490" s="193"/>
      <c r="V490" s="193"/>
      <c r="W490" s="193"/>
      <c r="X490" s="193"/>
      <c r="Y490" s="193"/>
      <c r="Z490" s="193"/>
    </row>
    <row r="491" ht="12.0" customHeight="1">
      <c r="A491" s="193"/>
      <c r="B491" s="193"/>
      <c r="C491" s="193"/>
      <c r="D491" s="193"/>
      <c r="E491" s="193"/>
      <c r="F491" s="193"/>
      <c r="G491" s="193"/>
      <c r="H491" s="193"/>
      <c r="I491" s="193"/>
      <c r="J491" s="193"/>
      <c r="K491" s="193"/>
      <c r="L491" s="193"/>
      <c r="M491" s="193"/>
      <c r="N491" s="193"/>
      <c r="O491" s="193"/>
      <c r="P491" s="193"/>
      <c r="Q491" s="193"/>
      <c r="R491" s="193"/>
      <c r="S491" s="193"/>
      <c r="T491" s="193"/>
      <c r="U491" s="193"/>
      <c r="V491" s="193"/>
      <c r="W491" s="193"/>
      <c r="X491" s="193"/>
      <c r="Y491" s="193"/>
      <c r="Z491" s="193"/>
    </row>
    <row r="492" ht="12.0" customHeight="1">
      <c r="A492" s="193"/>
      <c r="B492" s="193"/>
      <c r="C492" s="193"/>
      <c r="D492" s="193"/>
      <c r="E492" s="193"/>
      <c r="F492" s="193"/>
      <c r="G492" s="193"/>
      <c r="H492" s="193"/>
      <c r="I492" s="193"/>
      <c r="J492" s="193"/>
      <c r="K492" s="193"/>
      <c r="L492" s="193"/>
      <c r="M492" s="193"/>
      <c r="N492" s="193"/>
      <c r="O492" s="193"/>
      <c r="P492" s="193"/>
      <c r="Q492" s="193"/>
      <c r="R492" s="193"/>
      <c r="S492" s="193"/>
      <c r="T492" s="193"/>
      <c r="U492" s="193"/>
      <c r="V492" s="193"/>
      <c r="W492" s="193"/>
      <c r="X492" s="193"/>
      <c r="Y492" s="193"/>
      <c r="Z492" s="193"/>
    </row>
    <row r="493" ht="12.0" customHeight="1">
      <c r="A493" s="193"/>
      <c r="B493" s="193"/>
      <c r="C493" s="193"/>
      <c r="D493" s="193"/>
      <c r="E493" s="193"/>
      <c r="F493" s="193"/>
      <c r="G493" s="193"/>
      <c r="H493" s="193"/>
      <c r="I493" s="193"/>
      <c r="J493" s="193"/>
      <c r="K493" s="193"/>
      <c r="L493" s="193"/>
      <c r="M493" s="193"/>
      <c r="N493" s="193"/>
      <c r="O493" s="193"/>
      <c r="P493" s="193"/>
      <c r="Q493" s="193"/>
      <c r="R493" s="193"/>
      <c r="S493" s="193"/>
      <c r="T493" s="193"/>
      <c r="U493" s="193"/>
      <c r="V493" s="193"/>
      <c r="W493" s="193"/>
      <c r="X493" s="193"/>
      <c r="Y493" s="193"/>
      <c r="Z493" s="193"/>
    </row>
    <row r="494" ht="12.0" customHeight="1">
      <c r="A494" s="193"/>
      <c r="B494" s="193"/>
      <c r="C494" s="193"/>
      <c r="D494" s="193"/>
      <c r="E494" s="193"/>
      <c r="F494" s="193"/>
      <c r="G494" s="193"/>
      <c r="H494" s="193"/>
      <c r="I494" s="193"/>
      <c r="J494" s="193"/>
      <c r="K494" s="193"/>
      <c r="L494" s="193"/>
      <c r="M494" s="193"/>
      <c r="N494" s="193"/>
      <c r="O494" s="193"/>
      <c r="P494" s="193"/>
      <c r="Q494" s="193"/>
      <c r="R494" s="193"/>
      <c r="S494" s="193"/>
      <c r="T494" s="193"/>
      <c r="U494" s="193"/>
      <c r="V494" s="193"/>
      <c r="W494" s="193"/>
      <c r="X494" s="193"/>
      <c r="Y494" s="193"/>
      <c r="Z494" s="193"/>
    </row>
    <row r="495" ht="12.0" customHeight="1">
      <c r="A495" s="193"/>
      <c r="B495" s="193"/>
      <c r="C495" s="193"/>
      <c r="D495" s="193"/>
      <c r="E495" s="193"/>
      <c r="F495" s="193"/>
      <c r="G495" s="193"/>
      <c r="H495" s="193"/>
      <c r="I495" s="193"/>
      <c r="J495" s="193"/>
      <c r="K495" s="193"/>
      <c r="L495" s="193"/>
      <c r="M495" s="193"/>
      <c r="N495" s="193"/>
      <c r="O495" s="193"/>
      <c r="P495" s="193"/>
      <c r="Q495" s="193"/>
      <c r="R495" s="193"/>
      <c r="S495" s="193"/>
      <c r="T495" s="193"/>
      <c r="U495" s="193"/>
      <c r="V495" s="193"/>
      <c r="W495" s="193"/>
      <c r="X495" s="193"/>
      <c r="Y495" s="193"/>
      <c r="Z495" s="193"/>
    </row>
    <row r="496" ht="12.0" customHeight="1">
      <c r="A496" s="193"/>
      <c r="B496" s="193"/>
      <c r="C496" s="193"/>
      <c r="D496" s="193"/>
      <c r="E496" s="193"/>
      <c r="F496" s="193"/>
      <c r="G496" s="193"/>
      <c r="H496" s="193"/>
      <c r="I496" s="193"/>
      <c r="J496" s="193"/>
      <c r="K496" s="193"/>
      <c r="L496" s="193"/>
      <c r="M496" s="193"/>
      <c r="N496" s="193"/>
      <c r="O496" s="193"/>
      <c r="P496" s="193"/>
      <c r="Q496" s="193"/>
      <c r="R496" s="193"/>
      <c r="S496" s="193"/>
      <c r="T496" s="193"/>
      <c r="U496" s="193"/>
      <c r="V496" s="193"/>
      <c r="W496" s="193"/>
      <c r="X496" s="193"/>
      <c r="Y496" s="193"/>
      <c r="Z496" s="193"/>
    </row>
    <row r="497" ht="12.0" customHeight="1">
      <c r="A497" s="193"/>
      <c r="B497" s="193"/>
      <c r="C497" s="193"/>
      <c r="D497" s="193"/>
      <c r="E497" s="193"/>
      <c r="F497" s="193"/>
      <c r="G497" s="193"/>
      <c r="H497" s="193"/>
      <c r="I497" s="193"/>
      <c r="J497" s="193"/>
      <c r="K497" s="193"/>
      <c r="L497" s="193"/>
      <c r="M497" s="193"/>
      <c r="N497" s="193"/>
      <c r="O497" s="193"/>
      <c r="P497" s="193"/>
      <c r="Q497" s="193"/>
      <c r="R497" s="193"/>
      <c r="S497" s="193"/>
      <c r="T497" s="193"/>
      <c r="U497" s="193"/>
      <c r="V497" s="193"/>
      <c r="W497" s="193"/>
      <c r="X497" s="193"/>
      <c r="Y497" s="193"/>
      <c r="Z497" s="193"/>
    </row>
    <row r="498" ht="12.0" customHeight="1">
      <c r="A498" s="193"/>
      <c r="B498" s="193"/>
      <c r="C498" s="193"/>
      <c r="D498" s="193"/>
      <c r="E498" s="193"/>
      <c r="F498" s="193"/>
      <c r="G498" s="193"/>
      <c r="H498" s="193"/>
      <c r="I498" s="193"/>
      <c r="J498" s="193"/>
      <c r="K498" s="193"/>
      <c r="L498" s="193"/>
      <c r="M498" s="193"/>
      <c r="N498" s="193"/>
      <c r="O498" s="193"/>
      <c r="P498" s="193"/>
      <c r="Q498" s="193"/>
      <c r="R498" s="193"/>
      <c r="S498" s="193"/>
      <c r="T498" s="193"/>
      <c r="U498" s="193"/>
      <c r="V498" s="193"/>
      <c r="W498" s="193"/>
      <c r="X498" s="193"/>
      <c r="Y498" s="193"/>
      <c r="Z498" s="193"/>
    </row>
    <row r="499" ht="12.0" customHeight="1">
      <c r="A499" s="193"/>
      <c r="B499" s="193"/>
      <c r="C499" s="193"/>
      <c r="D499" s="193"/>
      <c r="E499" s="193"/>
      <c r="F499" s="193"/>
      <c r="G499" s="193"/>
      <c r="H499" s="193"/>
      <c r="I499" s="193"/>
      <c r="J499" s="193"/>
      <c r="K499" s="193"/>
      <c r="L499" s="193"/>
      <c r="M499" s="193"/>
      <c r="N499" s="193"/>
      <c r="O499" s="193"/>
      <c r="P499" s="193"/>
      <c r="Q499" s="193"/>
      <c r="R499" s="193"/>
      <c r="S499" s="193"/>
      <c r="T499" s="193"/>
      <c r="U499" s="193"/>
      <c r="V499" s="193"/>
      <c r="W499" s="193"/>
      <c r="X499" s="193"/>
      <c r="Y499" s="193"/>
      <c r="Z499" s="193"/>
    </row>
    <row r="500" ht="12.0" customHeight="1">
      <c r="A500" s="193"/>
      <c r="B500" s="193"/>
      <c r="C500" s="193"/>
      <c r="D500" s="193"/>
      <c r="E500" s="193"/>
      <c r="F500" s="193"/>
      <c r="G500" s="193"/>
      <c r="H500" s="193"/>
      <c r="I500" s="193"/>
      <c r="J500" s="193"/>
      <c r="K500" s="193"/>
      <c r="L500" s="193"/>
      <c r="M500" s="193"/>
      <c r="N500" s="193"/>
      <c r="O500" s="193"/>
      <c r="P500" s="193"/>
      <c r="Q500" s="193"/>
      <c r="R500" s="193"/>
      <c r="S500" s="193"/>
      <c r="T500" s="193"/>
      <c r="U500" s="193"/>
      <c r="V500" s="193"/>
      <c r="W500" s="193"/>
      <c r="X500" s="193"/>
      <c r="Y500" s="193"/>
      <c r="Z500" s="193"/>
    </row>
    <row r="501" ht="12.0" customHeight="1">
      <c r="A501" s="193"/>
      <c r="B501" s="193"/>
      <c r="C501" s="193"/>
      <c r="D501" s="193"/>
      <c r="E501" s="193"/>
      <c r="F501" s="193"/>
      <c r="G501" s="193"/>
      <c r="H501" s="193"/>
      <c r="I501" s="193"/>
      <c r="J501" s="193"/>
      <c r="K501" s="193"/>
      <c r="L501" s="193"/>
      <c r="M501" s="193"/>
      <c r="N501" s="193"/>
      <c r="O501" s="193"/>
      <c r="P501" s="193"/>
      <c r="Q501" s="193"/>
      <c r="R501" s="193"/>
      <c r="S501" s="193"/>
      <c r="T501" s="193"/>
      <c r="U501" s="193"/>
      <c r="V501" s="193"/>
      <c r="W501" s="193"/>
      <c r="X501" s="193"/>
      <c r="Y501" s="193"/>
      <c r="Z501" s="193"/>
    </row>
    <row r="502" ht="12.0" customHeight="1">
      <c r="A502" s="193"/>
      <c r="B502" s="193"/>
      <c r="C502" s="193"/>
      <c r="D502" s="193"/>
      <c r="E502" s="193"/>
      <c r="F502" s="193"/>
      <c r="G502" s="193"/>
      <c r="H502" s="193"/>
      <c r="I502" s="193"/>
      <c r="J502" s="193"/>
      <c r="K502" s="193"/>
      <c r="L502" s="193"/>
      <c r="M502" s="193"/>
      <c r="N502" s="193"/>
      <c r="O502" s="193"/>
      <c r="P502" s="193"/>
      <c r="Q502" s="193"/>
      <c r="R502" s="193"/>
      <c r="S502" s="193"/>
      <c r="T502" s="193"/>
      <c r="U502" s="193"/>
      <c r="V502" s="193"/>
      <c r="W502" s="193"/>
      <c r="X502" s="193"/>
      <c r="Y502" s="193"/>
      <c r="Z502" s="193"/>
    </row>
    <row r="503" ht="12.0" customHeight="1">
      <c r="A503" s="193"/>
      <c r="B503" s="193"/>
      <c r="C503" s="193"/>
      <c r="D503" s="193"/>
      <c r="E503" s="193"/>
      <c r="F503" s="193"/>
      <c r="G503" s="193"/>
      <c r="H503" s="193"/>
      <c r="I503" s="193"/>
      <c r="J503" s="193"/>
      <c r="K503" s="193"/>
      <c r="L503" s="193"/>
      <c r="M503" s="193"/>
      <c r="N503" s="193"/>
      <c r="O503" s="193"/>
      <c r="P503" s="193"/>
      <c r="Q503" s="193"/>
      <c r="R503" s="193"/>
      <c r="S503" s="193"/>
      <c r="T503" s="193"/>
      <c r="U503" s="193"/>
      <c r="V503" s="193"/>
      <c r="W503" s="193"/>
      <c r="X503" s="193"/>
      <c r="Y503" s="193"/>
      <c r="Z503" s="193"/>
    </row>
    <row r="504" ht="12.0" customHeight="1">
      <c r="A504" s="193"/>
      <c r="B504" s="193"/>
      <c r="C504" s="193"/>
      <c r="D504" s="193"/>
      <c r="E504" s="193"/>
      <c r="F504" s="193"/>
      <c r="G504" s="193"/>
      <c r="H504" s="193"/>
      <c r="I504" s="193"/>
      <c r="J504" s="193"/>
      <c r="K504" s="193"/>
      <c r="L504" s="193"/>
      <c r="M504" s="193"/>
      <c r="N504" s="193"/>
      <c r="O504" s="193"/>
      <c r="P504" s="193"/>
      <c r="Q504" s="193"/>
      <c r="R504" s="193"/>
      <c r="S504" s="193"/>
      <c r="T504" s="193"/>
      <c r="U504" s="193"/>
      <c r="V504" s="193"/>
      <c r="W504" s="193"/>
      <c r="X504" s="193"/>
      <c r="Y504" s="193"/>
      <c r="Z504" s="193"/>
    </row>
    <row r="505" ht="12.0" customHeight="1">
      <c r="A505" s="193"/>
      <c r="B505" s="193"/>
      <c r="C505" s="193"/>
      <c r="D505" s="193"/>
      <c r="E505" s="193"/>
      <c r="F505" s="193"/>
      <c r="G505" s="193"/>
      <c r="H505" s="193"/>
      <c r="I505" s="193"/>
      <c r="J505" s="193"/>
      <c r="K505" s="193"/>
      <c r="L505" s="193"/>
      <c r="M505" s="193"/>
      <c r="N505" s="193"/>
      <c r="O505" s="193"/>
      <c r="P505" s="193"/>
      <c r="Q505" s="193"/>
      <c r="R505" s="193"/>
      <c r="S505" s="193"/>
      <c r="T505" s="193"/>
      <c r="U505" s="193"/>
      <c r="V505" s="193"/>
      <c r="W505" s="193"/>
      <c r="X505" s="193"/>
      <c r="Y505" s="193"/>
      <c r="Z505" s="193"/>
    </row>
    <row r="506" ht="12.0" customHeight="1">
      <c r="A506" s="193"/>
      <c r="B506" s="193"/>
      <c r="C506" s="193"/>
      <c r="D506" s="193"/>
      <c r="E506" s="193"/>
      <c r="F506" s="193"/>
      <c r="G506" s="193"/>
      <c r="H506" s="193"/>
      <c r="I506" s="193"/>
      <c r="J506" s="193"/>
      <c r="K506" s="193"/>
      <c r="L506" s="193"/>
      <c r="M506" s="193"/>
      <c r="N506" s="193"/>
      <c r="O506" s="193"/>
      <c r="P506" s="193"/>
      <c r="Q506" s="193"/>
      <c r="R506" s="193"/>
      <c r="S506" s="193"/>
      <c r="T506" s="193"/>
      <c r="U506" s="193"/>
      <c r="V506" s="193"/>
      <c r="W506" s="193"/>
      <c r="X506" s="193"/>
      <c r="Y506" s="193"/>
      <c r="Z506" s="193"/>
    </row>
    <row r="507" ht="12.0" customHeight="1">
      <c r="A507" s="193"/>
      <c r="B507" s="193"/>
      <c r="C507" s="193"/>
      <c r="D507" s="193"/>
      <c r="E507" s="193"/>
      <c r="F507" s="193"/>
      <c r="G507" s="193"/>
      <c r="H507" s="193"/>
      <c r="I507" s="193"/>
      <c r="J507" s="193"/>
      <c r="K507" s="193"/>
      <c r="L507" s="193"/>
      <c r="M507" s="193"/>
      <c r="N507" s="193"/>
      <c r="O507" s="193"/>
      <c r="P507" s="193"/>
      <c r="Q507" s="193"/>
      <c r="R507" s="193"/>
      <c r="S507" s="193"/>
      <c r="T507" s="193"/>
      <c r="U507" s="193"/>
      <c r="V507" s="193"/>
      <c r="W507" s="193"/>
      <c r="X507" s="193"/>
      <c r="Y507" s="193"/>
      <c r="Z507" s="193"/>
    </row>
    <row r="508" ht="12.0" customHeight="1">
      <c r="A508" s="193"/>
      <c r="B508" s="193"/>
      <c r="C508" s="193"/>
      <c r="D508" s="193"/>
      <c r="E508" s="193"/>
      <c r="F508" s="193"/>
      <c r="G508" s="193"/>
      <c r="H508" s="193"/>
      <c r="I508" s="193"/>
      <c r="J508" s="193"/>
      <c r="K508" s="193"/>
      <c r="L508" s="193"/>
      <c r="M508" s="193"/>
      <c r="N508" s="193"/>
      <c r="O508" s="193"/>
      <c r="P508" s="193"/>
      <c r="Q508" s="193"/>
      <c r="R508" s="193"/>
      <c r="S508" s="193"/>
      <c r="T508" s="193"/>
      <c r="U508" s="193"/>
      <c r="V508" s="193"/>
      <c r="W508" s="193"/>
      <c r="X508" s="193"/>
      <c r="Y508" s="193"/>
      <c r="Z508" s="193"/>
    </row>
    <row r="509" ht="12.0" customHeight="1">
      <c r="A509" s="193"/>
      <c r="B509" s="193"/>
      <c r="C509" s="193"/>
      <c r="D509" s="193"/>
      <c r="E509" s="193"/>
      <c r="F509" s="193"/>
      <c r="G509" s="193"/>
      <c r="H509" s="193"/>
      <c r="I509" s="193"/>
      <c r="J509" s="193"/>
      <c r="K509" s="193"/>
      <c r="L509" s="193"/>
      <c r="M509" s="193"/>
      <c r="N509" s="193"/>
      <c r="O509" s="193"/>
      <c r="P509" s="193"/>
      <c r="Q509" s="193"/>
      <c r="R509" s="193"/>
      <c r="S509" s="193"/>
      <c r="T509" s="193"/>
      <c r="U509" s="193"/>
      <c r="V509" s="193"/>
      <c r="W509" s="193"/>
      <c r="X509" s="193"/>
      <c r="Y509" s="193"/>
      <c r="Z509" s="193"/>
    </row>
    <row r="510" ht="12.0" customHeight="1">
      <c r="A510" s="193"/>
      <c r="B510" s="193"/>
      <c r="C510" s="193"/>
      <c r="D510" s="193"/>
      <c r="E510" s="193"/>
      <c r="F510" s="193"/>
      <c r="G510" s="193"/>
      <c r="H510" s="193"/>
      <c r="I510" s="193"/>
      <c r="J510" s="193"/>
      <c r="K510" s="193"/>
      <c r="L510" s="193"/>
      <c r="M510" s="193"/>
      <c r="N510" s="193"/>
      <c r="O510" s="193"/>
      <c r="P510" s="193"/>
      <c r="Q510" s="193"/>
      <c r="R510" s="193"/>
      <c r="S510" s="193"/>
      <c r="T510" s="193"/>
      <c r="U510" s="193"/>
      <c r="V510" s="193"/>
      <c r="W510" s="193"/>
      <c r="X510" s="193"/>
      <c r="Y510" s="193"/>
      <c r="Z510" s="193"/>
    </row>
    <row r="511" ht="12.0" customHeight="1">
      <c r="A511" s="193"/>
      <c r="B511" s="193"/>
      <c r="C511" s="193"/>
      <c r="D511" s="193"/>
      <c r="E511" s="193"/>
      <c r="F511" s="193"/>
      <c r="G511" s="193"/>
      <c r="H511" s="193"/>
      <c r="I511" s="193"/>
      <c r="J511" s="193"/>
      <c r="K511" s="193"/>
      <c r="L511" s="193"/>
      <c r="M511" s="193"/>
      <c r="N511" s="193"/>
      <c r="O511" s="193"/>
      <c r="P511" s="193"/>
      <c r="Q511" s="193"/>
      <c r="R511" s="193"/>
      <c r="S511" s="193"/>
      <c r="T511" s="193"/>
      <c r="U511" s="193"/>
      <c r="V511" s="193"/>
      <c r="W511" s="193"/>
      <c r="X511" s="193"/>
      <c r="Y511" s="193"/>
      <c r="Z511" s="193"/>
    </row>
    <row r="512" ht="12.0" customHeight="1">
      <c r="A512" s="193"/>
      <c r="B512" s="193"/>
      <c r="C512" s="193"/>
      <c r="D512" s="193"/>
      <c r="E512" s="193"/>
      <c r="F512" s="193"/>
      <c r="G512" s="193"/>
      <c r="H512" s="193"/>
      <c r="I512" s="193"/>
      <c r="J512" s="193"/>
      <c r="K512" s="193"/>
      <c r="L512" s="193"/>
      <c r="M512" s="193"/>
      <c r="N512" s="193"/>
      <c r="O512" s="193"/>
      <c r="P512" s="193"/>
      <c r="Q512" s="193"/>
      <c r="R512" s="193"/>
      <c r="S512" s="193"/>
      <c r="T512" s="193"/>
      <c r="U512" s="193"/>
      <c r="V512" s="193"/>
      <c r="W512" s="193"/>
      <c r="X512" s="193"/>
      <c r="Y512" s="193"/>
      <c r="Z512" s="193"/>
    </row>
    <row r="513" ht="12.0" customHeight="1">
      <c r="A513" s="193"/>
      <c r="B513" s="193"/>
      <c r="C513" s="193"/>
      <c r="D513" s="193"/>
      <c r="E513" s="193"/>
      <c r="F513" s="193"/>
      <c r="G513" s="193"/>
      <c r="H513" s="193"/>
      <c r="I513" s="193"/>
      <c r="J513" s="193"/>
      <c r="K513" s="193"/>
      <c r="L513" s="193"/>
      <c r="M513" s="193"/>
      <c r="N513" s="193"/>
      <c r="O513" s="193"/>
      <c r="P513" s="193"/>
      <c r="Q513" s="193"/>
      <c r="R513" s="193"/>
      <c r="S513" s="193"/>
      <c r="T513" s="193"/>
      <c r="U513" s="193"/>
      <c r="V513" s="193"/>
      <c r="W513" s="193"/>
      <c r="X513" s="193"/>
      <c r="Y513" s="193"/>
      <c r="Z513" s="193"/>
    </row>
    <row r="514" ht="12.0" customHeight="1">
      <c r="A514" s="193"/>
      <c r="B514" s="193"/>
      <c r="C514" s="193"/>
      <c r="D514" s="193"/>
      <c r="E514" s="193"/>
      <c r="F514" s="193"/>
      <c r="G514" s="193"/>
      <c r="H514" s="193"/>
      <c r="I514" s="193"/>
      <c r="J514" s="193"/>
      <c r="K514" s="193"/>
      <c r="L514" s="193"/>
      <c r="M514" s="193"/>
      <c r="N514" s="193"/>
      <c r="O514" s="193"/>
      <c r="P514" s="193"/>
      <c r="Q514" s="193"/>
      <c r="R514" s="193"/>
      <c r="S514" s="193"/>
      <c r="T514" s="193"/>
      <c r="U514" s="193"/>
      <c r="V514" s="193"/>
      <c r="W514" s="193"/>
      <c r="X514" s="193"/>
      <c r="Y514" s="193"/>
      <c r="Z514" s="193"/>
    </row>
    <row r="515" ht="12.0" customHeight="1">
      <c r="A515" s="193"/>
      <c r="B515" s="193"/>
      <c r="C515" s="193"/>
      <c r="D515" s="193"/>
      <c r="E515" s="193"/>
      <c r="F515" s="193"/>
      <c r="G515" s="193"/>
      <c r="H515" s="193"/>
      <c r="I515" s="193"/>
      <c r="J515" s="193"/>
      <c r="K515" s="193"/>
      <c r="L515" s="193"/>
      <c r="M515" s="193"/>
      <c r="N515" s="193"/>
      <c r="O515" s="193"/>
      <c r="P515" s="193"/>
      <c r="Q515" s="193"/>
      <c r="R515" s="193"/>
      <c r="S515" s="193"/>
      <c r="T515" s="193"/>
      <c r="U515" s="193"/>
      <c r="V515" s="193"/>
      <c r="W515" s="193"/>
      <c r="X515" s="193"/>
      <c r="Y515" s="193"/>
      <c r="Z515" s="193"/>
    </row>
    <row r="516" ht="12.0" customHeight="1">
      <c r="A516" s="193"/>
      <c r="B516" s="193"/>
      <c r="C516" s="193"/>
      <c r="D516" s="193"/>
      <c r="E516" s="193"/>
      <c r="F516" s="193"/>
      <c r="G516" s="193"/>
      <c r="H516" s="193"/>
      <c r="I516" s="193"/>
      <c r="J516" s="193"/>
      <c r="K516" s="193"/>
      <c r="L516" s="193"/>
      <c r="M516" s="193"/>
      <c r="N516" s="193"/>
      <c r="O516" s="193"/>
      <c r="P516" s="193"/>
      <c r="Q516" s="193"/>
      <c r="R516" s="193"/>
      <c r="S516" s="193"/>
      <c r="T516" s="193"/>
      <c r="U516" s="193"/>
      <c r="V516" s="193"/>
      <c r="W516" s="193"/>
      <c r="X516" s="193"/>
      <c r="Y516" s="193"/>
      <c r="Z516" s="193"/>
    </row>
    <row r="517" ht="12.0" customHeight="1">
      <c r="A517" s="193"/>
      <c r="B517" s="193"/>
      <c r="C517" s="193"/>
      <c r="D517" s="193"/>
      <c r="E517" s="193"/>
      <c r="F517" s="193"/>
      <c r="G517" s="193"/>
      <c r="H517" s="193"/>
      <c r="I517" s="193"/>
      <c r="J517" s="193"/>
      <c r="K517" s="193"/>
      <c r="L517" s="193"/>
      <c r="M517" s="193"/>
      <c r="N517" s="193"/>
      <c r="O517" s="193"/>
      <c r="P517" s="193"/>
      <c r="Q517" s="193"/>
      <c r="R517" s="193"/>
      <c r="S517" s="193"/>
      <c r="T517" s="193"/>
      <c r="U517" s="193"/>
      <c r="V517" s="193"/>
      <c r="W517" s="193"/>
      <c r="X517" s="193"/>
      <c r="Y517" s="193"/>
      <c r="Z517" s="193"/>
    </row>
    <row r="518" ht="12.0" customHeight="1">
      <c r="A518" s="193"/>
      <c r="B518" s="193"/>
      <c r="C518" s="193"/>
      <c r="D518" s="193"/>
      <c r="E518" s="193"/>
      <c r="F518" s="193"/>
      <c r="G518" s="193"/>
      <c r="H518" s="193"/>
      <c r="I518" s="193"/>
      <c r="J518" s="193"/>
      <c r="K518" s="193"/>
      <c r="L518" s="193"/>
      <c r="M518" s="193"/>
      <c r="N518" s="193"/>
      <c r="O518" s="193"/>
      <c r="P518" s="193"/>
      <c r="Q518" s="193"/>
      <c r="R518" s="193"/>
      <c r="S518" s="193"/>
      <c r="T518" s="193"/>
      <c r="U518" s="193"/>
      <c r="V518" s="193"/>
      <c r="W518" s="193"/>
      <c r="X518" s="193"/>
      <c r="Y518" s="193"/>
      <c r="Z518" s="193"/>
    </row>
    <row r="519" ht="12.0" customHeight="1">
      <c r="A519" s="193"/>
      <c r="B519" s="193"/>
      <c r="C519" s="193"/>
      <c r="D519" s="193"/>
      <c r="E519" s="193"/>
      <c r="F519" s="193"/>
      <c r="G519" s="193"/>
      <c r="H519" s="193"/>
      <c r="I519" s="193"/>
      <c r="J519" s="193"/>
      <c r="K519" s="193"/>
      <c r="L519" s="193"/>
      <c r="M519" s="193"/>
      <c r="N519" s="193"/>
      <c r="O519" s="193"/>
      <c r="P519" s="193"/>
      <c r="Q519" s="193"/>
      <c r="R519" s="193"/>
      <c r="S519" s="193"/>
      <c r="T519" s="193"/>
      <c r="U519" s="193"/>
      <c r="V519" s="193"/>
      <c r="W519" s="193"/>
      <c r="X519" s="193"/>
      <c r="Y519" s="193"/>
      <c r="Z519" s="193"/>
    </row>
    <row r="520" ht="12.0" customHeight="1">
      <c r="A520" s="193"/>
      <c r="B520" s="193"/>
      <c r="C520" s="193"/>
      <c r="D520" s="193"/>
      <c r="E520" s="193"/>
      <c r="F520" s="193"/>
      <c r="G520" s="193"/>
      <c r="H520" s="193"/>
      <c r="I520" s="193"/>
      <c r="J520" s="193"/>
      <c r="K520" s="193"/>
      <c r="L520" s="193"/>
      <c r="M520" s="193"/>
      <c r="N520" s="193"/>
      <c r="O520" s="193"/>
      <c r="P520" s="193"/>
      <c r="Q520" s="193"/>
      <c r="R520" s="193"/>
      <c r="S520" s="193"/>
      <c r="T520" s="193"/>
      <c r="U520" s="193"/>
      <c r="V520" s="193"/>
      <c r="W520" s="193"/>
      <c r="X520" s="193"/>
      <c r="Y520" s="193"/>
      <c r="Z520" s="193"/>
    </row>
    <row r="521" ht="12.0" customHeight="1">
      <c r="A521" s="193"/>
      <c r="B521" s="193"/>
      <c r="C521" s="193"/>
      <c r="D521" s="193"/>
      <c r="E521" s="193"/>
      <c r="F521" s="193"/>
      <c r="G521" s="193"/>
      <c r="H521" s="193"/>
      <c r="I521" s="193"/>
      <c r="J521" s="193"/>
      <c r="K521" s="193"/>
      <c r="L521" s="193"/>
      <c r="M521" s="193"/>
      <c r="N521" s="193"/>
      <c r="O521" s="193"/>
      <c r="P521" s="193"/>
      <c r="Q521" s="193"/>
      <c r="R521" s="193"/>
      <c r="S521" s="193"/>
      <c r="T521" s="193"/>
      <c r="U521" s="193"/>
      <c r="V521" s="193"/>
      <c r="W521" s="193"/>
      <c r="X521" s="193"/>
      <c r="Y521" s="193"/>
      <c r="Z521" s="193"/>
    </row>
    <row r="522" ht="12.0" customHeight="1">
      <c r="A522" s="193"/>
      <c r="B522" s="193"/>
      <c r="C522" s="193"/>
      <c r="D522" s="193"/>
      <c r="E522" s="193"/>
      <c r="F522" s="193"/>
      <c r="G522" s="193"/>
      <c r="H522" s="193"/>
      <c r="I522" s="193"/>
      <c r="J522" s="193"/>
      <c r="K522" s="193"/>
      <c r="L522" s="193"/>
      <c r="M522" s="193"/>
      <c r="N522" s="193"/>
      <c r="O522" s="193"/>
      <c r="P522" s="193"/>
      <c r="Q522" s="193"/>
      <c r="R522" s="193"/>
      <c r="S522" s="193"/>
      <c r="T522" s="193"/>
      <c r="U522" s="193"/>
      <c r="V522" s="193"/>
      <c r="W522" s="193"/>
      <c r="X522" s="193"/>
      <c r="Y522" s="193"/>
      <c r="Z522" s="193"/>
    </row>
    <row r="523" ht="12.0" customHeight="1">
      <c r="A523" s="193"/>
      <c r="B523" s="193"/>
      <c r="C523" s="193"/>
      <c r="D523" s="193"/>
      <c r="E523" s="193"/>
      <c r="F523" s="193"/>
      <c r="G523" s="193"/>
      <c r="H523" s="193"/>
      <c r="I523" s="193"/>
      <c r="J523" s="193"/>
      <c r="K523" s="193"/>
      <c r="L523" s="193"/>
      <c r="M523" s="193"/>
      <c r="N523" s="193"/>
      <c r="O523" s="193"/>
      <c r="P523" s="193"/>
      <c r="Q523" s="193"/>
      <c r="R523" s="193"/>
      <c r="S523" s="193"/>
      <c r="T523" s="193"/>
      <c r="U523" s="193"/>
      <c r="V523" s="193"/>
      <c r="W523" s="193"/>
      <c r="X523" s="193"/>
      <c r="Y523" s="193"/>
      <c r="Z523" s="193"/>
    </row>
    <row r="524" ht="12.0" customHeight="1">
      <c r="A524" s="193"/>
      <c r="B524" s="193"/>
      <c r="C524" s="193"/>
      <c r="D524" s="193"/>
      <c r="E524" s="193"/>
      <c r="F524" s="193"/>
      <c r="G524" s="193"/>
      <c r="H524" s="193"/>
      <c r="I524" s="193"/>
      <c r="J524" s="193"/>
      <c r="K524" s="193"/>
      <c r="L524" s="193"/>
      <c r="M524" s="193"/>
      <c r="N524" s="193"/>
      <c r="O524" s="193"/>
      <c r="P524" s="193"/>
      <c r="Q524" s="193"/>
      <c r="R524" s="193"/>
      <c r="S524" s="193"/>
      <c r="T524" s="193"/>
      <c r="U524" s="193"/>
      <c r="V524" s="193"/>
      <c r="W524" s="193"/>
      <c r="X524" s="193"/>
      <c r="Y524" s="193"/>
      <c r="Z524" s="193"/>
    </row>
    <row r="525" ht="12.0" customHeight="1">
      <c r="A525" s="193"/>
      <c r="B525" s="193"/>
      <c r="C525" s="193"/>
      <c r="D525" s="193"/>
      <c r="E525" s="193"/>
      <c r="F525" s="193"/>
      <c r="G525" s="193"/>
      <c r="H525" s="193"/>
      <c r="I525" s="193"/>
      <c r="J525" s="193"/>
      <c r="K525" s="193"/>
      <c r="L525" s="193"/>
      <c r="M525" s="193"/>
      <c r="N525" s="193"/>
      <c r="O525" s="193"/>
      <c r="P525" s="193"/>
      <c r="Q525" s="193"/>
      <c r="R525" s="193"/>
      <c r="S525" s="193"/>
      <c r="T525" s="193"/>
      <c r="U525" s="193"/>
      <c r="V525" s="193"/>
      <c r="W525" s="193"/>
      <c r="X525" s="193"/>
      <c r="Y525" s="193"/>
      <c r="Z525" s="193"/>
    </row>
    <row r="526" ht="12.0" customHeight="1">
      <c r="A526" s="193"/>
      <c r="B526" s="193"/>
      <c r="C526" s="193"/>
      <c r="D526" s="193"/>
      <c r="E526" s="193"/>
      <c r="F526" s="193"/>
      <c r="G526" s="193"/>
      <c r="H526" s="193"/>
      <c r="I526" s="193"/>
      <c r="J526" s="193"/>
      <c r="K526" s="193"/>
      <c r="L526" s="193"/>
      <c r="M526" s="193"/>
      <c r="N526" s="193"/>
      <c r="O526" s="193"/>
      <c r="P526" s="193"/>
      <c r="Q526" s="193"/>
      <c r="R526" s="193"/>
      <c r="S526" s="193"/>
      <c r="T526" s="193"/>
      <c r="U526" s="193"/>
      <c r="V526" s="193"/>
      <c r="W526" s="193"/>
      <c r="X526" s="193"/>
      <c r="Y526" s="193"/>
      <c r="Z526" s="193"/>
    </row>
    <row r="527" ht="12.0" customHeight="1">
      <c r="A527" s="193"/>
      <c r="B527" s="193"/>
      <c r="C527" s="193"/>
      <c r="D527" s="193"/>
      <c r="E527" s="193"/>
      <c r="F527" s="193"/>
      <c r="G527" s="193"/>
      <c r="H527" s="193"/>
      <c r="I527" s="193"/>
      <c r="J527" s="193"/>
      <c r="K527" s="193"/>
      <c r="L527" s="193"/>
      <c r="M527" s="193"/>
      <c r="N527" s="193"/>
      <c r="O527" s="193"/>
      <c r="P527" s="193"/>
      <c r="Q527" s="193"/>
      <c r="R527" s="193"/>
      <c r="S527" s="193"/>
      <c r="T527" s="193"/>
      <c r="U527" s="193"/>
      <c r="V527" s="193"/>
      <c r="W527" s="193"/>
      <c r="X527" s="193"/>
      <c r="Y527" s="193"/>
      <c r="Z527" s="193"/>
    </row>
    <row r="528" ht="12.0" customHeight="1">
      <c r="A528" s="193"/>
      <c r="B528" s="193"/>
      <c r="C528" s="193"/>
      <c r="D528" s="193"/>
      <c r="E528" s="193"/>
      <c r="F528" s="193"/>
      <c r="G528" s="193"/>
      <c r="H528" s="193"/>
      <c r="I528" s="193"/>
      <c r="J528" s="193"/>
      <c r="K528" s="193"/>
      <c r="L528" s="193"/>
      <c r="M528" s="193"/>
      <c r="N528" s="193"/>
      <c r="O528" s="193"/>
      <c r="P528" s="193"/>
      <c r="Q528" s="193"/>
      <c r="R528" s="193"/>
      <c r="S528" s="193"/>
      <c r="T528" s="193"/>
      <c r="U528" s="193"/>
      <c r="V528" s="193"/>
      <c r="W528" s="193"/>
      <c r="X528" s="193"/>
      <c r="Y528" s="193"/>
      <c r="Z528" s="193"/>
    </row>
    <row r="529" ht="12.0" customHeight="1">
      <c r="A529" s="193"/>
      <c r="B529" s="193"/>
      <c r="C529" s="193"/>
      <c r="D529" s="193"/>
      <c r="E529" s="193"/>
      <c r="F529" s="193"/>
      <c r="G529" s="193"/>
      <c r="H529" s="193"/>
      <c r="I529" s="193"/>
      <c r="J529" s="193"/>
      <c r="K529" s="193"/>
      <c r="L529" s="193"/>
      <c r="M529" s="193"/>
      <c r="N529" s="193"/>
      <c r="O529" s="193"/>
      <c r="P529" s="193"/>
      <c r="Q529" s="193"/>
      <c r="R529" s="193"/>
      <c r="S529" s="193"/>
      <c r="T529" s="193"/>
      <c r="U529" s="193"/>
      <c r="V529" s="193"/>
      <c r="W529" s="193"/>
      <c r="X529" s="193"/>
      <c r="Y529" s="193"/>
      <c r="Z529" s="193"/>
    </row>
    <row r="530" ht="12.0" customHeight="1">
      <c r="A530" s="193"/>
      <c r="B530" s="193"/>
      <c r="C530" s="193"/>
      <c r="D530" s="193"/>
      <c r="E530" s="193"/>
      <c r="F530" s="193"/>
      <c r="G530" s="193"/>
      <c r="H530" s="193"/>
      <c r="I530" s="193"/>
      <c r="J530" s="193"/>
      <c r="K530" s="193"/>
      <c r="L530" s="193"/>
      <c r="M530" s="193"/>
      <c r="N530" s="193"/>
      <c r="O530" s="193"/>
      <c r="P530" s="193"/>
      <c r="Q530" s="193"/>
      <c r="R530" s="193"/>
      <c r="S530" s="193"/>
      <c r="T530" s="193"/>
      <c r="U530" s="193"/>
      <c r="V530" s="193"/>
      <c r="W530" s="193"/>
      <c r="X530" s="193"/>
      <c r="Y530" s="193"/>
      <c r="Z530" s="193"/>
    </row>
    <row r="531" ht="12.0" customHeight="1">
      <c r="A531" s="193"/>
      <c r="B531" s="193"/>
      <c r="C531" s="193"/>
      <c r="D531" s="193"/>
      <c r="E531" s="193"/>
      <c r="F531" s="193"/>
      <c r="G531" s="193"/>
      <c r="H531" s="193"/>
      <c r="I531" s="193"/>
      <c r="J531" s="193"/>
      <c r="K531" s="193"/>
      <c r="L531" s="193"/>
      <c r="M531" s="193"/>
      <c r="N531" s="193"/>
      <c r="O531" s="193"/>
      <c r="P531" s="193"/>
      <c r="Q531" s="193"/>
      <c r="R531" s="193"/>
      <c r="S531" s="193"/>
      <c r="T531" s="193"/>
      <c r="U531" s="193"/>
      <c r="V531" s="193"/>
      <c r="W531" s="193"/>
      <c r="X531" s="193"/>
      <c r="Y531" s="193"/>
      <c r="Z531" s="193"/>
    </row>
    <row r="532" ht="12.0" customHeight="1">
      <c r="A532" s="193"/>
      <c r="B532" s="193"/>
      <c r="C532" s="193"/>
      <c r="D532" s="193"/>
      <c r="E532" s="193"/>
      <c r="F532" s="193"/>
      <c r="G532" s="193"/>
      <c r="H532" s="193"/>
      <c r="I532" s="193"/>
      <c r="J532" s="193"/>
      <c r="K532" s="193"/>
      <c r="L532" s="193"/>
      <c r="M532" s="193"/>
      <c r="N532" s="193"/>
      <c r="O532" s="193"/>
      <c r="P532" s="193"/>
      <c r="Q532" s="193"/>
      <c r="R532" s="193"/>
      <c r="S532" s="193"/>
      <c r="T532" s="193"/>
      <c r="U532" s="193"/>
      <c r="V532" s="193"/>
      <c r="W532" s="193"/>
      <c r="X532" s="193"/>
      <c r="Y532" s="193"/>
      <c r="Z532" s="193"/>
    </row>
    <row r="533" ht="12.0" customHeight="1">
      <c r="A533" s="193"/>
      <c r="B533" s="193"/>
      <c r="C533" s="193"/>
      <c r="D533" s="193"/>
      <c r="E533" s="193"/>
      <c r="F533" s="193"/>
      <c r="G533" s="193"/>
      <c r="H533" s="193"/>
      <c r="I533" s="193"/>
      <c r="J533" s="193"/>
      <c r="K533" s="193"/>
      <c r="L533" s="193"/>
      <c r="M533" s="193"/>
      <c r="N533" s="193"/>
      <c r="O533" s="193"/>
      <c r="P533" s="193"/>
      <c r="Q533" s="193"/>
      <c r="R533" s="193"/>
      <c r="S533" s="193"/>
      <c r="T533" s="193"/>
      <c r="U533" s="193"/>
      <c r="V533" s="193"/>
      <c r="W533" s="193"/>
      <c r="X533" s="193"/>
      <c r="Y533" s="193"/>
      <c r="Z533" s="193"/>
    </row>
    <row r="534" ht="12.0" customHeight="1">
      <c r="A534" s="193"/>
      <c r="B534" s="193"/>
      <c r="C534" s="193"/>
      <c r="D534" s="193"/>
      <c r="E534" s="193"/>
      <c r="F534" s="193"/>
      <c r="G534" s="193"/>
      <c r="H534" s="193"/>
      <c r="I534" s="193"/>
      <c r="J534" s="193"/>
      <c r="K534" s="193"/>
      <c r="L534" s="193"/>
      <c r="M534" s="193"/>
      <c r="N534" s="193"/>
      <c r="O534" s="193"/>
      <c r="P534" s="193"/>
      <c r="Q534" s="193"/>
      <c r="R534" s="193"/>
      <c r="S534" s="193"/>
      <c r="T534" s="193"/>
      <c r="U534" s="193"/>
      <c r="V534" s="193"/>
      <c r="W534" s="193"/>
      <c r="X534" s="193"/>
      <c r="Y534" s="193"/>
      <c r="Z534" s="193"/>
    </row>
    <row r="535" ht="12.0" customHeight="1">
      <c r="A535" s="193"/>
      <c r="B535" s="193"/>
      <c r="C535" s="193"/>
      <c r="D535" s="193"/>
      <c r="E535" s="193"/>
      <c r="F535" s="193"/>
      <c r="G535" s="193"/>
      <c r="H535" s="193"/>
      <c r="I535" s="193"/>
      <c r="J535" s="193"/>
      <c r="K535" s="193"/>
      <c r="L535" s="193"/>
      <c r="M535" s="193"/>
      <c r="N535" s="193"/>
      <c r="O535" s="193"/>
      <c r="P535" s="193"/>
      <c r="Q535" s="193"/>
      <c r="R535" s="193"/>
      <c r="S535" s="193"/>
      <c r="T535" s="193"/>
      <c r="U535" s="193"/>
      <c r="V535" s="193"/>
      <c r="W535" s="193"/>
      <c r="X535" s="193"/>
      <c r="Y535" s="193"/>
      <c r="Z535" s="193"/>
    </row>
    <row r="536" ht="12.0" customHeight="1">
      <c r="A536" s="193"/>
      <c r="B536" s="193"/>
      <c r="C536" s="193"/>
      <c r="D536" s="193"/>
      <c r="E536" s="193"/>
      <c r="F536" s="193"/>
      <c r="G536" s="193"/>
      <c r="H536" s="193"/>
      <c r="I536" s="193"/>
      <c r="J536" s="193"/>
      <c r="K536" s="193"/>
      <c r="L536" s="193"/>
      <c r="M536" s="193"/>
      <c r="N536" s="193"/>
      <c r="O536" s="193"/>
      <c r="P536" s="193"/>
      <c r="Q536" s="193"/>
      <c r="R536" s="193"/>
      <c r="S536" s="193"/>
      <c r="T536" s="193"/>
      <c r="U536" s="193"/>
      <c r="V536" s="193"/>
      <c r="W536" s="193"/>
      <c r="X536" s="193"/>
      <c r="Y536" s="193"/>
      <c r="Z536" s="193"/>
    </row>
    <row r="537" ht="12.0" customHeight="1">
      <c r="A537" s="193"/>
      <c r="B537" s="193"/>
      <c r="C537" s="193"/>
      <c r="D537" s="193"/>
      <c r="E537" s="193"/>
      <c r="F537" s="193"/>
      <c r="G537" s="193"/>
      <c r="H537" s="193"/>
      <c r="I537" s="193"/>
      <c r="J537" s="193"/>
      <c r="K537" s="193"/>
      <c r="L537" s="193"/>
      <c r="M537" s="193"/>
      <c r="N537" s="193"/>
      <c r="O537" s="193"/>
      <c r="P537" s="193"/>
      <c r="Q537" s="193"/>
      <c r="R537" s="193"/>
      <c r="S537" s="193"/>
      <c r="T537" s="193"/>
      <c r="U537" s="193"/>
      <c r="V537" s="193"/>
      <c r="W537" s="193"/>
      <c r="X537" s="193"/>
      <c r="Y537" s="193"/>
      <c r="Z537" s="193"/>
    </row>
    <row r="538" ht="12.0" customHeight="1">
      <c r="A538" s="193"/>
      <c r="B538" s="193"/>
      <c r="C538" s="193"/>
      <c r="D538" s="193"/>
      <c r="E538" s="193"/>
      <c r="F538" s="193"/>
      <c r="G538" s="193"/>
      <c r="H538" s="193"/>
      <c r="I538" s="193"/>
      <c r="J538" s="193"/>
      <c r="K538" s="193"/>
      <c r="L538" s="193"/>
      <c r="M538" s="193"/>
      <c r="N538" s="193"/>
      <c r="O538" s="193"/>
      <c r="P538" s="193"/>
      <c r="Q538" s="193"/>
      <c r="R538" s="193"/>
      <c r="S538" s="193"/>
      <c r="T538" s="193"/>
      <c r="U538" s="193"/>
      <c r="V538" s="193"/>
      <c r="W538" s="193"/>
      <c r="X538" s="193"/>
      <c r="Y538" s="193"/>
      <c r="Z538" s="193"/>
    </row>
    <row r="539" ht="12.0" customHeight="1">
      <c r="A539" s="193"/>
      <c r="B539" s="193"/>
      <c r="C539" s="193"/>
      <c r="D539" s="193"/>
      <c r="E539" s="193"/>
      <c r="F539" s="193"/>
      <c r="G539" s="193"/>
      <c r="H539" s="193"/>
      <c r="I539" s="193"/>
      <c r="J539" s="193"/>
      <c r="K539" s="193"/>
      <c r="L539" s="193"/>
      <c r="M539" s="193"/>
      <c r="N539" s="193"/>
      <c r="O539" s="193"/>
      <c r="P539" s="193"/>
      <c r="Q539" s="193"/>
      <c r="R539" s="193"/>
      <c r="S539" s="193"/>
      <c r="T539" s="193"/>
      <c r="U539" s="193"/>
      <c r="V539" s="193"/>
      <c r="W539" s="193"/>
      <c r="X539" s="193"/>
      <c r="Y539" s="193"/>
      <c r="Z539" s="193"/>
    </row>
    <row r="540" ht="12.0" customHeight="1">
      <c r="A540" s="193"/>
      <c r="B540" s="193"/>
      <c r="C540" s="193"/>
      <c r="D540" s="193"/>
      <c r="E540" s="193"/>
      <c r="F540" s="193"/>
      <c r="G540" s="193"/>
      <c r="H540" s="193"/>
      <c r="I540" s="193"/>
      <c r="J540" s="193"/>
      <c r="K540" s="193"/>
      <c r="L540" s="193"/>
      <c r="M540" s="193"/>
      <c r="N540" s="193"/>
      <c r="O540" s="193"/>
      <c r="P540" s="193"/>
      <c r="Q540" s="193"/>
      <c r="R540" s="193"/>
      <c r="S540" s="193"/>
      <c r="T540" s="193"/>
      <c r="U540" s="193"/>
      <c r="V540" s="193"/>
      <c r="W540" s="193"/>
      <c r="X540" s="193"/>
      <c r="Y540" s="193"/>
      <c r="Z540" s="193"/>
    </row>
    <row r="541" ht="12.0" customHeight="1">
      <c r="A541" s="193"/>
      <c r="B541" s="193"/>
      <c r="C541" s="193"/>
      <c r="D541" s="193"/>
      <c r="E541" s="193"/>
      <c r="F541" s="193"/>
      <c r="G541" s="193"/>
      <c r="H541" s="193"/>
      <c r="I541" s="193"/>
      <c r="J541" s="193"/>
      <c r="K541" s="193"/>
      <c r="L541" s="193"/>
      <c r="M541" s="193"/>
      <c r="N541" s="193"/>
      <c r="O541" s="193"/>
      <c r="P541" s="193"/>
      <c r="Q541" s="193"/>
      <c r="R541" s="193"/>
      <c r="S541" s="193"/>
      <c r="T541" s="193"/>
      <c r="U541" s="193"/>
      <c r="V541" s="193"/>
      <c r="W541" s="193"/>
      <c r="X541" s="193"/>
      <c r="Y541" s="193"/>
      <c r="Z541" s="193"/>
    </row>
    <row r="542" ht="12.0" customHeight="1">
      <c r="A542" s="193"/>
      <c r="B542" s="193"/>
      <c r="C542" s="193"/>
      <c r="D542" s="193"/>
      <c r="E542" s="193"/>
      <c r="F542" s="193"/>
      <c r="G542" s="193"/>
      <c r="H542" s="193"/>
      <c r="I542" s="193"/>
      <c r="J542" s="193"/>
      <c r="K542" s="193"/>
      <c r="L542" s="193"/>
      <c r="M542" s="193"/>
      <c r="N542" s="193"/>
      <c r="O542" s="193"/>
      <c r="P542" s="193"/>
      <c r="Q542" s="193"/>
      <c r="R542" s="193"/>
      <c r="S542" s="193"/>
      <c r="T542" s="193"/>
      <c r="U542" s="193"/>
      <c r="V542" s="193"/>
      <c r="W542" s="193"/>
      <c r="X542" s="193"/>
      <c r="Y542" s="193"/>
      <c r="Z542" s="193"/>
    </row>
    <row r="543" ht="12.0" customHeight="1">
      <c r="A543" s="193"/>
      <c r="B543" s="193"/>
      <c r="C543" s="193"/>
      <c r="D543" s="193"/>
      <c r="E543" s="193"/>
      <c r="F543" s="193"/>
      <c r="G543" s="193"/>
      <c r="H543" s="193"/>
      <c r="I543" s="193"/>
      <c r="J543" s="193"/>
      <c r="K543" s="193"/>
      <c r="L543" s="193"/>
      <c r="M543" s="193"/>
      <c r="N543" s="193"/>
      <c r="O543" s="193"/>
      <c r="P543" s="193"/>
      <c r="Q543" s="193"/>
      <c r="R543" s="193"/>
      <c r="S543" s="193"/>
      <c r="T543" s="193"/>
      <c r="U543" s="193"/>
      <c r="V543" s="193"/>
      <c r="W543" s="193"/>
      <c r="X543" s="193"/>
      <c r="Y543" s="193"/>
      <c r="Z543" s="193"/>
    </row>
    <row r="544" ht="12.0" customHeight="1">
      <c r="A544" s="193"/>
      <c r="B544" s="193"/>
      <c r="C544" s="193"/>
      <c r="D544" s="193"/>
      <c r="E544" s="193"/>
      <c r="F544" s="193"/>
      <c r="G544" s="193"/>
      <c r="H544" s="193"/>
      <c r="I544" s="193"/>
      <c r="J544" s="193"/>
      <c r="K544" s="193"/>
      <c r="L544" s="193"/>
      <c r="M544" s="193"/>
      <c r="N544" s="193"/>
      <c r="O544" s="193"/>
      <c r="P544" s="193"/>
      <c r="Q544" s="193"/>
      <c r="R544" s="193"/>
      <c r="S544" s="193"/>
      <c r="T544" s="193"/>
      <c r="U544" s="193"/>
      <c r="V544" s="193"/>
      <c r="W544" s="193"/>
      <c r="X544" s="193"/>
      <c r="Y544" s="193"/>
      <c r="Z544" s="193"/>
    </row>
    <row r="545" ht="12.0" customHeight="1">
      <c r="A545" s="193"/>
      <c r="B545" s="193"/>
      <c r="C545" s="193"/>
      <c r="D545" s="193"/>
      <c r="E545" s="193"/>
      <c r="F545" s="193"/>
      <c r="G545" s="193"/>
      <c r="H545" s="193"/>
      <c r="I545" s="193"/>
      <c r="J545" s="193"/>
      <c r="K545" s="193"/>
      <c r="L545" s="193"/>
      <c r="M545" s="193"/>
      <c r="N545" s="193"/>
      <c r="O545" s="193"/>
      <c r="P545" s="193"/>
      <c r="Q545" s="193"/>
      <c r="R545" s="193"/>
      <c r="S545" s="193"/>
      <c r="T545" s="193"/>
      <c r="U545" s="193"/>
      <c r="V545" s="193"/>
      <c r="W545" s="193"/>
      <c r="X545" s="193"/>
      <c r="Y545" s="193"/>
      <c r="Z545" s="193"/>
    </row>
    <row r="546" ht="12.0" customHeight="1">
      <c r="A546" s="193"/>
      <c r="B546" s="193"/>
      <c r="C546" s="193"/>
      <c r="D546" s="193"/>
      <c r="E546" s="193"/>
      <c r="F546" s="193"/>
      <c r="G546" s="193"/>
      <c r="H546" s="193"/>
      <c r="I546" s="193"/>
      <c r="J546" s="193"/>
      <c r="K546" s="193"/>
      <c r="L546" s="193"/>
      <c r="M546" s="193"/>
      <c r="N546" s="193"/>
      <c r="O546" s="193"/>
      <c r="P546" s="193"/>
      <c r="Q546" s="193"/>
      <c r="R546" s="193"/>
      <c r="S546" s="193"/>
      <c r="T546" s="193"/>
      <c r="U546" s="193"/>
      <c r="V546" s="193"/>
      <c r="W546" s="193"/>
      <c r="X546" s="193"/>
      <c r="Y546" s="193"/>
      <c r="Z546" s="193"/>
    </row>
    <row r="547" ht="12.0" customHeight="1">
      <c r="A547" s="193"/>
      <c r="B547" s="193"/>
      <c r="C547" s="193"/>
      <c r="D547" s="193"/>
      <c r="E547" s="193"/>
      <c r="F547" s="193"/>
      <c r="G547" s="193"/>
      <c r="H547" s="193"/>
      <c r="I547" s="193"/>
      <c r="J547" s="193"/>
      <c r="K547" s="193"/>
      <c r="L547" s="193"/>
      <c r="M547" s="193"/>
      <c r="N547" s="193"/>
      <c r="O547" s="193"/>
      <c r="P547" s="193"/>
      <c r="Q547" s="193"/>
      <c r="R547" s="193"/>
      <c r="S547" s="193"/>
      <c r="T547" s="193"/>
      <c r="U547" s="193"/>
      <c r="V547" s="193"/>
      <c r="W547" s="193"/>
      <c r="X547" s="193"/>
      <c r="Y547" s="193"/>
      <c r="Z547" s="193"/>
    </row>
    <row r="548" ht="12.0" customHeight="1">
      <c r="A548" s="193"/>
      <c r="B548" s="193"/>
      <c r="C548" s="193"/>
      <c r="D548" s="193"/>
      <c r="E548" s="193"/>
      <c r="F548" s="193"/>
      <c r="G548" s="193"/>
      <c r="H548" s="193"/>
      <c r="I548" s="193"/>
      <c r="J548" s="193"/>
      <c r="K548" s="193"/>
      <c r="L548" s="193"/>
      <c r="M548" s="193"/>
      <c r="N548" s="193"/>
      <c r="O548" s="193"/>
      <c r="P548" s="193"/>
      <c r="Q548" s="193"/>
      <c r="R548" s="193"/>
      <c r="S548" s="193"/>
      <c r="T548" s="193"/>
      <c r="U548" s="193"/>
      <c r="V548" s="193"/>
      <c r="W548" s="193"/>
      <c r="X548" s="193"/>
      <c r="Y548" s="193"/>
      <c r="Z548" s="193"/>
    </row>
    <row r="549" ht="12.0" customHeight="1">
      <c r="A549" s="193"/>
      <c r="B549" s="193"/>
      <c r="C549" s="193"/>
      <c r="D549" s="193"/>
      <c r="E549" s="193"/>
      <c r="F549" s="193"/>
      <c r="G549" s="193"/>
      <c r="H549" s="193"/>
      <c r="I549" s="193"/>
      <c r="J549" s="193"/>
      <c r="K549" s="193"/>
      <c r="L549" s="193"/>
      <c r="M549" s="193"/>
      <c r="N549" s="193"/>
      <c r="O549" s="193"/>
      <c r="P549" s="193"/>
      <c r="Q549" s="193"/>
      <c r="R549" s="193"/>
      <c r="S549" s="193"/>
      <c r="T549" s="193"/>
      <c r="U549" s="193"/>
      <c r="V549" s="193"/>
      <c r="W549" s="193"/>
      <c r="X549" s="193"/>
      <c r="Y549" s="193"/>
      <c r="Z549" s="193"/>
    </row>
    <row r="550" ht="12.0" customHeight="1">
      <c r="A550" s="193"/>
      <c r="B550" s="193"/>
      <c r="C550" s="193"/>
      <c r="D550" s="193"/>
      <c r="E550" s="193"/>
      <c r="F550" s="193"/>
      <c r="G550" s="193"/>
      <c r="H550" s="193"/>
      <c r="I550" s="193"/>
      <c r="J550" s="193"/>
      <c r="K550" s="193"/>
      <c r="L550" s="193"/>
      <c r="M550" s="193"/>
      <c r="N550" s="193"/>
      <c r="O550" s="193"/>
      <c r="P550" s="193"/>
      <c r="Q550" s="193"/>
      <c r="R550" s="193"/>
      <c r="S550" s="193"/>
      <c r="T550" s="193"/>
      <c r="U550" s="193"/>
      <c r="V550" s="193"/>
      <c r="W550" s="193"/>
      <c r="X550" s="193"/>
      <c r="Y550" s="193"/>
      <c r="Z550" s="193"/>
    </row>
    <row r="551" ht="12.0" customHeight="1">
      <c r="A551" s="193"/>
      <c r="B551" s="193"/>
      <c r="C551" s="193"/>
      <c r="D551" s="193"/>
      <c r="E551" s="193"/>
      <c r="F551" s="193"/>
      <c r="G551" s="193"/>
      <c r="H551" s="193"/>
      <c r="I551" s="193"/>
      <c r="J551" s="193"/>
      <c r="K551" s="193"/>
      <c r="L551" s="193"/>
      <c r="M551" s="193"/>
      <c r="N551" s="193"/>
      <c r="O551" s="193"/>
      <c r="P551" s="193"/>
      <c r="Q551" s="193"/>
      <c r="R551" s="193"/>
      <c r="S551" s="193"/>
      <c r="T551" s="193"/>
      <c r="U551" s="193"/>
      <c r="V551" s="193"/>
      <c r="W551" s="193"/>
      <c r="X551" s="193"/>
      <c r="Y551" s="193"/>
      <c r="Z551" s="193"/>
    </row>
    <row r="552" ht="12.0" customHeight="1">
      <c r="A552" s="193"/>
      <c r="B552" s="193"/>
      <c r="C552" s="193"/>
      <c r="D552" s="193"/>
      <c r="E552" s="193"/>
      <c r="F552" s="193"/>
      <c r="G552" s="193"/>
      <c r="H552" s="193"/>
      <c r="I552" s="193"/>
      <c r="J552" s="193"/>
      <c r="K552" s="193"/>
      <c r="L552" s="193"/>
      <c r="M552" s="193"/>
      <c r="N552" s="193"/>
      <c r="O552" s="193"/>
      <c r="P552" s="193"/>
      <c r="Q552" s="193"/>
      <c r="R552" s="193"/>
      <c r="S552" s="193"/>
      <c r="T552" s="193"/>
      <c r="U552" s="193"/>
      <c r="V552" s="193"/>
      <c r="W552" s="193"/>
      <c r="X552" s="193"/>
      <c r="Y552" s="193"/>
      <c r="Z552" s="193"/>
    </row>
    <row r="553" ht="12.0" customHeight="1">
      <c r="A553" s="193"/>
      <c r="B553" s="193"/>
      <c r="C553" s="193"/>
      <c r="D553" s="193"/>
      <c r="E553" s="193"/>
      <c r="F553" s="193"/>
      <c r="G553" s="193"/>
      <c r="H553" s="193"/>
      <c r="I553" s="193"/>
      <c r="J553" s="193"/>
      <c r="K553" s="193"/>
      <c r="L553" s="193"/>
      <c r="M553" s="193"/>
      <c r="N553" s="193"/>
      <c r="O553" s="193"/>
      <c r="P553" s="193"/>
      <c r="Q553" s="193"/>
      <c r="R553" s="193"/>
      <c r="S553" s="193"/>
      <c r="T553" s="193"/>
      <c r="U553" s="193"/>
      <c r="V553" s="193"/>
      <c r="W553" s="193"/>
      <c r="X553" s="193"/>
      <c r="Y553" s="193"/>
      <c r="Z553" s="193"/>
    </row>
    <row r="554" ht="12.0" customHeight="1">
      <c r="A554" s="193"/>
      <c r="B554" s="193"/>
      <c r="C554" s="193"/>
      <c r="D554" s="193"/>
      <c r="E554" s="193"/>
      <c r="F554" s="193"/>
      <c r="G554" s="193"/>
      <c r="H554" s="193"/>
      <c r="I554" s="193"/>
      <c r="J554" s="193"/>
      <c r="K554" s="193"/>
      <c r="L554" s="193"/>
      <c r="M554" s="193"/>
      <c r="N554" s="193"/>
      <c r="O554" s="193"/>
      <c r="P554" s="193"/>
      <c r="Q554" s="193"/>
      <c r="R554" s="193"/>
      <c r="S554" s="193"/>
      <c r="T554" s="193"/>
      <c r="U554" s="193"/>
      <c r="V554" s="193"/>
      <c r="W554" s="193"/>
      <c r="X554" s="193"/>
      <c r="Y554" s="193"/>
      <c r="Z554" s="193"/>
    </row>
    <row r="555" ht="12.0" customHeight="1">
      <c r="A555" s="193"/>
      <c r="B555" s="193"/>
      <c r="C555" s="193"/>
      <c r="D555" s="193"/>
      <c r="E555" s="193"/>
      <c r="F555" s="193"/>
      <c r="G555" s="193"/>
      <c r="H555" s="193"/>
      <c r="I555" s="193"/>
      <c r="J555" s="193"/>
      <c r="K555" s="193"/>
      <c r="L555" s="193"/>
      <c r="M555" s="193"/>
      <c r="N555" s="193"/>
      <c r="O555" s="193"/>
      <c r="P555" s="193"/>
      <c r="Q555" s="193"/>
      <c r="R555" s="193"/>
      <c r="S555" s="193"/>
      <c r="T555" s="193"/>
      <c r="U555" s="193"/>
      <c r="V555" s="193"/>
      <c r="W555" s="193"/>
      <c r="X555" s="193"/>
      <c r="Y555" s="193"/>
      <c r="Z555" s="193"/>
    </row>
    <row r="556" ht="12.0" customHeight="1">
      <c r="A556" s="193"/>
      <c r="B556" s="193"/>
      <c r="C556" s="193"/>
      <c r="D556" s="193"/>
      <c r="E556" s="193"/>
      <c r="F556" s="193"/>
      <c r="G556" s="193"/>
      <c r="H556" s="193"/>
      <c r="I556" s="193"/>
      <c r="J556" s="193"/>
      <c r="K556" s="193"/>
      <c r="L556" s="193"/>
      <c r="M556" s="193"/>
      <c r="N556" s="193"/>
      <c r="O556" s="193"/>
      <c r="P556" s="193"/>
      <c r="Q556" s="193"/>
      <c r="R556" s="193"/>
      <c r="S556" s="193"/>
      <c r="T556" s="193"/>
      <c r="U556" s="193"/>
      <c r="V556" s="193"/>
      <c r="W556" s="193"/>
      <c r="X556" s="193"/>
      <c r="Y556" s="193"/>
      <c r="Z556" s="193"/>
    </row>
    <row r="557" ht="12.0" customHeight="1">
      <c r="A557" s="193"/>
      <c r="B557" s="193"/>
      <c r="C557" s="193"/>
      <c r="D557" s="193"/>
      <c r="E557" s="193"/>
      <c r="F557" s="193"/>
      <c r="G557" s="193"/>
      <c r="H557" s="193"/>
      <c r="I557" s="193"/>
      <c r="J557" s="193"/>
      <c r="K557" s="193"/>
      <c r="L557" s="193"/>
      <c r="M557" s="193"/>
      <c r="N557" s="193"/>
      <c r="O557" s="193"/>
      <c r="P557" s="193"/>
      <c r="Q557" s="193"/>
      <c r="R557" s="193"/>
      <c r="S557" s="193"/>
      <c r="T557" s="193"/>
      <c r="U557" s="193"/>
      <c r="V557" s="193"/>
      <c r="W557" s="193"/>
      <c r="X557" s="193"/>
      <c r="Y557" s="193"/>
      <c r="Z557" s="193"/>
    </row>
    <row r="558" ht="12.0" customHeight="1">
      <c r="A558" s="193"/>
      <c r="B558" s="193"/>
      <c r="C558" s="193"/>
      <c r="D558" s="193"/>
      <c r="E558" s="193"/>
      <c r="F558" s="193"/>
      <c r="G558" s="193"/>
      <c r="H558" s="193"/>
      <c r="I558" s="193"/>
      <c r="J558" s="193"/>
      <c r="K558" s="193"/>
      <c r="L558" s="193"/>
      <c r="M558" s="193"/>
      <c r="N558" s="193"/>
      <c r="O558" s="193"/>
      <c r="P558" s="193"/>
      <c r="Q558" s="193"/>
      <c r="R558" s="193"/>
      <c r="S558" s="193"/>
      <c r="T558" s="193"/>
      <c r="U558" s="193"/>
      <c r="V558" s="193"/>
      <c r="W558" s="193"/>
      <c r="X558" s="193"/>
      <c r="Y558" s="193"/>
      <c r="Z558" s="193"/>
    </row>
    <row r="559" ht="12.0" customHeight="1">
      <c r="A559" s="193"/>
      <c r="B559" s="193"/>
      <c r="C559" s="193"/>
      <c r="D559" s="193"/>
      <c r="E559" s="193"/>
      <c r="F559" s="193"/>
      <c r="G559" s="193"/>
      <c r="H559" s="193"/>
      <c r="I559" s="193"/>
      <c r="J559" s="193"/>
      <c r="K559" s="193"/>
      <c r="L559" s="193"/>
      <c r="M559" s="193"/>
      <c r="N559" s="193"/>
      <c r="O559" s="193"/>
      <c r="P559" s="193"/>
      <c r="Q559" s="193"/>
      <c r="R559" s="193"/>
      <c r="S559" s="193"/>
      <c r="T559" s="193"/>
      <c r="U559" s="193"/>
      <c r="V559" s="193"/>
      <c r="W559" s="193"/>
      <c r="X559" s="193"/>
      <c r="Y559" s="193"/>
      <c r="Z559" s="193"/>
    </row>
    <row r="560" ht="12.0" customHeight="1">
      <c r="A560" s="193"/>
      <c r="B560" s="193"/>
      <c r="C560" s="193"/>
      <c r="D560" s="193"/>
      <c r="E560" s="193"/>
      <c r="F560" s="193"/>
      <c r="G560" s="193"/>
      <c r="H560" s="193"/>
      <c r="I560" s="193"/>
      <c r="J560" s="193"/>
      <c r="K560" s="193"/>
      <c r="L560" s="193"/>
      <c r="M560" s="193"/>
      <c r="N560" s="193"/>
      <c r="O560" s="193"/>
      <c r="P560" s="193"/>
      <c r="Q560" s="193"/>
      <c r="R560" s="193"/>
      <c r="S560" s="193"/>
      <c r="T560" s="193"/>
      <c r="U560" s="193"/>
      <c r="V560" s="193"/>
      <c r="W560" s="193"/>
      <c r="X560" s="193"/>
      <c r="Y560" s="193"/>
      <c r="Z560" s="193"/>
    </row>
    <row r="561" ht="12.0" customHeight="1">
      <c r="A561" s="193"/>
      <c r="B561" s="193"/>
      <c r="C561" s="193"/>
      <c r="D561" s="193"/>
      <c r="E561" s="193"/>
      <c r="F561" s="193"/>
      <c r="G561" s="193"/>
      <c r="H561" s="193"/>
      <c r="I561" s="193"/>
      <c r="J561" s="193"/>
      <c r="K561" s="193"/>
      <c r="L561" s="193"/>
      <c r="M561" s="193"/>
      <c r="N561" s="193"/>
      <c r="O561" s="193"/>
      <c r="P561" s="193"/>
      <c r="Q561" s="193"/>
      <c r="R561" s="193"/>
      <c r="S561" s="193"/>
      <c r="T561" s="193"/>
      <c r="U561" s="193"/>
      <c r="V561" s="193"/>
      <c r="W561" s="193"/>
      <c r="X561" s="193"/>
      <c r="Y561" s="193"/>
      <c r="Z561" s="193"/>
    </row>
    <row r="562" ht="12.0" customHeight="1">
      <c r="A562" s="193"/>
      <c r="B562" s="193"/>
      <c r="C562" s="193"/>
      <c r="D562" s="193"/>
      <c r="E562" s="193"/>
      <c r="F562" s="193"/>
      <c r="G562" s="193"/>
      <c r="H562" s="193"/>
      <c r="I562" s="193"/>
      <c r="J562" s="193"/>
      <c r="K562" s="193"/>
      <c r="L562" s="193"/>
      <c r="M562" s="193"/>
      <c r="N562" s="193"/>
      <c r="O562" s="193"/>
      <c r="P562" s="193"/>
      <c r="Q562" s="193"/>
      <c r="R562" s="193"/>
      <c r="S562" s="193"/>
      <c r="T562" s="193"/>
      <c r="U562" s="193"/>
      <c r="V562" s="193"/>
      <c r="W562" s="193"/>
      <c r="X562" s="193"/>
      <c r="Y562" s="193"/>
      <c r="Z562" s="193"/>
    </row>
    <row r="563" ht="12.0" customHeight="1">
      <c r="A563" s="193"/>
      <c r="B563" s="193"/>
      <c r="C563" s="193"/>
      <c r="D563" s="193"/>
      <c r="E563" s="193"/>
      <c r="F563" s="193"/>
      <c r="G563" s="193"/>
      <c r="H563" s="193"/>
      <c r="I563" s="193"/>
      <c r="J563" s="193"/>
      <c r="K563" s="193"/>
      <c r="L563" s="193"/>
      <c r="M563" s="193"/>
      <c r="N563" s="193"/>
      <c r="O563" s="193"/>
      <c r="P563" s="193"/>
      <c r="Q563" s="193"/>
      <c r="R563" s="193"/>
      <c r="S563" s="193"/>
      <c r="T563" s="193"/>
      <c r="U563" s="193"/>
      <c r="V563" s="193"/>
      <c r="W563" s="193"/>
      <c r="X563" s="193"/>
      <c r="Y563" s="193"/>
      <c r="Z563" s="193"/>
    </row>
    <row r="564" ht="12.0" customHeight="1">
      <c r="A564" s="193"/>
      <c r="B564" s="193"/>
      <c r="C564" s="193"/>
      <c r="D564" s="193"/>
      <c r="E564" s="193"/>
      <c r="F564" s="193"/>
      <c r="G564" s="193"/>
      <c r="H564" s="193"/>
      <c r="I564" s="193"/>
      <c r="J564" s="193"/>
      <c r="K564" s="193"/>
      <c r="L564" s="193"/>
      <c r="M564" s="193"/>
      <c r="N564" s="193"/>
      <c r="O564" s="193"/>
      <c r="P564" s="193"/>
      <c r="Q564" s="193"/>
      <c r="R564" s="193"/>
      <c r="S564" s="193"/>
      <c r="T564" s="193"/>
      <c r="U564" s="193"/>
      <c r="V564" s="193"/>
      <c r="W564" s="193"/>
      <c r="X564" s="193"/>
      <c r="Y564" s="193"/>
      <c r="Z564" s="193"/>
    </row>
    <row r="565" ht="12.0" customHeight="1">
      <c r="A565" s="193"/>
      <c r="B565" s="193"/>
      <c r="C565" s="193"/>
      <c r="D565" s="193"/>
      <c r="E565" s="193"/>
      <c r="F565" s="193"/>
      <c r="G565" s="193"/>
      <c r="H565" s="193"/>
      <c r="I565" s="193"/>
      <c r="J565" s="193"/>
      <c r="K565" s="193"/>
      <c r="L565" s="193"/>
      <c r="M565" s="193"/>
      <c r="N565" s="193"/>
      <c r="O565" s="193"/>
      <c r="P565" s="193"/>
      <c r="Q565" s="193"/>
      <c r="R565" s="193"/>
      <c r="S565" s="193"/>
      <c r="T565" s="193"/>
      <c r="U565" s="193"/>
      <c r="V565" s="193"/>
      <c r="W565" s="193"/>
      <c r="X565" s="193"/>
      <c r="Y565" s="193"/>
      <c r="Z565" s="193"/>
    </row>
    <row r="566" ht="12.0" customHeight="1">
      <c r="A566" s="193"/>
      <c r="B566" s="193"/>
      <c r="C566" s="193"/>
      <c r="D566" s="193"/>
      <c r="E566" s="193"/>
      <c r="F566" s="193"/>
      <c r="G566" s="193"/>
      <c r="H566" s="193"/>
      <c r="I566" s="193"/>
      <c r="J566" s="193"/>
      <c r="K566" s="193"/>
      <c r="L566" s="193"/>
      <c r="M566" s="193"/>
      <c r="N566" s="193"/>
      <c r="O566" s="193"/>
      <c r="P566" s="193"/>
      <c r="Q566" s="193"/>
      <c r="R566" s="193"/>
      <c r="S566" s="193"/>
      <c r="T566" s="193"/>
      <c r="U566" s="193"/>
      <c r="V566" s="193"/>
      <c r="W566" s="193"/>
      <c r="X566" s="193"/>
      <c r="Y566" s="193"/>
      <c r="Z566" s="193"/>
    </row>
    <row r="567" ht="12.0" customHeight="1">
      <c r="A567" s="193"/>
      <c r="B567" s="193"/>
      <c r="C567" s="193"/>
      <c r="D567" s="193"/>
      <c r="E567" s="193"/>
      <c r="F567" s="193"/>
      <c r="G567" s="193"/>
      <c r="H567" s="193"/>
      <c r="I567" s="193"/>
      <c r="J567" s="193"/>
      <c r="K567" s="193"/>
      <c r="L567" s="193"/>
      <c r="M567" s="193"/>
      <c r="N567" s="193"/>
      <c r="O567" s="193"/>
      <c r="P567" s="193"/>
      <c r="Q567" s="193"/>
      <c r="R567" s="193"/>
      <c r="S567" s="193"/>
      <c r="T567" s="193"/>
      <c r="U567" s="193"/>
      <c r="V567" s="193"/>
      <c r="W567" s="193"/>
      <c r="X567" s="193"/>
      <c r="Y567" s="193"/>
      <c r="Z567" s="193"/>
    </row>
    <row r="568" ht="12.0" customHeight="1">
      <c r="A568" s="193"/>
      <c r="B568" s="193"/>
      <c r="C568" s="193"/>
      <c r="D568" s="193"/>
      <c r="E568" s="193"/>
      <c r="F568" s="193"/>
      <c r="G568" s="193"/>
      <c r="H568" s="193"/>
      <c r="I568" s="193"/>
      <c r="J568" s="193"/>
      <c r="K568" s="193"/>
      <c r="L568" s="193"/>
      <c r="M568" s="193"/>
      <c r="N568" s="193"/>
      <c r="O568" s="193"/>
      <c r="P568" s="193"/>
      <c r="Q568" s="193"/>
      <c r="R568" s="193"/>
      <c r="S568" s="193"/>
      <c r="T568" s="193"/>
      <c r="U568" s="193"/>
      <c r="V568" s="193"/>
      <c r="W568" s="193"/>
      <c r="X568" s="193"/>
      <c r="Y568" s="193"/>
      <c r="Z568" s="193"/>
    </row>
    <row r="569" ht="12.0" customHeight="1">
      <c r="A569" s="193"/>
      <c r="B569" s="193"/>
      <c r="C569" s="193"/>
      <c r="D569" s="193"/>
      <c r="E569" s="193"/>
      <c r="F569" s="193"/>
      <c r="G569" s="193"/>
      <c r="H569" s="193"/>
      <c r="I569" s="193"/>
      <c r="J569" s="193"/>
      <c r="K569" s="193"/>
      <c r="L569" s="193"/>
      <c r="M569" s="193"/>
      <c r="N569" s="193"/>
      <c r="O569" s="193"/>
      <c r="P569" s="193"/>
      <c r="Q569" s="193"/>
      <c r="R569" s="193"/>
      <c r="S569" s="193"/>
      <c r="T569" s="193"/>
      <c r="U569" s="193"/>
      <c r="V569" s="193"/>
      <c r="W569" s="193"/>
      <c r="X569" s="193"/>
      <c r="Y569" s="193"/>
      <c r="Z569" s="193"/>
    </row>
    <row r="570" ht="12.0" customHeight="1">
      <c r="A570" s="193"/>
      <c r="B570" s="193"/>
      <c r="C570" s="193"/>
      <c r="D570" s="193"/>
      <c r="E570" s="193"/>
      <c r="F570" s="193"/>
      <c r="G570" s="193"/>
      <c r="H570" s="193"/>
      <c r="I570" s="193"/>
      <c r="J570" s="193"/>
      <c r="K570" s="193"/>
      <c r="L570" s="193"/>
      <c r="M570" s="193"/>
      <c r="N570" s="193"/>
      <c r="O570" s="193"/>
      <c r="P570" s="193"/>
      <c r="Q570" s="193"/>
      <c r="R570" s="193"/>
      <c r="S570" s="193"/>
      <c r="T570" s="193"/>
      <c r="U570" s="193"/>
      <c r="V570" s="193"/>
      <c r="W570" s="193"/>
      <c r="X570" s="193"/>
      <c r="Y570" s="193"/>
      <c r="Z570" s="193"/>
    </row>
    <row r="571" ht="12.0" customHeight="1">
      <c r="A571" s="193"/>
      <c r="B571" s="193"/>
      <c r="C571" s="193"/>
      <c r="D571" s="193"/>
      <c r="E571" s="193"/>
      <c r="F571" s="193"/>
      <c r="G571" s="193"/>
      <c r="H571" s="193"/>
      <c r="I571" s="193"/>
      <c r="J571" s="193"/>
      <c r="K571" s="193"/>
      <c r="L571" s="193"/>
      <c r="M571" s="193"/>
      <c r="N571" s="193"/>
      <c r="O571" s="193"/>
      <c r="P571" s="193"/>
      <c r="Q571" s="193"/>
      <c r="R571" s="193"/>
      <c r="S571" s="193"/>
      <c r="T571" s="193"/>
      <c r="U571" s="193"/>
      <c r="V571" s="193"/>
      <c r="W571" s="193"/>
      <c r="X571" s="193"/>
      <c r="Y571" s="193"/>
      <c r="Z571" s="193"/>
    </row>
    <row r="572" ht="12.0" customHeight="1">
      <c r="A572" s="193"/>
      <c r="B572" s="193"/>
      <c r="C572" s="193"/>
      <c r="D572" s="193"/>
      <c r="E572" s="193"/>
      <c r="F572" s="193"/>
      <c r="G572" s="193"/>
      <c r="H572" s="193"/>
      <c r="I572" s="193"/>
      <c r="J572" s="193"/>
      <c r="K572" s="193"/>
      <c r="L572" s="193"/>
      <c r="M572" s="193"/>
      <c r="N572" s="193"/>
      <c r="O572" s="193"/>
      <c r="P572" s="193"/>
      <c r="Q572" s="193"/>
      <c r="R572" s="193"/>
      <c r="S572" s="193"/>
      <c r="T572" s="193"/>
      <c r="U572" s="193"/>
      <c r="V572" s="193"/>
      <c r="W572" s="193"/>
      <c r="X572" s="193"/>
      <c r="Y572" s="193"/>
      <c r="Z572" s="193"/>
    </row>
    <row r="573" ht="12.0" customHeight="1">
      <c r="A573" s="193"/>
      <c r="B573" s="193"/>
      <c r="C573" s="193"/>
      <c r="D573" s="193"/>
      <c r="E573" s="193"/>
      <c r="F573" s="193"/>
      <c r="G573" s="193"/>
      <c r="H573" s="193"/>
      <c r="I573" s="193"/>
      <c r="J573" s="193"/>
      <c r="K573" s="193"/>
      <c r="L573" s="193"/>
      <c r="M573" s="193"/>
      <c r="N573" s="193"/>
      <c r="O573" s="193"/>
      <c r="P573" s="193"/>
      <c r="Q573" s="193"/>
      <c r="R573" s="193"/>
      <c r="S573" s="193"/>
      <c r="T573" s="193"/>
      <c r="U573" s="193"/>
      <c r="V573" s="193"/>
      <c r="W573" s="193"/>
      <c r="X573" s="193"/>
      <c r="Y573" s="193"/>
      <c r="Z573" s="193"/>
    </row>
    <row r="574" ht="12.0" customHeight="1">
      <c r="A574" s="193"/>
      <c r="B574" s="193"/>
      <c r="C574" s="193"/>
      <c r="D574" s="193"/>
      <c r="E574" s="193"/>
      <c r="F574" s="193"/>
      <c r="G574" s="193"/>
      <c r="H574" s="193"/>
      <c r="I574" s="193"/>
      <c r="J574" s="193"/>
      <c r="K574" s="193"/>
      <c r="L574" s="193"/>
      <c r="M574" s="193"/>
      <c r="N574" s="193"/>
      <c r="O574" s="193"/>
      <c r="P574" s="193"/>
      <c r="Q574" s="193"/>
      <c r="R574" s="193"/>
      <c r="S574" s="193"/>
      <c r="T574" s="193"/>
      <c r="U574" s="193"/>
      <c r="V574" s="193"/>
      <c r="W574" s="193"/>
      <c r="X574" s="193"/>
      <c r="Y574" s="193"/>
      <c r="Z574" s="193"/>
    </row>
    <row r="575" ht="12.0" customHeight="1">
      <c r="A575" s="193"/>
      <c r="B575" s="193"/>
      <c r="C575" s="193"/>
      <c r="D575" s="193"/>
      <c r="E575" s="193"/>
      <c r="F575" s="193"/>
      <c r="G575" s="193"/>
      <c r="H575" s="193"/>
      <c r="I575" s="193"/>
      <c r="J575" s="193"/>
      <c r="K575" s="193"/>
      <c r="L575" s="193"/>
      <c r="M575" s="193"/>
      <c r="N575" s="193"/>
      <c r="O575" s="193"/>
      <c r="P575" s="193"/>
      <c r="Q575" s="193"/>
      <c r="R575" s="193"/>
      <c r="S575" s="193"/>
      <c r="T575" s="193"/>
      <c r="U575" s="193"/>
      <c r="V575" s="193"/>
      <c r="W575" s="193"/>
      <c r="X575" s="193"/>
      <c r="Y575" s="193"/>
      <c r="Z575" s="193"/>
    </row>
    <row r="576" ht="12.0" customHeight="1">
      <c r="A576" s="193"/>
      <c r="B576" s="193"/>
      <c r="C576" s="193"/>
      <c r="D576" s="193"/>
      <c r="E576" s="193"/>
      <c r="F576" s="193"/>
      <c r="G576" s="193"/>
      <c r="H576" s="193"/>
      <c r="I576" s="193"/>
      <c r="J576" s="193"/>
      <c r="K576" s="193"/>
      <c r="L576" s="193"/>
      <c r="M576" s="193"/>
      <c r="N576" s="193"/>
      <c r="O576" s="193"/>
      <c r="P576" s="193"/>
      <c r="Q576" s="193"/>
      <c r="R576" s="193"/>
      <c r="S576" s="193"/>
      <c r="T576" s="193"/>
      <c r="U576" s="193"/>
      <c r="V576" s="193"/>
      <c r="W576" s="193"/>
      <c r="X576" s="193"/>
      <c r="Y576" s="193"/>
      <c r="Z576" s="193"/>
    </row>
    <row r="577" ht="12.0" customHeight="1">
      <c r="A577" s="193"/>
      <c r="B577" s="193"/>
      <c r="C577" s="193"/>
      <c r="D577" s="193"/>
      <c r="E577" s="193"/>
      <c r="F577" s="193"/>
      <c r="G577" s="193"/>
      <c r="H577" s="193"/>
      <c r="I577" s="193"/>
      <c r="J577" s="193"/>
      <c r="K577" s="193"/>
      <c r="L577" s="193"/>
      <c r="M577" s="193"/>
      <c r="N577" s="193"/>
      <c r="O577" s="193"/>
      <c r="P577" s="193"/>
      <c r="Q577" s="193"/>
      <c r="R577" s="193"/>
      <c r="S577" s="193"/>
      <c r="T577" s="193"/>
      <c r="U577" s="193"/>
      <c r="V577" s="193"/>
      <c r="W577" s="193"/>
      <c r="X577" s="193"/>
      <c r="Y577" s="193"/>
      <c r="Z577" s="193"/>
    </row>
    <row r="578" ht="12.0" customHeight="1">
      <c r="A578" s="193"/>
      <c r="B578" s="193"/>
      <c r="C578" s="193"/>
      <c r="D578" s="193"/>
      <c r="E578" s="193"/>
      <c r="F578" s="193"/>
      <c r="G578" s="193"/>
      <c r="H578" s="193"/>
      <c r="I578" s="193"/>
      <c r="J578" s="193"/>
      <c r="K578" s="193"/>
      <c r="L578" s="193"/>
      <c r="M578" s="193"/>
      <c r="N578" s="193"/>
      <c r="O578" s="193"/>
      <c r="P578" s="193"/>
      <c r="Q578" s="193"/>
      <c r="R578" s="193"/>
      <c r="S578" s="193"/>
      <c r="T578" s="193"/>
      <c r="U578" s="193"/>
      <c r="V578" s="193"/>
      <c r="W578" s="193"/>
      <c r="X578" s="193"/>
      <c r="Y578" s="193"/>
      <c r="Z578" s="193"/>
    </row>
    <row r="579" ht="12.0" customHeight="1">
      <c r="A579" s="193"/>
      <c r="B579" s="193"/>
      <c r="C579" s="193"/>
      <c r="D579" s="193"/>
      <c r="E579" s="193"/>
      <c r="F579" s="193"/>
      <c r="G579" s="193"/>
      <c r="H579" s="193"/>
      <c r="I579" s="193"/>
      <c r="J579" s="193"/>
      <c r="K579" s="193"/>
      <c r="L579" s="193"/>
      <c r="M579" s="193"/>
      <c r="N579" s="193"/>
      <c r="O579" s="193"/>
      <c r="P579" s="193"/>
      <c r="Q579" s="193"/>
      <c r="R579" s="193"/>
      <c r="S579" s="193"/>
      <c r="T579" s="193"/>
      <c r="U579" s="193"/>
      <c r="V579" s="193"/>
      <c r="W579" s="193"/>
      <c r="X579" s="193"/>
      <c r="Y579" s="193"/>
      <c r="Z579" s="193"/>
    </row>
    <row r="580" ht="12.0" customHeight="1">
      <c r="A580" s="193"/>
      <c r="B580" s="193"/>
      <c r="C580" s="193"/>
      <c r="D580" s="193"/>
      <c r="E580" s="193"/>
      <c r="F580" s="193"/>
      <c r="G580" s="193"/>
      <c r="H580" s="193"/>
      <c r="I580" s="193"/>
      <c r="J580" s="193"/>
      <c r="K580" s="193"/>
      <c r="L580" s="193"/>
      <c r="M580" s="193"/>
      <c r="N580" s="193"/>
      <c r="O580" s="193"/>
      <c r="P580" s="193"/>
      <c r="Q580" s="193"/>
      <c r="R580" s="193"/>
      <c r="S580" s="193"/>
      <c r="T580" s="193"/>
      <c r="U580" s="193"/>
      <c r="V580" s="193"/>
      <c r="W580" s="193"/>
      <c r="X580" s="193"/>
      <c r="Y580" s="193"/>
      <c r="Z580" s="193"/>
    </row>
    <row r="581" ht="12.0" customHeight="1">
      <c r="A581" s="193"/>
      <c r="B581" s="193"/>
      <c r="C581" s="193"/>
      <c r="D581" s="193"/>
      <c r="E581" s="193"/>
      <c r="F581" s="193"/>
      <c r="G581" s="193"/>
      <c r="H581" s="193"/>
      <c r="I581" s="193"/>
      <c r="J581" s="193"/>
      <c r="K581" s="193"/>
      <c r="L581" s="193"/>
      <c r="M581" s="193"/>
      <c r="N581" s="193"/>
      <c r="O581" s="193"/>
      <c r="P581" s="193"/>
      <c r="Q581" s="193"/>
      <c r="R581" s="193"/>
      <c r="S581" s="193"/>
      <c r="T581" s="193"/>
      <c r="U581" s="193"/>
      <c r="V581" s="193"/>
      <c r="W581" s="193"/>
      <c r="X581" s="193"/>
      <c r="Y581" s="193"/>
      <c r="Z581" s="193"/>
    </row>
    <row r="582" ht="12.0" customHeight="1">
      <c r="A582" s="193"/>
      <c r="B582" s="193"/>
      <c r="C582" s="193"/>
      <c r="D582" s="193"/>
      <c r="E582" s="193"/>
      <c r="F582" s="193"/>
      <c r="G582" s="193"/>
      <c r="H582" s="193"/>
      <c r="I582" s="193"/>
      <c r="J582" s="193"/>
      <c r="K582" s="193"/>
      <c r="L582" s="193"/>
      <c r="M582" s="193"/>
      <c r="N582" s="193"/>
      <c r="O582" s="193"/>
      <c r="P582" s="193"/>
      <c r="Q582" s="193"/>
      <c r="R582" s="193"/>
      <c r="S582" s="193"/>
      <c r="T582" s="193"/>
      <c r="U582" s="193"/>
      <c r="V582" s="193"/>
      <c r="W582" s="193"/>
      <c r="X582" s="193"/>
      <c r="Y582" s="193"/>
      <c r="Z582" s="193"/>
    </row>
    <row r="583" ht="12.0" customHeight="1">
      <c r="A583" s="193"/>
      <c r="B583" s="193"/>
      <c r="C583" s="193"/>
      <c r="D583" s="193"/>
      <c r="E583" s="193"/>
      <c r="F583" s="193"/>
      <c r="G583" s="193"/>
      <c r="H583" s="193"/>
      <c r="I583" s="193"/>
      <c r="J583" s="193"/>
      <c r="K583" s="193"/>
      <c r="L583" s="193"/>
      <c r="M583" s="193"/>
      <c r="N583" s="193"/>
      <c r="O583" s="193"/>
      <c r="P583" s="193"/>
      <c r="Q583" s="193"/>
      <c r="R583" s="193"/>
      <c r="S583" s="193"/>
      <c r="T583" s="193"/>
      <c r="U583" s="193"/>
      <c r="V583" s="193"/>
      <c r="W583" s="193"/>
      <c r="X583" s="193"/>
      <c r="Y583" s="193"/>
      <c r="Z583" s="193"/>
    </row>
    <row r="584" ht="12.0" customHeight="1">
      <c r="A584" s="193"/>
      <c r="B584" s="193"/>
      <c r="C584" s="193"/>
      <c r="D584" s="193"/>
      <c r="E584" s="193"/>
      <c r="F584" s="193"/>
      <c r="G584" s="193"/>
      <c r="H584" s="193"/>
      <c r="I584" s="193"/>
      <c r="J584" s="193"/>
      <c r="K584" s="193"/>
      <c r="L584" s="193"/>
      <c r="M584" s="193"/>
      <c r="N584" s="193"/>
      <c r="O584" s="193"/>
      <c r="P584" s="193"/>
      <c r="Q584" s="193"/>
      <c r="R584" s="193"/>
      <c r="S584" s="193"/>
      <c r="T584" s="193"/>
      <c r="U584" s="193"/>
      <c r="V584" s="193"/>
      <c r="W584" s="193"/>
      <c r="X584" s="193"/>
      <c r="Y584" s="193"/>
      <c r="Z584" s="193"/>
    </row>
    <row r="585" ht="12.0" customHeight="1">
      <c r="A585" s="193"/>
      <c r="B585" s="193"/>
      <c r="C585" s="193"/>
      <c r="D585" s="193"/>
      <c r="E585" s="193"/>
      <c r="F585" s="193"/>
      <c r="G585" s="193"/>
      <c r="H585" s="193"/>
      <c r="I585" s="193"/>
      <c r="J585" s="193"/>
      <c r="K585" s="193"/>
      <c r="L585" s="193"/>
      <c r="M585" s="193"/>
      <c r="N585" s="193"/>
      <c r="O585" s="193"/>
      <c r="P585" s="193"/>
      <c r="Q585" s="193"/>
      <c r="R585" s="193"/>
      <c r="S585" s="193"/>
      <c r="T585" s="193"/>
      <c r="U585" s="193"/>
      <c r="V585" s="193"/>
      <c r="W585" s="193"/>
      <c r="X585" s="193"/>
      <c r="Y585" s="193"/>
      <c r="Z585" s="193"/>
    </row>
    <row r="586" ht="12.0" customHeight="1">
      <c r="A586" s="193"/>
      <c r="B586" s="193"/>
      <c r="C586" s="193"/>
      <c r="D586" s="193"/>
      <c r="E586" s="193"/>
      <c r="F586" s="193"/>
      <c r="G586" s="193"/>
      <c r="H586" s="193"/>
      <c r="I586" s="193"/>
      <c r="J586" s="193"/>
      <c r="K586" s="193"/>
      <c r="L586" s="193"/>
      <c r="M586" s="193"/>
      <c r="N586" s="193"/>
      <c r="O586" s="193"/>
      <c r="P586" s="193"/>
      <c r="Q586" s="193"/>
      <c r="R586" s="193"/>
      <c r="S586" s="193"/>
      <c r="T586" s="193"/>
      <c r="U586" s="193"/>
      <c r="V586" s="193"/>
      <c r="W586" s="193"/>
      <c r="X586" s="193"/>
      <c r="Y586" s="193"/>
      <c r="Z586" s="193"/>
    </row>
    <row r="587" ht="12.0" customHeight="1">
      <c r="A587" s="193"/>
      <c r="B587" s="193"/>
      <c r="C587" s="193"/>
      <c r="D587" s="193"/>
      <c r="E587" s="193"/>
      <c r="F587" s="193"/>
      <c r="G587" s="193"/>
      <c r="H587" s="193"/>
      <c r="I587" s="193"/>
      <c r="J587" s="193"/>
      <c r="K587" s="193"/>
      <c r="L587" s="193"/>
      <c r="M587" s="193"/>
      <c r="N587" s="193"/>
      <c r="O587" s="193"/>
      <c r="P587" s="193"/>
      <c r="Q587" s="193"/>
      <c r="R587" s="193"/>
      <c r="S587" s="193"/>
      <c r="T587" s="193"/>
      <c r="U587" s="193"/>
      <c r="V587" s="193"/>
      <c r="W587" s="193"/>
      <c r="X587" s="193"/>
      <c r="Y587" s="193"/>
      <c r="Z587" s="193"/>
    </row>
    <row r="588" ht="12.0" customHeight="1">
      <c r="A588" s="193"/>
      <c r="B588" s="193"/>
      <c r="C588" s="193"/>
      <c r="D588" s="193"/>
      <c r="E588" s="193"/>
      <c r="F588" s="193"/>
      <c r="G588" s="193"/>
      <c r="H588" s="193"/>
      <c r="I588" s="193"/>
      <c r="J588" s="193"/>
      <c r="K588" s="193"/>
      <c r="L588" s="193"/>
      <c r="M588" s="193"/>
      <c r="N588" s="193"/>
      <c r="O588" s="193"/>
      <c r="P588" s="193"/>
      <c r="Q588" s="193"/>
      <c r="R588" s="193"/>
      <c r="S588" s="193"/>
      <c r="T588" s="193"/>
      <c r="U588" s="193"/>
      <c r="V588" s="193"/>
      <c r="W588" s="193"/>
      <c r="X588" s="193"/>
      <c r="Y588" s="193"/>
      <c r="Z588" s="193"/>
    </row>
    <row r="589" ht="12.0" customHeight="1">
      <c r="A589" s="193"/>
      <c r="B589" s="193"/>
      <c r="C589" s="193"/>
      <c r="D589" s="193"/>
      <c r="E589" s="193"/>
      <c r="F589" s="193"/>
      <c r="G589" s="193"/>
      <c r="H589" s="193"/>
      <c r="I589" s="193"/>
      <c r="J589" s="193"/>
      <c r="K589" s="193"/>
      <c r="L589" s="193"/>
      <c r="M589" s="193"/>
      <c r="N589" s="193"/>
      <c r="O589" s="193"/>
      <c r="P589" s="193"/>
      <c r="Q589" s="193"/>
      <c r="R589" s="193"/>
      <c r="S589" s="193"/>
      <c r="T589" s="193"/>
      <c r="U589" s="193"/>
      <c r="V589" s="193"/>
      <c r="W589" s="193"/>
      <c r="X589" s="193"/>
      <c r="Y589" s="193"/>
      <c r="Z589" s="193"/>
    </row>
    <row r="590" ht="12.0" customHeight="1">
      <c r="A590" s="193"/>
      <c r="B590" s="193"/>
      <c r="C590" s="193"/>
      <c r="D590" s="193"/>
      <c r="E590" s="193"/>
      <c r="F590" s="193"/>
      <c r="G590" s="193"/>
      <c r="H590" s="193"/>
      <c r="I590" s="193"/>
      <c r="J590" s="193"/>
      <c r="K590" s="193"/>
      <c r="L590" s="193"/>
      <c r="M590" s="193"/>
      <c r="N590" s="193"/>
      <c r="O590" s="193"/>
      <c r="P590" s="193"/>
      <c r="Q590" s="193"/>
      <c r="R590" s="193"/>
      <c r="S590" s="193"/>
      <c r="T590" s="193"/>
      <c r="U590" s="193"/>
      <c r="V590" s="193"/>
      <c r="W590" s="193"/>
      <c r="X590" s="193"/>
      <c r="Y590" s="193"/>
      <c r="Z590" s="193"/>
    </row>
    <row r="591" ht="12.0" customHeight="1">
      <c r="A591" s="193"/>
      <c r="B591" s="193"/>
      <c r="C591" s="193"/>
      <c r="D591" s="193"/>
      <c r="E591" s="193"/>
      <c r="F591" s="193"/>
      <c r="G591" s="193"/>
      <c r="H591" s="193"/>
      <c r="I591" s="193"/>
      <c r="J591" s="193"/>
      <c r="K591" s="193"/>
      <c r="L591" s="193"/>
      <c r="M591" s="193"/>
      <c r="N591" s="193"/>
      <c r="O591" s="193"/>
      <c r="P591" s="193"/>
      <c r="Q591" s="193"/>
      <c r="R591" s="193"/>
      <c r="S591" s="193"/>
      <c r="T591" s="193"/>
      <c r="U591" s="193"/>
      <c r="V591" s="193"/>
      <c r="W591" s="193"/>
      <c r="X591" s="193"/>
      <c r="Y591" s="193"/>
      <c r="Z591" s="193"/>
    </row>
    <row r="592" ht="12.0" customHeight="1">
      <c r="A592" s="193"/>
      <c r="B592" s="193"/>
      <c r="C592" s="193"/>
      <c r="D592" s="193"/>
      <c r="E592" s="193"/>
      <c r="F592" s="193"/>
      <c r="G592" s="193"/>
      <c r="H592" s="193"/>
      <c r="I592" s="193"/>
      <c r="J592" s="193"/>
      <c r="K592" s="193"/>
      <c r="L592" s="193"/>
      <c r="M592" s="193"/>
      <c r="N592" s="193"/>
      <c r="O592" s="193"/>
      <c r="P592" s="193"/>
      <c r="Q592" s="193"/>
      <c r="R592" s="193"/>
      <c r="S592" s="193"/>
      <c r="T592" s="193"/>
      <c r="U592" s="193"/>
      <c r="V592" s="193"/>
      <c r="W592" s="193"/>
      <c r="X592" s="193"/>
      <c r="Y592" s="193"/>
      <c r="Z592" s="193"/>
    </row>
    <row r="593" ht="12.0" customHeight="1">
      <c r="A593" s="193"/>
      <c r="B593" s="193"/>
      <c r="C593" s="193"/>
      <c r="D593" s="193"/>
      <c r="E593" s="193"/>
      <c r="F593" s="193"/>
      <c r="G593" s="193"/>
      <c r="H593" s="193"/>
      <c r="I593" s="193"/>
      <c r="J593" s="193"/>
      <c r="K593" s="193"/>
      <c r="L593" s="193"/>
      <c r="M593" s="193"/>
      <c r="N593" s="193"/>
      <c r="O593" s="193"/>
      <c r="P593" s="193"/>
      <c r="Q593" s="193"/>
      <c r="R593" s="193"/>
      <c r="S593" s="193"/>
      <c r="T593" s="193"/>
      <c r="U593" s="193"/>
      <c r="V593" s="193"/>
      <c r="W593" s="193"/>
      <c r="X593" s="193"/>
      <c r="Y593" s="193"/>
      <c r="Z593" s="193"/>
    </row>
    <row r="594" ht="12.0" customHeight="1">
      <c r="A594" s="193"/>
      <c r="B594" s="193"/>
      <c r="C594" s="193"/>
      <c r="D594" s="193"/>
      <c r="E594" s="193"/>
      <c r="F594" s="193"/>
      <c r="G594" s="193"/>
      <c r="H594" s="193"/>
      <c r="I594" s="193"/>
      <c r="J594" s="193"/>
      <c r="K594" s="193"/>
      <c r="L594" s="193"/>
      <c r="M594" s="193"/>
      <c r="N594" s="193"/>
      <c r="O594" s="193"/>
      <c r="P594" s="193"/>
      <c r="Q594" s="193"/>
      <c r="R594" s="193"/>
      <c r="S594" s="193"/>
      <c r="T594" s="193"/>
      <c r="U594" s="193"/>
      <c r="V594" s="193"/>
      <c r="W594" s="193"/>
      <c r="X594" s="193"/>
      <c r="Y594" s="193"/>
      <c r="Z594" s="193"/>
    </row>
    <row r="595" ht="12.0" customHeight="1">
      <c r="A595" s="193"/>
      <c r="B595" s="193"/>
      <c r="C595" s="193"/>
      <c r="D595" s="193"/>
      <c r="E595" s="193"/>
      <c r="F595" s="193"/>
      <c r="G595" s="193"/>
      <c r="H595" s="193"/>
      <c r="I595" s="193"/>
      <c r="J595" s="193"/>
      <c r="K595" s="193"/>
      <c r="L595" s="193"/>
      <c r="M595" s="193"/>
      <c r="N595" s="193"/>
      <c r="O595" s="193"/>
      <c r="P595" s="193"/>
      <c r="Q595" s="193"/>
      <c r="R595" s="193"/>
      <c r="S595" s="193"/>
      <c r="T595" s="193"/>
      <c r="U595" s="193"/>
      <c r="V595" s="193"/>
      <c r="W595" s="193"/>
      <c r="X595" s="193"/>
      <c r="Y595" s="193"/>
      <c r="Z595" s="193"/>
    </row>
    <row r="596" ht="12.0" customHeight="1">
      <c r="A596" s="193"/>
      <c r="B596" s="193"/>
      <c r="C596" s="193"/>
      <c r="D596" s="193"/>
      <c r="E596" s="193"/>
      <c r="F596" s="193"/>
      <c r="G596" s="193"/>
      <c r="H596" s="193"/>
      <c r="I596" s="193"/>
      <c r="J596" s="193"/>
      <c r="K596" s="193"/>
      <c r="L596" s="193"/>
      <c r="M596" s="193"/>
      <c r="N596" s="193"/>
      <c r="O596" s="193"/>
      <c r="P596" s="193"/>
      <c r="Q596" s="193"/>
      <c r="R596" s="193"/>
      <c r="S596" s="193"/>
      <c r="T596" s="193"/>
      <c r="U596" s="193"/>
      <c r="V596" s="193"/>
      <c r="W596" s="193"/>
      <c r="X596" s="193"/>
      <c r="Y596" s="193"/>
      <c r="Z596" s="193"/>
    </row>
    <row r="597" ht="12.0" customHeight="1">
      <c r="A597" s="193"/>
      <c r="B597" s="193"/>
      <c r="C597" s="193"/>
      <c r="D597" s="193"/>
      <c r="E597" s="193"/>
      <c r="F597" s="193"/>
      <c r="G597" s="193"/>
      <c r="H597" s="193"/>
      <c r="I597" s="193"/>
      <c r="J597" s="193"/>
      <c r="K597" s="193"/>
      <c r="L597" s="193"/>
      <c r="M597" s="193"/>
      <c r="N597" s="193"/>
      <c r="O597" s="193"/>
      <c r="P597" s="193"/>
      <c r="Q597" s="193"/>
      <c r="R597" s="193"/>
      <c r="S597" s="193"/>
      <c r="T597" s="193"/>
      <c r="U597" s="193"/>
      <c r="V597" s="193"/>
      <c r="W597" s="193"/>
      <c r="X597" s="193"/>
      <c r="Y597" s="193"/>
      <c r="Z597" s="193"/>
    </row>
    <row r="598" ht="12.0" customHeight="1">
      <c r="A598" s="193"/>
      <c r="B598" s="193"/>
      <c r="C598" s="193"/>
      <c r="D598" s="193"/>
      <c r="E598" s="193"/>
      <c r="F598" s="193"/>
      <c r="G598" s="193"/>
      <c r="H598" s="193"/>
      <c r="I598" s="193"/>
      <c r="J598" s="193"/>
      <c r="K598" s="193"/>
      <c r="L598" s="193"/>
      <c r="M598" s="193"/>
      <c r="N598" s="193"/>
      <c r="O598" s="193"/>
      <c r="P598" s="193"/>
      <c r="Q598" s="193"/>
      <c r="R598" s="193"/>
      <c r="S598" s="193"/>
      <c r="T598" s="193"/>
      <c r="U598" s="193"/>
      <c r="V598" s="193"/>
      <c r="W598" s="193"/>
      <c r="X598" s="193"/>
      <c r="Y598" s="193"/>
      <c r="Z598" s="193"/>
    </row>
    <row r="599" ht="12.0" customHeight="1">
      <c r="A599" s="193"/>
      <c r="B599" s="193"/>
      <c r="C599" s="193"/>
      <c r="D599" s="193"/>
      <c r="E599" s="193"/>
      <c r="F599" s="193"/>
      <c r="G599" s="193"/>
      <c r="H599" s="193"/>
      <c r="I599" s="193"/>
      <c r="J599" s="193"/>
      <c r="K599" s="193"/>
      <c r="L599" s="193"/>
      <c r="M599" s="193"/>
      <c r="N599" s="193"/>
      <c r="O599" s="193"/>
      <c r="P599" s="193"/>
      <c r="Q599" s="193"/>
      <c r="R599" s="193"/>
      <c r="S599" s="193"/>
      <c r="T599" s="193"/>
      <c r="U599" s="193"/>
      <c r="V599" s="193"/>
      <c r="W599" s="193"/>
      <c r="X599" s="193"/>
      <c r="Y599" s="193"/>
      <c r="Z599" s="193"/>
    </row>
    <row r="600" ht="12.0" customHeight="1">
      <c r="A600" s="193"/>
      <c r="B600" s="193"/>
      <c r="C600" s="193"/>
      <c r="D600" s="193"/>
      <c r="E600" s="193"/>
      <c r="F600" s="193"/>
      <c r="G600" s="193"/>
      <c r="H600" s="193"/>
      <c r="I600" s="193"/>
      <c r="J600" s="193"/>
      <c r="K600" s="193"/>
      <c r="L600" s="193"/>
      <c r="M600" s="193"/>
      <c r="N600" s="193"/>
      <c r="O600" s="193"/>
      <c r="P600" s="193"/>
      <c r="Q600" s="193"/>
      <c r="R600" s="193"/>
      <c r="S600" s="193"/>
      <c r="T600" s="193"/>
      <c r="U600" s="193"/>
      <c r="V600" s="193"/>
      <c r="W600" s="193"/>
      <c r="X600" s="193"/>
      <c r="Y600" s="193"/>
      <c r="Z600" s="193"/>
    </row>
    <row r="601" ht="12.0" customHeight="1">
      <c r="A601" s="193"/>
      <c r="B601" s="193"/>
      <c r="C601" s="193"/>
      <c r="D601" s="193"/>
      <c r="E601" s="193"/>
      <c r="F601" s="193"/>
      <c r="G601" s="193"/>
      <c r="H601" s="193"/>
      <c r="I601" s="193"/>
      <c r="J601" s="193"/>
      <c r="K601" s="193"/>
      <c r="L601" s="193"/>
      <c r="M601" s="193"/>
      <c r="N601" s="193"/>
      <c r="O601" s="193"/>
      <c r="P601" s="193"/>
      <c r="Q601" s="193"/>
      <c r="R601" s="193"/>
      <c r="S601" s="193"/>
      <c r="T601" s="193"/>
      <c r="U601" s="193"/>
      <c r="V601" s="193"/>
      <c r="W601" s="193"/>
      <c r="X601" s="193"/>
      <c r="Y601" s="193"/>
      <c r="Z601" s="193"/>
    </row>
    <row r="602" ht="12.0" customHeight="1">
      <c r="A602" s="193"/>
      <c r="B602" s="193"/>
      <c r="C602" s="193"/>
      <c r="D602" s="193"/>
      <c r="E602" s="193"/>
      <c r="F602" s="193"/>
      <c r="G602" s="193"/>
      <c r="H602" s="193"/>
      <c r="I602" s="193"/>
      <c r="J602" s="193"/>
      <c r="K602" s="193"/>
      <c r="L602" s="193"/>
      <c r="M602" s="193"/>
      <c r="N602" s="193"/>
      <c r="O602" s="193"/>
      <c r="P602" s="193"/>
      <c r="Q602" s="193"/>
      <c r="R602" s="193"/>
      <c r="S602" s="193"/>
      <c r="T602" s="193"/>
      <c r="U602" s="193"/>
      <c r="V602" s="193"/>
      <c r="W602" s="193"/>
      <c r="X602" s="193"/>
      <c r="Y602" s="193"/>
      <c r="Z602" s="193"/>
    </row>
    <row r="603" ht="12.0" customHeight="1">
      <c r="A603" s="193"/>
      <c r="B603" s="193"/>
      <c r="C603" s="193"/>
      <c r="D603" s="193"/>
      <c r="E603" s="193"/>
      <c r="F603" s="193"/>
      <c r="G603" s="193"/>
      <c r="H603" s="193"/>
      <c r="I603" s="193"/>
      <c r="J603" s="193"/>
      <c r="K603" s="193"/>
      <c r="L603" s="193"/>
      <c r="M603" s="193"/>
      <c r="N603" s="193"/>
      <c r="O603" s="193"/>
      <c r="P603" s="193"/>
      <c r="Q603" s="193"/>
      <c r="R603" s="193"/>
      <c r="S603" s="193"/>
      <c r="T603" s="193"/>
      <c r="U603" s="193"/>
      <c r="V603" s="193"/>
      <c r="W603" s="193"/>
      <c r="X603" s="193"/>
      <c r="Y603" s="193"/>
      <c r="Z603" s="193"/>
    </row>
    <row r="604" ht="12.0" customHeight="1">
      <c r="A604" s="193"/>
      <c r="B604" s="193"/>
      <c r="C604" s="193"/>
      <c r="D604" s="193"/>
      <c r="E604" s="193"/>
      <c r="F604" s="193"/>
      <c r="G604" s="193"/>
      <c r="H604" s="193"/>
      <c r="I604" s="193"/>
      <c r="J604" s="193"/>
      <c r="K604" s="193"/>
      <c r="L604" s="193"/>
      <c r="M604" s="193"/>
      <c r="N604" s="193"/>
      <c r="O604" s="193"/>
      <c r="P604" s="193"/>
      <c r="Q604" s="193"/>
      <c r="R604" s="193"/>
      <c r="S604" s="193"/>
      <c r="T604" s="193"/>
      <c r="U604" s="193"/>
      <c r="V604" s="193"/>
      <c r="W604" s="193"/>
      <c r="X604" s="193"/>
      <c r="Y604" s="193"/>
      <c r="Z604" s="193"/>
    </row>
    <row r="605" ht="12.0" customHeight="1">
      <c r="A605" s="193"/>
      <c r="B605" s="193"/>
      <c r="C605" s="193"/>
      <c r="D605" s="193"/>
      <c r="E605" s="193"/>
      <c r="F605" s="193"/>
      <c r="G605" s="193"/>
      <c r="H605" s="193"/>
      <c r="I605" s="193"/>
      <c r="J605" s="193"/>
      <c r="K605" s="193"/>
      <c r="L605" s="193"/>
      <c r="M605" s="193"/>
      <c r="N605" s="193"/>
      <c r="O605" s="193"/>
      <c r="P605" s="193"/>
      <c r="Q605" s="193"/>
      <c r="R605" s="193"/>
      <c r="S605" s="193"/>
      <c r="T605" s="193"/>
      <c r="U605" s="193"/>
      <c r="V605" s="193"/>
      <c r="W605" s="193"/>
      <c r="X605" s="193"/>
      <c r="Y605" s="193"/>
      <c r="Z605" s="193"/>
    </row>
    <row r="606" ht="12.0" customHeight="1">
      <c r="A606" s="193"/>
      <c r="B606" s="193"/>
      <c r="C606" s="193"/>
      <c r="D606" s="193"/>
      <c r="E606" s="193"/>
      <c r="F606" s="193"/>
      <c r="G606" s="193"/>
      <c r="H606" s="193"/>
      <c r="I606" s="193"/>
      <c r="J606" s="193"/>
      <c r="K606" s="193"/>
      <c r="L606" s="193"/>
      <c r="M606" s="193"/>
      <c r="N606" s="193"/>
      <c r="O606" s="193"/>
      <c r="P606" s="193"/>
      <c r="Q606" s="193"/>
      <c r="R606" s="193"/>
      <c r="S606" s="193"/>
      <c r="T606" s="193"/>
      <c r="U606" s="193"/>
      <c r="V606" s="193"/>
      <c r="W606" s="193"/>
      <c r="X606" s="193"/>
      <c r="Y606" s="193"/>
      <c r="Z606" s="193"/>
    </row>
    <row r="607" ht="12.0" customHeight="1">
      <c r="A607" s="193"/>
      <c r="B607" s="193"/>
      <c r="C607" s="193"/>
      <c r="D607" s="193"/>
      <c r="E607" s="193"/>
      <c r="F607" s="193"/>
      <c r="G607" s="193"/>
      <c r="H607" s="193"/>
      <c r="I607" s="193"/>
      <c r="J607" s="193"/>
      <c r="K607" s="193"/>
      <c r="L607" s="193"/>
      <c r="M607" s="193"/>
      <c r="N607" s="193"/>
      <c r="O607" s="193"/>
      <c r="P607" s="193"/>
      <c r="Q607" s="193"/>
      <c r="R607" s="193"/>
      <c r="S607" s="193"/>
      <c r="T607" s="193"/>
      <c r="U607" s="193"/>
      <c r="V607" s="193"/>
      <c r="W607" s="193"/>
      <c r="X607" s="193"/>
      <c r="Y607" s="193"/>
      <c r="Z607" s="193"/>
    </row>
    <row r="608" ht="12.0" customHeight="1">
      <c r="A608" s="193"/>
      <c r="B608" s="193"/>
      <c r="C608" s="193"/>
      <c r="D608" s="193"/>
      <c r="E608" s="193"/>
      <c r="F608" s="193"/>
      <c r="G608" s="193"/>
      <c r="H608" s="193"/>
      <c r="I608" s="193"/>
      <c r="J608" s="193"/>
      <c r="K608" s="193"/>
      <c r="L608" s="193"/>
      <c r="M608" s="193"/>
      <c r="N608" s="193"/>
      <c r="O608" s="193"/>
      <c r="P608" s="193"/>
      <c r="Q608" s="193"/>
      <c r="R608" s="193"/>
      <c r="S608" s="193"/>
      <c r="T608" s="193"/>
      <c r="U608" s="193"/>
      <c r="V608" s="193"/>
      <c r="W608" s="193"/>
      <c r="X608" s="193"/>
      <c r="Y608" s="193"/>
      <c r="Z608" s="193"/>
    </row>
    <row r="609" ht="12.0" customHeight="1">
      <c r="A609" s="193"/>
      <c r="B609" s="193"/>
      <c r="C609" s="193"/>
      <c r="D609" s="193"/>
      <c r="E609" s="193"/>
      <c r="F609" s="193"/>
      <c r="G609" s="193"/>
      <c r="H609" s="193"/>
      <c r="I609" s="193"/>
      <c r="J609" s="193"/>
      <c r="K609" s="193"/>
      <c r="L609" s="193"/>
      <c r="M609" s="193"/>
      <c r="N609" s="193"/>
      <c r="O609" s="193"/>
      <c r="P609" s="193"/>
      <c r="Q609" s="193"/>
      <c r="R609" s="193"/>
      <c r="S609" s="193"/>
      <c r="T609" s="193"/>
      <c r="U609" s="193"/>
      <c r="V609" s="193"/>
      <c r="W609" s="193"/>
      <c r="X609" s="193"/>
      <c r="Y609" s="193"/>
      <c r="Z609" s="193"/>
    </row>
    <row r="610" ht="12.0" customHeight="1">
      <c r="A610" s="193"/>
      <c r="B610" s="193"/>
      <c r="C610" s="193"/>
      <c r="D610" s="193"/>
      <c r="E610" s="193"/>
      <c r="F610" s="193"/>
      <c r="G610" s="193"/>
      <c r="H610" s="193"/>
      <c r="I610" s="193"/>
      <c r="J610" s="193"/>
      <c r="K610" s="193"/>
      <c r="L610" s="193"/>
      <c r="M610" s="193"/>
      <c r="N610" s="193"/>
      <c r="O610" s="193"/>
      <c r="P610" s="193"/>
      <c r="Q610" s="193"/>
      <c r="R610" s="193"/>
      <c r="S610" s="193"/>
      <c r="T610" s="193"/>
      <c r="U610" s="193"/>
      <c r="V610" s="193"/>
      <c r="W610" s="193"/>
      <c r="X610" s="193"/>
      <c r="Y610" s="193"/>
      <c r="Z610" s="193"/>
    </row>
    <row r="611" ht="12.0" customHeight="1">
      <c r="A611" s="193"/>
      <c r="B611" s="193"/>
      <c r="C611" s="193"/>
      <c r="D611" s="193"/>
      <c r="E611" s="193"/>
      <c r="F611" s="193"/>
      <c r="G611" s="193"/>
      <c r="H611" s="193"/>
      <c r="I611" s="193"/>
      <c r="J611" s="193"/>
      <c r="K611" s="193"/>
      <c r="L611" s="193"/>
      <c r="M611" s="193"/>
      <c r="N611" s="193"/>
      <c r="O611" s="193"/>
      <c r="P611" s="193"/>
      <c r="Q611" s="193"/>
      <c r="R611" s="193"/>
      <c r="S611" s="193"/>
      <c r="T611" s="193"/>
      <c r="U611" s="193"/>
      <c r="V611" s="193"/>
      <c r="W611" s="193"/>
      <c r="X611" s="193"/>
      <c r="Y611" s="193"/>
      <c r="Z611" s="193"/>
    </row>
    <row r="612" ht="12.0" customHeight="1">
      <c r="A612" s="193"/>
      <c r="B612" s="193"/>
      <c r="C612" s="193"/>
      <c r="D612" s="193"/>
      <c r="E612" s="193"/>
      <c r="F612" s="193"/>
      <c r="G612" s="193"/>
      <c r="H612" s="193"/>
      <c r="I612" s="193"/>
      <c r="J612" s="193"/>
      <c r="K612" s="193"/>
      <c r="L612" s="193"/>
      <c r="M612" s="193"/>
      <c r="N612" s="193"/>
      <c r="O612" s="193"/>
      <c r="P612" s="193"/>
      <c r="Q612" s="193"/>
      <c r="R612" s="193"/>
      <c r="S612" s="193"/>
      <c r="T612" s="193"/>
      <c r="U612" s="193"/>
      <c r="V612" s="193"/>
      <c r="W612" s="193"/>
      <c r="X612" s="193"/>
      <c r="Y612" s="193"/>
      <c r="Z612" s="193"/>
    </row>
    <row r="613" ht="12.0" customHeight="1">
      <c r="A613" s="193"/>
      <c r="B613" s="193"/>
      <c r="C613" s="193"/>
      <c r="D613" s="193"/>
      <c r="E613" s="193"/>
      <c r="F613" s="193"/>
      <c r="G613" s="193"/>
      <c r="H613" s="193"/>
      <c r="I613" s="193"/>
      <c r="J613" s="193"/>
      <c r="K613" s="193"/>
      <c r="L613" s="193"/>
      <c r="M613" s="193"/>
      <c r="N613" s="193"/>
      <c r="O613" s="193"/>
      <c r="P613" s="193"/>
      <c r="Q613" s="193"/>
      <c r="R613" s="193"/>
      <c r="S613" s="193"/>
      <c r="T613" s="193"/>
      <c r="U613" s="193"/>
      <c r="V613" s="193"/>
      <c r="W613" s="193"/>
      <c r="X613" s="193"/>
      <c r="Y613" s="193"/>
      <c r="Z613" s="193"/>
    </row>
    <row r="614" ht="12.0" customHeight="1">
      <c r="A614" s="193"/>
      <c r="B614" s="193"/>
      <c r="C614" s="193"/>
      <c r="D614" s="193"/>
      <c r="E614" s="193"/>
      <c r="F614" s="193"/>
      <c r="G614" s="193"/>
      <c r="H614" s="193"/>
      <c r="I614" s="193"/>
      <c r="J614" s="193"/>
      <c r="K614" s="193"/>
      <c r="L614" s="193"/>
      <c r="M614" s="193"/>
      <c r="N614" s="193"/>
      <c r="O614" s="193"/>
      <c r="P614" s="193"/>
      <c r="Q614" s="193"/>
      <c r="R614" s="193"/>
      <c r="S614" s="193"/>
      <c r="T614" s="193"/>
      <c r="U614" s="193"/>
      <c r="V614" s="193"/>
      <c r="W614" s="193"/>
      <c r="X614" s="193"/>
      <c r="Y614" s="193"/>
      <c r="Z614" s="193"/>
    </row>
    <row r="615" ht="12.0" customHeight="1">
      <c r="A615" s="193"/>
      <c r="B615" s="193"/>
      <c r="C615" s="193"/>
      <c r="D615" s="193"/>
      <c r="E615" s="193"/>
      <c r="F615" s="193"/>
      <c r="G615" s="193"/>
      <c r="H615" s="193"/>
      <c r="I615" s="193"/>
      <c r="J615" s="193"/>
      <c r="K615" s="193"/>
      <c r="L615" s="193"/>
      <c r="M615" s="193"/>
      <c r="N615" s="193"/>
      <c r="O615" s="193"/>
      <c r="P615" s="193"/>
      <c r="Q615" s="193"/>
      <c r="R615" s="193"/>
      <c r="S615" s="193"/>
      <c r="T615" s="193"/>
      <c r="U615" s="193"/>
      <c r="V615" s="193"/>
      <c r="W615" s="193"/>
      <c r="X615" s="193"/>
      <c r="Y615" s="193"/>
      <c r="Z615" s="193"/>
    </row>
    <row r="616" ht="12.0" customHeight="1">
      <c r="A616" s="193"/>
      <c r="B616" s="193"/>
      <c r="C616" s="193"/>
      <c r="D616" s="193"/>
      <c r="E616" s="193"/>
      <c r="F616" s="193"/>
      <c r="G616" s="193"/>
      <c r="H616" s="193"/>
      <c r="I616" s="193"/>
      <c r="J616" s="193"/>
      <c r="K616" s="193"/>
      <c r="L616" s="193"/>
      <c r="M616" s="193"/>
      <c r="N616" s="193"/>
      <c r="O616" s="193"/>
      <c r="P616" s="193"/>
      <c r="Q616" s="193"/>
      <c r="R616" s="193"/>
      <c r="S616" s="193"/>
      <c r="T616" s="193"/>
      <c r="U616" s="193"/>
      <c r="V616" s="193"/>
      <c r="W616" s="193"/>
      <c r="X616" s="193"/>
      <c r="Y616" s="193"/>
      <c r="Z616" s="193"/>
    </row>
    <row r="617" ht="12.0" customHeight="1">
      <c r="A617" s="193"/>
      <c r="B617" s="193"/>
      <c r="C617" s="193"/>
      <c r="D617" s="193"/>
      <c r="E617" s="193"/>
      <c r="F617" s="193"/>
      <c r="G617" s="193"/>
      <c r="H617" s="193"/>
      <c r="I617" s="193"/>
      <c r="J617" s="193"/>
      <c r="K617" s="193"/>
      <c r="L617" s="193"/>
      <c r="M617" s="193"/>
      <c r="N617" s="193"/>
      <c r="O617" s="193"/>
      <c r="P617" s="193"/>
      <c r="Q617" s="193"/>
      <c r="R617" s="193"/>
      <c r="S617" s="193"/>
      <c r="T617" s="193"/>
      <c r="U617" s="193"/>
      <c r="V617" s="193"/>
      <c r="W617" s="193"/>
      <c r="X617" s="193"/>
      <c r="Y617" s="193"/>
      <c r="Z617" s="193"/>
    </row>
    <row r="618" ht="12.0" customHeight="1">
      <c r="A618" s="193"/>
      <c r="B618" s="193"/>
      <c r="C618" s="193"/>
      <c r="D618" s="193"/>
      <c r="E618" s="193"/>
      <c r="F618" s="193"/>
      <c r="G618" s="193"/>
      <c r="H618" s="193"/>
      <c r="I618" s="193"/>
      <c r="J618" s="193"/>
      <c r="K618" s="193"/>
      <c r="L618" s="193"/>
      <c r="M618" s="193"/>
      <c r="N618" s="193"/>
      <c r="O618" s="193"/>
      <c r="P618" s="193"/>
      <c r="Q618" s="193"/>
      <c r="R618" s="193"/>
      <c r="S618" s="193"/>
      <c r="T618" s="193"/>
      <c r="U618" s="193"/>
      <c r="V618" s="193"/>
      <c r="W618" s="193"/>
      <c r="X618" s="193"/>
      <c r="Y618" s="193"/>
      <c r="Z618" s="193"/>
    </row>
    <row r="619" ht="12.0" customHeight="1">
      <c r="A619" s="193"/>
      <c r="B619" s="193"/>
      <c r="C619" s="193"/>
      <c r="D619" s="193"/>
      <c r="E619" s="193"/>
      <c r="F619" s="193"/>
      <c r="G619" s="193"/>
      <c r="H619" s="193"/>
      <c r="I619" s="193"/>
      <c r="J619" s="193"/>
      <c r="K619" s="193"/>
      <c r="L619" s="193"/>
      <c r="M619" s="193"/>
      <c r="N619" s="193"/>
      <c r="O619" s="193"/>
      <c r="P619" s="193"/>
      <c r="Q619" s="193"/>
      <c r="R619" s="193"/>
      <c r="S619" s="193"/>
      <c r="T619" s="193"/>
      <c r="U619" s="193"/>
      <c r="V619" s="193"/>
      <c r="W619" s="193"/>
      <c r="X619" s="193"/>
      <c r="Y619" s="193"/>
      <c r="Z619" s="193"/>
    </row>
    <row r="620" ht="12.0" customHeight="1">
      <c r="A620" s="193"/>
      <c r="B620" s="193"/>
      <c r="C620" s="193"/>
      <c r="D620" s="193"/>
      <c r="E620" s="193"/>
      <c r="F620" s="193"/>
      <c r="G620" s="193"/>
      <c r="H620" s="193"/>
      <c r="I620" s="193"/>
      <c r="J620" s="193"/>
      <c r="K620" s="193"/>
      <c r="L620" s="193"/>
      <c r="M620" s="193"/>
      <c r="N620" s="193"/>
      <c r="O620" s="193"/>
      <c r="P620" s="193"/>
      <c r="Q620" s="193"/>
      <c r="R620" s="193"/>
      <c r="S620" s="193"/>
      <c r="T620" s="193"/>
      <c r="U620" s="193"/>
      <c r="V620" s="193"/>
      <c r="W620" s="193"/>
      <c r="X620" s="193"/>
      <c r="Y620" s="193"/>
      <c r="Z620" s="193"/>
    </row>
    <row r="621" ht="12.0" customHeight="1">
      <c r="A621" s="193"/>
      <c r="B621" s="193"/>
      <c r="C621" s="193"/>
      <c r="D621" s="193"/>
      <c r="E621" s="193"/>
      <c r="F621" s="193"/>
      <c r="G621" s="193"/>
      <c r="H621" s="193"/>
      <c r="I621" s="193"/>
      <c r="J621" s="193"/>
      <c r="K621" s="193"/>
      <c r="L621" s="193"/>
      <c r="M621" s="193"/>
      <c r="N621" s="193"/>
      <c r="O621" s="193"/>
      <c r="P621" s="193"/>
      <c r="Q621" s="193"/>
      <c r="R621" s="193"/>
      <c r="S621" s="193"/>
      <c r="T621" s="193"/>
      <c r="U621" s="193"/>
      <c r="V621" s="193"/>
      <c r="W621" s="193"/>
      <c r="X621" s="193"/>
      <c r="Y621" s="193"/>
      <c r="Z621" s="193"/>
    </row>
    <row r="622" ht="12.0" customHeight="1">
      <c r="A622" s="193"/>
      <c r="B622" s="193"/>
      <c r="C622" s="193"/>
      <c r="D622" s="193"/>
      <c r="E622" s="193"/>
      <c r="F622" s="193"/>
      <c r="G622" s="193"/>
      <c r="H622" s="193"/>
      <c r="I622" s="193"/>
      <c r="J622" s="193"/>
      <c r="K622" s="193"/>
      <c r="L622" s="193"/>
      <c r="M622" s="193"/>
      <c r="N622" s="193"/>
      <c r="O622" s="193"/>
      <c r="P622" s="193"/>
      <c r="Q622" s="193"/>
      <c r="R622" s="193"/>
      <c r="S622" s="193"/>
      <c r="T622" s="193"/>
      <c r="U622" s="193"/>
      <c r="V622" s="193"/>
      <c r="W622" s="193"/>
      <c r="X622" s="193"/>
      <c r="Y622" s="193"/>
      <c r="Z622" s="193"/>
    </row>
    <row r="623" ht="12.0" customHeight="1">
      <c r="A623" s="193"/>
      <c r="B623" s="193"/>
      <c r="C623" s="193"/>
      <c r="D623" s="193"/>
      <c r="E623" s="193"/>
      <c r="F623" s="193"/>
      <c r="G623" s="193"/>
      <c r="H623" s="193"/>
      <c r="I623" s="193"/>
      <c r="J623" s="193"/>
      <c r="K623" s="193"/>
      <c r="L623" s="193"/>
      <c r="M623" s="193"/>
      <c r="N623" s="193"/>
      <c r="O623" s="193"/>
      <c r="P623" s="193"/>
      <c r="Q623" s="193"/>
      <c r="R623" s="193"/>
      <c r="S623" s="193"/>
      <c r="T623" s="193"/>
      <c r="U623" s="193"/>
      <c r="V623" s="193"/>
      <c r="W623" s="193"/>
      <c r="X623" s="193"/>
      <c r="Y623" s="193"/>
      <c r="Z623" s="193"/>
    </row>
    <row r="624" ht="12.0" customHeight="1">
      <c r="A624" s="193"/>
      <c r="B624" s="193"/>
      <c r="C624" s="193"/>
      <c r="D624" s="193"/>
      <c r="E624" s="193"/>
      <c r="F624" s="193"/>
      <c r="G624" s="193"/>
      <c r="H624" s="193"/>
      <c r="I624" s="193"/>
      <c r="J624" s="193"/>
      <c r="K624" s="193"/>
      <c r="L624" s="193"/>
      <c r="M624" s="193"/>
      <c r="N624" s="193"/>
      <c r="O624" s="193"/>
      <c r="P624" s="193"/>
      <c r="Q624" s="193"/>
      <c r="R624" s="193"/>
      <c r="S624" s="193"/>
      <c r="T624" s="193"/>
      <c r="U624" s="193"/>
      <c r="V624" s="193"/>
      <c r="W624" s="193"/>
      <c r="X624" s="193"/>
      <c r="Y624" s="193"/>
      <c r="Z624" s="193"/>
    </row>
    <row r="625" ht="12.0" customHeight="1">
      <c r="A625" s="193"/>
      <c r="B625" s="193"/>
      <c r="C625" s="193"/>
      <c r="D625" s="193"/>
      <c r="E625" s="193"/>
      <c r="F625" s="193"/>
      <c r="G625" s="193"/>
      <c r="H625" s="193"/>
      <c r="I625" s="193"/>
      <c r="J625" s="193"/>
      <c r="K625" s="193"/>
      <c r="L625" s="193"/>
      <c r="M625" s="193"/>
      <c r="N625" s="193"/>
      <c r="O625" s="193"/>
      <c r="P625" s="193"/>
      <c r="Q625" s="193"/>
      <c r="R625" s="193"/>
      <c r="S625" s="193"/>
      <c r="T625" s="193"/>
      <c r="U625" s="193"/>
      <c r="V625" s="193"/>
      <c r="W625" s="193"/>
      <c r="X625" s="193"/>
      <c r="Y625" s="193"/>
      <c r="Z625" s="193"/>
    </row>
    <row r="626" ht="12.0" customHeight="1">
      <c r="A626" s="193"/>
      <c r="B626" s="193"/>
      <c r="C626" s="193"/>
      <c r="D626" s="193"/>
      <c r="E626" s="193"/>
      <c r="F626" s="193"/>
      <c r="G626" s="193"/>
      <c r="H626" s="193"/>
      <c r="I626" s="193"/>
      <c r="J626" s="193"/>
      <c r="K626" s="193"/>
      <c r="L626" s="193"/>
      <c r="M626" s="193"/>
      <c r="N626" s="193"/>
      <c r="O626" s="193"/>
      <c r="P626" s="193"/>
      <c r="Q626" s="193"/>
      <c r="R626" s="193"/>
      <c r="S626" s="193"/>
      <c r="T626" s="193"/>
      <c r="U626" s="193"/>
      <c r="V626" s="193"/>
      <c r="W626" s="193"/>
      <c r="X626" s="193"/>
      <c r="Y626" s="193"/>
      <c r="Z626" s="193"/>
    </row>
    <row r="627" ht="12.0" customHeight="1">
      <c r="A627" s="193"/>
      <c r="B627" s="193"/>
      <c r="C627" s="193"/>
      <c r="D627" s="193"/>
      <c r="E627" s="193"/>
      <c r="F627" s="193"/>
      <c r="G627" s="193"/>
      <c r="H627" s="193"/>
      <c r="I627" s="193"/>
      <c r="J627" s="193"/>
      <c r="K627" s="193"/>
      <c r="L627" s="193"/>
      <c r="M627" s="193"/>
      <c r="N627" s="193"/>
      <c r="O627" s="193"/>
      <c r="P627" s="193"/>
      <c r="Q627" s="193"/>
      <c r="R627" s="193"/>
      <c r="S627" s="193"/>
      <c r="T627" s="193"/>
      <c r="U627" s="193"/>
      <c r="V627" s="193"/>
      <c r="W627" s="193"/>
      <c r="X627" s="193"/>
      <c r="Y627" s="193"/>
      <c r="Z627" s="193"/>
    </row>
    <row r="628" ht="12.0" customHeight="1">
      <c r="A628" s="193"/>
      <c r="B628" s="193"/>
      <c r="C628" s="193"/>
      <c r="D628" s="193"/>
      <c r="E628" s="193"/>
      <c r="F628" s="193"/>
      <c r="G628" s="193"/>
      <c r="H628" s="193"/>
      <c r="I628" s="193"/>
      <c r="J628" s="193"/>
      <c r="K628" s="193"/>
      <c r="L628" s="193"/>
      <c r="M628" s="193"/>
      <c r="N628" s="193"/>
      <c r="O628" s="193"/>
      <c r="P628" s="193"/>
      <c r="Q628" s="193"/>
      <c r="R628" s="193"/>
      <c r="S628" s="193"/>
      <c r="T628" s="193"/>
      <c r="U628" s="193"/>
      <c r="V628" s="193"/>
      <c r="W628" s="193"/>
      <c r="X628" s="193"/>
      <c r="Y628" s="193"/>
      <c r="Z628" s="193"/>
    </row>
    <row r="629" ht="12.0" customHeight="1">
      <c r="A629" s="193"/>
      <c r="B629" s="193"/>
      <c r="C629" s="193"/>
      <c r="D629" s="193"/>
      <c r="E629" s="193"/>
      <c r="F629" s="193"/>
      <c r="G629" s="193"/>
      <c r="H629" s="193"/>
      <c r="I629" s="193"/>
      <c r="J629" s="193"/>
      <c r="K629" s="193"/>
      <c r="L629" s="193"/>
      <c r="M629" s="193"/>
      <c r="N629" s="193"/>
      <c r="O629" s="193"/>
      <c r="P629" s="193"/>
      <c r="Q629" s="193"/>
      <c r="R629" s="193"/>
      <c r="S629" s="193"/>
      <c r="T629" s="193"/>
      <c r="U629" s="193"/>
      <c r="V629" s="193"/>
      <c r="W629" s="193"/>
      <c r="X629" s="193"/>
      <c r="Y629" s="193"/>
      <c r="Z629" s="193"/>
    </row>
    <row r="630" ht="12.0" customHeight="1">
      <c r="A630" s="193"/>
      <c r="B630" s="193"/>
      <c r="C630" s="193"/>
      <c r="D630" s="193"/>
      <c r="E630" s="193"/>
      <c r="F630" s="193"/>
      <c r="G630" s="193"/>
      <c r="H630" s="193"/>
      <c r="I630" s="193"/>
      <c r="J630" s="193"/>
      <c r="K630" s="193"/>
      <c r="L630" s="193"/>
      <c r="M630" s="193"/>
      <c r="N630" s="193"/>
      <c r="O630" s="193"/>
      <c r="P630" s="193"/>
      <c r="Q630" s="193"/>
      <c r="R630" s="193"/>
      <c r="S630" s="193"/>
      <c r="T630" s="193"/>
      <c r="U630" s="193"/>
      <c r="V630" s="193"/>
      <c r="W630" s="193"/>
      <c r="X630" s="193"/>
      <c r="Y630" s="193"/>
      <c r="Z630" s="193"/>
    </row>
    <row r="631" ht="12.0" customHeight="1">
      <c r="A631" s="193"/>
      <c r="B631" s="193"/>
      <c r="C631" s="193"/>
      <c r="D631" s="193"/>
      <c r="E631" s="193"/>
      <c r="F631" s="193"/>
      <c r="G631" s="193"/>
      <c r="H631" s="193"/>
      <c r="I631" s="193"/>
      <c r="J631" s="193"/>
      <c r="K631" s="193"/>
      <c r="L631" s="193"/>
      <c r="M631" s="193"/>
      <c r="N631" s="193"/>
      <c r="O631" s="193"/>
      <c r="P631" s="193"/>
      <c r="Q631" s="193"/>
      <c r="R631" s="193"/>
      <c r="S631" s="193"/>
      <c r="T631" s="193"/>
      <c r="U631" s="193"/>
      <c r="V631" s="193"/>
      <c r="W631" s="193"/>
      <c r="X631" s="193"/>
      <c r="Y631" s="193"/>
      <c r="Z631" s="193"/>
    </row>
    <row r="632" ht="12.0" customHeight="1">
      <c r="A632" s="193"/>
      <c r="B632" s="193"/>
      <c r="C632" s="193"/>
      <c r="D632" s="193"/>
      <c r="E632" s="193"/>
      <c r="F632" s="193"/>
      <c r="G632" s="193"/>
      <c r="H632" s="193"/>
      <c r="I632" s="193"/>
      <c r="J632" s="193"/>
      <c r="K632" s="193"/>
      <c r="L632" s="193"/>
      <c r="M632" s="193"/>
      <c r="N632" s="193"/>
      <c r="O632" s="193"/>
      <c r="P632" s="193"/>
      <c r="Q632" s="193"/>
      <c r="R632" s="193"/>
      <c r="S632" s="193"/>
      <c r="T632" s="193"/>
      <c r="U632" s="193"/>
      <c r="V632" s="193"/>
      <c r="W632" s="193"/>
      <c r="X632" s="193"/>
      <c r="Y632" s="193"/>
      <c r="Z632" s="193"/>
    </row>
    <row r="633" ht="12.0" customHeight="1">
      <c r="A633" s="193"/>
      <c r="B633" s="193"/>
      <c r="C633" s="193"/>
      <c r="D633" s="193"/>
      <c r="E633" s="193"/>
      <c r="F633" s="193"/>
      <c r="G633" s="193"/>
      <c r="H633" s="193"/>
      <c r="I633" s="193"/>
      <c r="J633" s="193"/>
      <c r="K633" s="193"/>
      <c r="L633" s="193"/>
      <c r="M633" s="193"/>
      <c r="N633" s="193"/>
      <c r="O633" s="193"/>
      <c r="P633" s="193"/>
      <c r="Q633" s="193"/>
      <c r="R633" s="193"/>
      <c r="S633" s="193"/>
      <c r="T633" s="193"/>
      <c r="U633" s="193"/>
      <c r="V633" s="193"/>
      <c r="W633" s="193"/>
      <c r="X633" s="193"/>
      <c r="Y633" s="193"/>
      <c r="Z633" s="193"/>
    </row>
    <row r="634" ht="12.0" customHeight="1">
      <c r="A634" s="193"/>
      <c r="B634" s="193"/>
      <c r="C634" s="193"/>
      <c r="D634" s="193"/>
      <c r="E634" s="193"/>
      <c r="F634" s="193"/>
      <c r="G634" s="193"/>
      <c r="H634" s="193"/>
      <c r="I634" s="193"/>
      <c r="J634" s="193"/>
      <c r="K634" s="193"/>
      <c r="L634" s="193"/>
      <c r="M634" s="193"/>
      <c r="N634" s="193"/>
      <c r="O634" s="193"/>
      <c r="P634" s="193"/>
      <c r="Q634" s="193"/>
      <c r="R634" s="193"/>
      <c r="S634" s="193"/>
      <c r="T634" s="193"/>
      <c r="U634" s="193"/>
      <c r="V634" s="193"/>
      <c r="W634" s="193"/>
      <c r="X634" s="193"/>
      <c r="Y634" s="193"/>
      <c r="Z634" s="193"/>
    </row>
    <row r="635" ht="12.0" customHeight="1">
      <c r="A635" s="193"/>
      <c r="B635" s="193"/>
      <c r="C635" s="193"/>
      <c r="D635" s="193"/>
      <c r="E635" s="193"/>
      <c r="F635" s="193"/>
      <c r="G635" s="193"/>
      <c r="H635" s="193"/>
      <c r="I635" s="193"/>
      <c r="J635" s="193"/>
      <c r="K635" s="193"/>
      <c r="L635" s="193"/>
      <c r="M635" s="193"/>
      <c r="N635" s="193"/>
      <c r="O635" s="193"/>
      <c r="P635" s="193"/>
      <c r="Q635" s="193"/>
      <c r="R635" s="193"/>
      <c r="S635" s="193"/>
      <c r="T635" s="193"/>
      <c r="U635" s="193"/>
      <c r="V635" s="193"/>
      <c r="W635" s="193"/>
      <c r="X635" s="193"/>
      <c r="Y635" s="193"/>
      <c r="Z635" s="193"/>
    </row>
    <row r="636" ht="12.0" customHeight="1">
      <c r="A636" s="193"/>
      <c r="B636" s="193"/>
      <c r="C636" s="193"/>
      <c r="D636" s="193"/>
      <c r="E636" s="193"/>
      <c r="F636" s="193"/>
      <c r="G636" s="193"/>
      <c r="H636" s="193"/>
      <c r="I636" s="193"/>
      <c r="J636" s="193"/>
      <c r="K636" s="193"/>
      <c r="L636" s="193"/>
      <c r="M636" s="193"/>
      <c r="N636" s="193"/>
      <c r="O636" s="193"/>
      <c r="P636" s="193"/>
      <c r="Q636" s="193"/>
      <c r="R636" s="193"/>
      <c r="S636" s="193"/>
      <c r="T636" s="193"/>
      <c r="U636" s="193"/>
      <c r="V636" s="193"/>
      <c r="W636" s="193"/>
      <c r="X636" s="193"/>
      <c r="Y636" s="193"/>
      <c r="Z636" s="193"/>
    </row>
    <row r="637" ht="12.0" customHeight="1">
      <c r="A637" s="193"/>
      <c r="B637" s="193"/>
      <c r="C637" s="193"/>
      <c r="D637" s="193"/>
      <c r="E637" s="193"/>
      <c r="F637" s="193"/>
      <c r="G637" s="193"/>
      <c r="H637" s="193"/>
      <c r="I637" s="193"/>
      <c r="J637" s="193"/>
      <c r="K637" s="193"/>
      <c r="L637" s="193"/>
      <c r="M637" s="193"/>
      <c r="N637" s="193"/>
      <c r="O637" s="193"/>
      <c r="P637" s="193"/>
      <c r="Q637" s="193"/>
      <c r="R637" s="193"/>
      <c r="S637" s="193"/>
      <c r="T637" s="193"/>
      <c r="U637" s="193"/>
      <c r="V637" s="193"/>
      <c r="W637" s="193"/>
      <c r="X637" s="193"/>
      <c r="Y637" s="193"/>
      <c r="Z637" s="193"/>
    </row>
    <row r="638" ht="12.0" customHeight="1">
      <c r="A638" s="193"/>
      <c r="B638" s="193"/>
      <c r="C638" s="193"/>
      <c r="D638" s="193"/>
      <c r="E638" s="193"/>
      <c r="F638" s="193"/>
      <c r="G638" s="193"/>
      <c r="H638" s="193"/>
      <c r="I638" s="193"/>
      <c r="J638" s="193"/>
      <c r="K638" s="193"/>
      <c r="L638" s="193"/>
      <c r="M638" s="193"/>
      <c r="N638" s="193"/>
      <c r="O638" s="193"/>
      <c r="P638" s="193"/>
      <c r="Q638" s="193"/>
      <c r="R638" s="193"/>
      <c r="S638" s="193"/>
      <c r="T638" s="193"/>
      <c r="U638" s="193"/>
      <c r="V638" s="193"/>
      <c r="W638" s="193"/>
      <c r="X638" s="193"/>
      <c r="Y638" s="193"/>
      <c r="Z638" s="193"/>
    </row>
    <row r="639" ht="12.0" customHeight="1">
      <c r="A639" s="193"/>
      <c r="B639" s="193"/>
      <c r="C639" s="193"/>
      <c r="D639" s="193"/>
      <c r="E639" s="193"/>
      <c r="F639" s="193"/>
      <c r="G639" s="193"/>
      <c r="H639" s="193"/>
      <c r="I639" s="193"/>
      <c r="J639" s="193"/>
      <c r="K639" s="193"/>
      <c r="L639" s="193"/>
      <c r="M639" s="193"/>
      <c r="N639" s="193"/>
      <c r="O639" s="193"/>
      <c r="P639" s="193"/>
      <c r="Q639" s="193"/>
      <c r="R639" s="193"/>
      <c r="S639" s="193"/>
      <c r="T639" s="193"/>
      <c r="U639" s="193"/>
      <c r="V639" s="193"/>
      <c r="W639" s="193"/>
      <c r="X639" s="193"/>
      <c r="Y639" s="193"/>
      <c r="Z639" s="193"/>
    </row>
    <row r="640" ht="12.0" customHeight="1">
      <c r="A640" s="193"/>
      <c r="B640" s="193"/>
      <c r="C640" s="193"/>
      <c r="D640" s="193"/>
      <c r="E640" s="193"/>
      <c r="F640" s="193"/>
      <c r="G640" s="193"/>
      <c r="H640" s="193"/>
      <c r="I640" s="193"/>
      <c r="J640" s="193"/>
      <c r="K640" s="193"/>
      <c r="L640" s="193"/>
      <c r="M640" s="193"/>
      <c r="N640" s="193"/>
      <c r="O640" s="193"/>
      <c r="P640" s="193"/>
      <c r="Q640" s="193"/>
      <c r="R640" s="193"/>
      <c r="S640" s="193"/>
      <c r="T640" s="193"/>
      <c r="U640" s="193"/>
      <c r="V640" s="193"/>
      <c r="W640" s="193"/>
      <c r="X640" s="193"/>
      <c r="Y640" s="193"/>
      <c r="Z640" s="193"/>
    </row>
    <row r="641" ht="12.0" customHeight="1">
      <c r="A641" s="193"/>
      <c r="B641" s="193"/>
      <c r="C641" s="193"/>
      <c r="D641" s="193"/>
      <c r="E641" s="193"/>
      <c r="F641" s="193"/>
      <c r="G641" s="193"/>
      <c r="H641" s="193"/>
      <c r="I641" s="193"/>
      <c r="J641" s="193"/>
      <c r="K641" s="193"/>
      <c r="L641" s="193"/>
      <c r="M641" s="193"/>
      <c r="N641" s="193"/>
      <c r="O641" s="193"/>
      <c r="P641" s="193"/>
      <c r="Q641" s="193"/>
      <c r="R641" s="193"/>
      <c r="S641" s="193"/>
      <c r="T641" s="193"/>
      <c r="U641" s="193"/>
      <c r="V641" s="193"/>
      <c r="W641" s="193"/>
      <c r="X641" s="193"/>
      <c r="Y641" s="193"/>
      <c r="Z641" s="193"/>
    </row>
    <row r="642" ht="12.0" customHeight="1">
      <c r="A642" s="193"/>
      <c r="B642" s="193"/>
      <c r="C642" s="193"/>
      <c r="D642" s="193"/>
      <c r="E642" s="193"/>
      <c r="F642" s="193"/>
      <c r="G642" s="193"/>
      <c r="H642" s="193"/>
      <c r="I642" s="193"/>
      <c r="J642" s="193"/>
      <c r="K642" s="193"/>
      <c r="L642" s="193"/>
      <c r="M642" s="193"/>
      <c r="N642" s="193"/>
      <c r="O642" s="193"/>
      <c r="P642" s="193"/>
      <c r="Q642" s="193"/>
      <c r="R642" s="193"/>
      <c r="S642" s="193"/>
      <c r="T642" s="193"/>
      <c r="U642" s="193"/>
      <c r="V642" s="193"/>
      <c r="W642" s="193"/>
      <c r="X642" s="193"/>
      <c r="Y642" s="193"/>
      <c r="Z642" s="193"/>
    </row>
    <row r="643" ht="12.0" customHeight="1">
      <c r="A643" s="193"/>
      <c r="B643" s="193"/>
      <c r="C643" s="193"/>
      <c r="D643" s="193"/>
      <c r="E643" s="193"/>
      <c r="F643" s="193"/>
      <c r="G643" s="193"/>
      <c r="H643" s="193"/>
      <c r="I643" s="193"/>
      <c r="J643" s="193"/>
      <c r="K643" s="193"/>
      <c r="L643" s="193"/>
      <c r="M643" s="193"/>
      <c r="N643" s="193"/>
      <c r="O643" s="193"/>
      <c r="P643" s="193"/>
      <c r="Q643" s="193"/>
      <c r="R643" s="193"/>
      <c r="S643" s="193"/>
      <c r="T643" s="193"/>
      <c r="U643" s="193"/>
      <c r="V643" s="193"/>
      <c r="W643" s="193"/>
      <c r="X643" s="193"/>
      <c r="Y643" s="193"/>
      <c r="Z643" s="193"/>
    </row>
    <row r="644" ht="12.0" customHeight="1">
      <c r="A644" s="193"/>
      <c r="B644" s="193"/>
      <c r="C644" s="193"/>
      <c r="D644" s="193"/>
      <c r="E644" s="193"/>
      <c r="F644" s="193"/>
      <c r="G644" s="193"/>
      <c r="H644" s="193"/>
      <c r="I644" s="193"/>
      <c r="J644" s="193"/>
      <c r="K644" s="193"/>
      <c r="L644" s="193"/>
      <c r="M644" s="193"/>
      <c r="N644" s="193"/>
      <c r="O644" s="193"/>
      <c r="P644" s="193"/>
      <c r="Q644" s="193"/>
      <c r="R644" s="193"/>
      <c r="S644" s="193"/>
      <c r="T644" s="193"/>
      <c r="U644" s="193"/>
      <c r="V644" s="193"/>
      <c r="W644" s="193"/>
      <c r="X644" s="193"/>
      <c r="Y644" s="193"/>
      <c r="Z644" s="193"/>
    </row>
    <row r="645" ht="12.0" customHeight="1">
      <c r="A645" s="193"/>
      <c r="B645" s="193"/>
      <c r="C645" s="193"/>
      <c r="D645" s="193"/>
      <c r="E645" s="193"/>
      <c r="F645" s="193"/>
      <c r="G645" s="193"/>
      <c r="H645" s="193"/>
      <c r="I645" s="193"/>
      <c r="J645" s="193"/>
      <c r="K645" s="193"/>
      <c r="L645" s="193"/>
      <c r="M645" s="193"/>
      <c r="N645" s="193"/>
      <c r="O645" s="193"/>
      <c r="P645" s="193"/>
      <c r="Q645" s="193"/>
      <c r="R645" s="193"/>
      <c r="S645" s="193"/>
      <c r="T645" s="193"/>
      <c r="U645" s="193"/>
      <c r="V645" s="193"/>
      <c r="W645" s="193"/>
      <c r="X645" s="193"/>
      <c r="Y645" s="193"/>
      <c r="Z645" s="193"/>
    </row>
    <row r="646" ht="12.0" customHeight="1">
      <c r="A646" s="193"/>
      <c r="B646" s="193"/>
      <c r="C646" s="193"/>
      <c r="D646" s="193"/>
      <c r="E646" s="193"/>
      <c r="F646" s="193"/>
      <c r="G646" s="193"/>
      <c r="H646" s="193"/>
      <c r="I646" s="193"/>
      <c r="J646" s="193"/>
      <c r="K646" s="193"/>
      <c r="L646" s="193"/>
      <c r="M646" s="193"/>
      <c r="N646" s="193"/>
      <c r="O646" s="193"/>
      <c r="P646" s="193"/>
      <c r="Q646" s="193"/>
      <c r="R646" s="193"/>
      <c r="S646" s="193"/>
      <c r="T646" s="193"/>
      <c r="U646" s="193"/>
      <c r="V646" s="193"/>
      <c r="W646" s="193"/>
      <c r="X646" s="193"/>
      <c r="Y646" s="193"/>
      <c r="Z646" s="193"/>
    </row>
    <row r="647" ht="12.0" customHeight="1">
      <c r="A647" s="193"/>
      <c r="B647" s="193"/>
      <c r="C647" s="193"/>
      <c r="D647" s="193"/>
      <c r="E647" s="193"/>
      <c r="F647" s="193"/>
      <c r="G647" s="193"/>
      <c r="H647" s="193"/>
      <c r="I647" s="193"/>
      <c r="J647" s="193"/>
      <c r="K647" s="193"/>
      <c r="L647" s="193"/>
      <c r="M647" s="193"/>
      <c r="N647" s="193"/>
      <c r="O647" s="193"/>
      <c r="P647" s="193"/>
      <c r="Q647" s="193"/>
      <c r="R647" s="193"/>
      <c r="S647" s="193"/>
      <c r="T647" s="193"/>
      <c r="U647" s="193"/>
      <c r="V647" s="193"/>
      <c r="W647" s="193"/>
      <c r="X647" s="193"/>
      <c r="Y647" s="193"/>
      <c r="Z647" s="193"/>
    </row>
    <row r="648" ht="12.0" customHeight="1">
      <c r="A648" s="193"/>
      <c r="B648" s="193"/>
      <c r="C648" s="193"/>
      <c r="D648" s="193"/>
      <c r="E648" s="193"/>
      <c r="F648" s="193"/>
      <c r="G648" s="193"/>
      <c r="H648" s="193"/>
      <c r="I648" s="193"/>
      <c r="J648" s="193"/>
      <c r="K648" s="193"/>
      <c r="L648" s="193"/>
      <c r="M648" s="193"/>
      <c r="N648" s="193"/>
      <c r="O648" s="193"/>
      <c r="P648" s="193"/>
      <c r="Q648" s="193"/>
      <c r="R648" s="193"/>
      <c r="S648" s="193"/>
      <c r="T648" s="193"/>
      <c r="U648" s="193"/>
      <c r="V648" s="193"/>
      <c r="W648" s="193"/>
      <c r="X648" s="193"/>
      <c r="Y648" s="193"/>
      <c r="Z648" s="193"/>
    </row>
    <row r="649" ht="12.0" customHeight="1">
      <c r="A649" s="193"/>
      <c r="B649" s="193"/>
      <c r="C649" s="193"/>
      <c r="D649" s="193"/>
      <c r="E649" s="193"/>
      <c r="F649" s="193"/>
      <c r="G649" s="193"/>
      <c r="H649" s="193"/>
      <c r="I649" s="193"/>
      <c r="J649" s="193"/>
      <c r="K649" s="193"/>
      <c r="L649" s="193"/>
      <c r="M649" s="193"/>
      <c r="N649" s="193"/>
      <c r="O649" s="193"/>
      <c r="P649" s="193"/>
      <c r="Q649" s="193"/>
      <c r="R649" s="193"/>
      <c r="S649" s="193"/>
      <c r="T649" s="193"/>
      <c r="U649" s="193"/>
      <c r="V649" s="193"/>
      <c r="W649" s="193"/>
      <c r="X649" s="193"/>
      <c r="Y649" s="193"/>
      <c r="Z649" s="193"/>
    </row>
    <row r="650" ht="12.0" customHeight="1">
      <c r="A650" s="193"/>
      <c r="B650" s="193"/>
      <c r="C650" s="193"/>
      <c r="D650" s="193"/>
      <c r="E650" s="193"/>
      <c r="F650" s="193"/>
      <c r="G650" s="193"/>
      <c r="H650" s="193"/>
      <c r="I650" s="193"/>
      <c r="J650" s="193"/>
      <c r="K650" s="193"/>
      <c r="L650" s="193"/>
      <c r="M650" s="193"/>
      <c r="N650" s="193"/>
      <c r="O650" s="193"/>
      <c r="P650" s="193"/>
      <c r="Q650" s="193"/>
      <c r="R650" s="193"/>
      <c r="S650" s="193"/>
      <c r="T650" s="193"/>
      <c r="U650" s="193"/>
      <c r="V650" s="193"/>
      <c r="W650" s="193"/>
      <c r="X650" s="193"/>
      <c r="Y650" s="193"/>
      <c r="Z650" s="193"/>
    </row>
    <row r="651" ht="12.0" customHeight="1">
      <c r="A651" s="193"/>
      <c r="B651" s="193"/>
      <c r="C651" s="193"/>
      <c r="D651" s="193"/>
      <c r="E651" s="193"/>
      <c r="F651" s="193"/>
      <c r="G651" s="193"/>
      <c r="H651" s="193"/>
      <c r="I651" s="193"/>
      <c r="J651" s="193"/>
      <c r="K651" s="193"/>
      <c r="L651" s="193"/>
      <c r="M651" s="193"/>
      <c r="N651" s="193"/>
      <c r="O651" s="193"/>
      <c r="P651" s="193"/>
      <c r="Q651" s="193"/>
      <c r="R651" s="193"/>
      <c r="S651" s="193"/>
      <c r="T651" s="193"/>
      <c r="U651" s="193"/>
      <c r="V651" s="193"/>
      <c r="W651" s="193"/>
      <c r="X651" s="193"/>
      <c r="Y651" s="193"/>
      <c r="Z651" s="193"/>
    </row>
    <row r="652" ht="12.0" customHeight="1">
      <c r="A652" s="193"/>
      <c r="B652" s="193"/>
      <c r="C652" s="193"/>
      <c r="D652" s="193"/>
      <c r="E652" s="193"/>
      <c r="F652" s="193"/>
      <c r="G652" s="193"/>
      <c r="H652" s="193"/>
      <c r="I652" s="193"/>
      <c r="J652" s="193"/>
      <c r="K652" s="193"/>
      <c r="L652" s="193"/>
      <c r="M652" s="193"/>
      <c r="N652" s="193"/>
      <c r="O652" s="193"/>
      <c r="P652" s="193"/>
      <c r="Q652" s="193"/>
      <c r="R652" s="193"/>
      <c r="S652" s="193"/>
      <c r="T652" s="193"/>
      <c r="U652" s="193"/>
      <c r="V652" s="193"/>
      <c r="W652" s="193"/>
      <c r="X652" s="193"/>
      <c r="Y652" s="193"/>
      <c r="Z652" s="193"/>
    </row>
    <row r="653" ht="12.0" customHeight="1">
      <c r="A653" s="193"/>
      <c r="B653" s="193"/>
      <c r="C653" s="193"/>
      <c r="D653" s="193"/>
      <c r="E653" s="193"/>
      <c r="F653" s="193"/>
      <c r="G653" s="193"/>
      <c r="H653" s="193"/>
      <c r="I653" s="193"/>
      <c r="J653" s="193"/>
      <c r="K653" s="193"/>
      <c r="L653" s="193"/>
      <c r="M653" s="193"/>
      <c r="N653" s="193"/>
      <c r="O653" s="193"/>
      <c r="P653" s="193"/>
      <c r="Q653" s="193"/>
      <c r="R653" s="193"/>
      <c r="S653" s="193"/>
      <c r="T653" s="193"/>
      <c r="U653" s="193"/>
      <c r="V653" s="193"/>
      <c r="W653" s="193"/>
      <c r="X653" s="193"/>
      <c r="Y653" s="193"/>
      <c r="Z653" s="193"/>
    </row>
    <row r="654" ht="12.0" customHeight="1">
      <c r="A654" s="193"/>
      <c r="B654" s="193"/>
      <c r="C654" s="193"/>
      <c r="D654" s="193"/>
      <c r="E654" s="193"/>
      <c r="F654" s="193"/>
      <c r="G654" s="193"/>
      <c r="H654" s="193"/>
      <c r="I654" s="193"/>
      <c r="J654" s="193"/>
      <c r="K654" s="193"/>
      <c r="L654" s="193"/>
      <c r="M654" s="193"/>
      <c r="N654" s="193"/>
      <c r="O654" s="193"/>
      <c r="P654" s="193"/>
      <c r="Q654" s="193"/>
      <c r="R654" s="193"/>
      <c r="S654" s="193"/>
      <c r="T654" s="193"/>
      <c r="U654" s="193"/>
      <c r="V654" s="193"/>
      <c r="W654" s="193"/>
      <c r="X654" s="193"/>
      <c r="Y654" s="193"/>
      <c r="Z654" s="193"/>
    </row>
    <row r="655" ht="12.0" customHeight="1">
      <c r="A655" s="193"/>
      <c r="B655" s="193"/>
      <c r="C655" s="193"/>
      <c r="D655" s="193"/>
      <c r="E655" s="193"/>
      <c r="F655" s="193"/>
      <c r="G655" s="193"/>
      <c r="H655" s="193"/>
      <c r="I655" s="193"/>
      <c r="J655" s="193"/>
      <c r="K655" s="193"/>
      <c r="L655" s="193"/>
      <c r="M655" s="193"/>
      <c r="N655" s="193"/>
      <c r="O655" s="193"/>
      <c r="P655" s="193"/>
      <c r="Q655" s="193"/>
      <c r="R655" s="193"/>
      <c r="S655" s="193"/>
      <c r="T655" s="193"/>
      <c r="U655" s="193"/>
      <c r="V655" s="193"/>
      <c r="W655" s="193"/>
      <c r="X655" s="193"/>
      <c r="Y655" s="193"/>
      <c r="Z655" s="193"/>
    </row>
    <row r="656" ht="12.0" customHeight="1">
      <c r="A656" s="193"/>
      <c r="B656" s="193"/>
      <c r="C656" s="193"/>
      <c r="D656" s="193"/>
      <c r="E656" s="193"/>
      <c r="F656" s="193"/>
      <c r="G656" s="193"/>
      <c r="H656" s="193"/>
      <c r="I656" s="193"/>
      <c r="J656" s="193"/>
      <c r="K656" s="193"/>
      <c r="L656" s="193"/>
      <c r="M656" s="193"/>
      <c r="N656" s="193"/>
      <c r="O656" s="193"/>
      <c r="P656" s="193"/>
      <c r="Q656" s="193"/>
      <c r="R656" s="193"/>
      <c r="S656" s="193"/>
      <c r="T656" s="193"/>
      <c r="U656" s="193"/>
      <c r="V656" s="193"/>
      <c r="W656" s="193"/>
      <c r="X656" s="193"/>
      <c r="Y656" s="193"/>
      <c r="Z656" s="193"/>
    </row>
    <row r="657" ht="12.0" customHeight="1">
      <c r="A657" s="193"/>
      <c r="B657" s="193"/>
      <c r="C657" s="193"/>
      <c r="D657" s="193"/>
      <c r="E657" s="193"/>
      <c r="F657" s="193"/>
      <c r="G657" s="193"/>
      <c r="H657" s="193"/>
      <c r="I657" s="193"/>
      <c r="J657" s="193"/>
      <c r="K657" s="193"/>
      <c r="L657" s="193"/>
      <c r="M657" s="193"/>
      <c r="N657" s="193"/>
      <c r="O657" s="193"/>
      <c r="P657" s="193"/>
      <c r="Q657" s="193"/>
      <c r="R657" s="193"/>
      <c r="S657" s="193"/>
      <c r="T657" s="193"/>
      <c r="U657" s="193"/>
      <c r="V657" s="193"/>
      <c r="W657" s="193"/>
      <c r="X657" s="193"/>
      <c r="Y657" s="193"/>
      <c r="Z657" s="193"/>
    </row>
    <row r="658" ht="12.0" customHeight="1">
      <c r="A658" s="193"/>
      <c r="B658" s="193"/>
      <c r="C658" s="193"/>
      <c r="D658" s="193"/>
      <c r="E658" s="193"/>
      <c r="F658" s="193"/>
      <c r="G658" s="193"/>
      <c r="H658" s="193"/>
      <c r="I658" s="193"/>
      <c r="J658" s="193"/>
      <c r="K658" s="193"/>
      <c r="L658" s="193"/>
      <c r="M658" s="193"/>
      <c r="N658" s="193"/>
      <c r="O658" s="193"/>
      <c r="P658" s="193"/>
      <c r="Q658" s="193"/>
      <c r="R658" s="193"/>
      <c r="S658" s="193"/>
      <c r="T658" s="193"/>
      <c r="U658" s="193"/>
      <c r="V658" s="193"/>
      <c r="W658" s="193"/>
      <c r="X658" s="193"/>
      <c r="Y658" s="193"/>
      <c r="Z658" s="193"/>
    </row>
    <row r="659" ht="12.0" customHeight="1">
      <c r="A659" s="193"/>
      <c r="B659" s="193"/>
      <c r="C659" s="193"/>
      <c r="D659" s="193"/>
      <c r="E659" s="193"/>
      <c r="F659" s="193"/>
      <c r="G659" s="193"/>
      <c r="H659" s="193"/>
      <c r="I659" s="193"/>
      <c r="J659" s="193"/>
      <c r="K659" s="193"/>
      <c r="L659" s="193"/>
      <c r="M659" s="193"/>
      <c r="N659" s="193"/>
      <c r="O659" s="193"/>
      <c r="P659" s="193"/>
      <c r="Q659" s="193"/>
      <c r="R659" s="193"/>
      <c r="S659" s="193"/>
      <c r="T659" s="193"/>
      <c r="U659" s="193"/>
      <c r="V659" s="193"/>
      <c r="W659" s="193"/>
      <c r="X659" s="193"/>
      <c r="Y659" s="193"/>
      <c r="Z659" s="193"/>
    </row>
    <row r="660" ht="12.0" customHeight="1">
      <c r="A660" s="193"/>
      <c r="B660" s="193"/>
      <c r="C660" s="193"/>
      <c r="D660" s="193"/>
      <c r="E660" s="193"/>
      <c r="F660" s="193"/>
      <c r="G660" s="193"/>
      <c r="H660" s="193"/>
      <c r="I660" s="193"/>
      <c r="J660" s="193"/>
      <c r="K660" s="193"/>
      <c r="L660" s="193"/>
      <c r="M660" s="193"/>
      <c r="N660" s="193"/>
      <c r="O660" s="193"/>
      <c r="P660" s="193"/>
      <c r="Q660" s="193"/>
      <c r="R660" s="193"/>
      <c r="S660" s="193"/>
      <c r="T660" s="193"/>
      <c r="U660" s="193"/>
      <c r="V660" s="193"/>
      <c r="W660" s="193"/>
      <c r="X660" s="193"/>
      <c r="Y660" s="193"/>
      <c r="Z660" s="193"/>
    </row>
    <row r="661" ht="12.0" customHeight="1">
      <c r="A661" s="193"/>
      <c r="B661" s="193"/>
      <c r="C661" s="193"/>
      <c r="D661" s="193"/>
      <c r="E661" s="193"/>
      <c r="F661" s="193"/>
      <c r="G661" s="193"/>
      <c r="H661" s="193"/>
      <c r="I661" s="193"/>
      <c r="J661" s="193"/>
      <c r="K661" s="193"/>
      <c r="L661" s="193"/>
      <c r="M661" s="193"/>
      <c r="N661" s="193"/>
      <c r="O661" s="193"/>
      <c r="P661" s="193"/>
      <c r="Q661" s="193"/>
      <c r="R661" s="193"/>
      <c r="S661" s="193"/>
      <c r="T661" s="193"/>
      <c r="U661" s="193"/>
      <c r="V661" s="193"/>
      <c r="W661" s="193"/>
      <c r="X661" s="193"/>
      <c r="Y661" s="193"/>
      <c r="Z661" s="193"/>
    </row>
    <row r="662" ht="12.0" customHeight="1">
      <c r="A662" s="193"/>
      <c r="B662" s="193"/>
      <c r="C662" s="193"/>
      <c r="D662" s="193"/>
      <c r="E662" s="193"/>
      <c r="F662" s="193"/>
      <c r="G662" s="193"/>
      <c r="H662" s="193"/>
      <c r="I662" s="193"/>
      <c r="J662" s="193"/>
      <c r="K662" s="193"/>
      <c r="L662" s="193"/>
      <c r="M662" s="193"/>
      <c r="N662" s="193"/>
      <c r="O662" s="193"/>
      <c r="P662" s="193"/>
      <c r="Q662" s="193"/>
      <c r="R662" s="193"/>
      <c r="S662" s="193"/>
      <c r="T662" s="193"/>
      <c r="U662" s="193"/>
      <c r="V662" s="193"/>
      <c r="W662" s="193"/>
      <c r="X662" s="193"/>
      <c r="Y662" s="193"/>
      <c r="Z662" s="193"/>
    </row>
    <row r="663" ht="12.0" customHeight="1">
      <c r="A663" s="193"/>
      <c r="B663" s="193"/>
      <c r="C663" s="193"/>
      <c r="D663" s="193"/>
      <c r="E663" s="193"/>
      <c r="F663" s="193"/>
      <c r="G663" s="193"/>
      <c r="H663" s="193"/>
      <c r="I663" s="193"/>
      <c r="J663" s="193"/>
      <c r="K663" s="193"/>
      <c r="L663" s="193"/>
      <c r="M663" s="193"/>
      <c r="N663" s="193"/>
      <c r="O663" s="193"/>
      <c r="P663" s="193"/>
      <c r="Q663" s="193"/>
      <c r="R663" s="193"/>
      <c r="S663" s="193"/>
      <c r="T663" s="193"/>
      <c r="U663" s="193"/>
      <c r="V663" s="193"/>
      <c r="W663" s="193"/>
      <c r="X663" s="193"/>
      <c r="Y663" s="193"/>
      <c r="Z663" s="193"/>
    </row>
    <row r="664" ht="12.0" customHeight="1">
      <c r="A664" s="193"/>
      <c r="B664" s="193"/>
      <c r="C664" s="193"/>
      <c r="D664" s="193"/>
      <c r="E664" s="193"/>
      <c r="F664" s="193"/>
      <c r="G664" s="193"/>
      <c r="H664" s="193"/>
      <c r="I664" s="193"/>
      <c r="J664" s="193"/>
      <c r="K664" s="193"/>
      <c r="L664" s="193"/>
      <c r="M664" s="193"/>
      <c r="N664" s="193"/>
      <c r="O664" s="193"/>
      <c r="P664" s="193"/>
      <c r="Q664" s="193"/>
      <c r="R664" s="193"/>
      <c r="S664" s="193"/>
      <c r="T664" s="193"/>
      <c r="U664" s="193"/>
      <c r="V664" s="193"/>
      <c r="W664" s="193"/>
      <c r="X664" s="193"/>
      <c r="Y664" s="193"/>
      <c r="Z664" s="193"/>
    </row>
    <row r="665" ht="12.0" customHeight="1">
      <c r="A665" s="193"/>
      <c r="B665" s="193"/>
      <c r="C665" s="193"/>
      <c r="D665" s="193"/>
      <c r="E665" s="193"/>
      <c r="F665" s="193"/>
      <c r="G665" s="193"/>
      <c r="H665" s="193"/>
      <c r="I665" s="193"/>
      <c r="J665" s="193"/>
      <c r="K665" s="193"/>
      <c r="L665" s="193"/>
      <c r="M665" s="193"/>
      <c r="N665" s="193"/>
      <c r="O665" s="193"/>
      <c r="P665" s="193"/>
      <c r="Q665" s="193"/>
      <c r="R665" s="193"/>
      <c r="S665" s="193"/>
      <c r="T665" s="193"/>
      <c r="U665" s="193"/>
      <c r="V665" s="193"/>
      <c r="W665" s="193"/>
      <c r="X665" s="193"/>
      <c r="Y665" s="193"/>
      <c r="Z665" s="193"/>
    </row>
    <row r="666" ht="12.0" customHeight="1">
      <c r="A666" s="193"/>
      <c r="B666" s="193"/>
      <c r="C666" s="193"/>
      <c r="D666" s="193"/>
      <c r="E666" s="193"/>
      <c r="F666" s="193"/>
      <c r="G666" s="193"/>
      <c r="H666" s="193"/>
      <c r="I666" s="193"/>
      <c r="J666" s="193"/>
      <c r="K666" s="193"/>
      <c r="L666" s="193"/>
      <c r="M666" s="193"/>
      <c r="N666" s="193"/>
      <c r="O666" s="193"/>
      <c r="P666" s="193"/>
      <c r="Q666" s="193"/>
      <c r="R666" s="193"/>
      <c r="S666" s="193"/>
      <c r="T666" s="193"/>
      <c r="U666" s="193"/>
      <c r="V666" s="193"/>
      <c r="W666" s="193"/>
      <c r="X666" s="193"/>
      <c r="Y666" s="193"/>
      <c r="Z666" s="193"/>
    </row>
    <row r="667" ht="12.0" customHeight="1">
      <c r="A667" s="193"/>
      <c r="B667" s="193"/>
      <c r="C667" s="193"/>
      <c r="D667" s="193"/>
      <c r="E667" s="193"/>
      <c r="F667" s="193"/>
      <c r="G667" s="193"/>
      <c r="H667" s="193"/>
      <c r="I667" s="193"/>
      <c r="J667" s="193"/>
      <c r="K667" s="193"/>
      <c r="L667" s="193"/>
      <c r="M667" s="193"/>
      <c r="N667" s="193"/>
      <c r="O667" s="193"/>
      <c r="P667" s="193"/>
      <c r="Q667" s="193"/>
      <c r="R667" s="193"/>
      <c r="S667" s="193"/>
      <c r="T667" s="193"/>
      <c r="U667" s="193"/>
      <c r="V667" s="193"/>
      <c r="W667" s="193"/>
      <c r="X667" s="193"/>
      <c r="Y667" s="193"/>
      <c r="Z667" s="193"/>
    </row>
    <row r="668" ht="12.0" customHeight="1">
      <c r="A668" s="193"/>
      <c r="B668" s="193"/>
      <c r="C668" s="193"/>
      <c r="D668" s="193"/>
      <c r="E668" s="193"/>
      <c r="F668" s="193"/>
      <c r="G668" s="193"/>
      <c r="H668" s="193"/>
      <c r="I668" s="193"/>
      <c r="J668" s="193"/>
      <c r="K668" s="193"/>
      <c r="L668" s="193"/>
      <c r="M668" s="193"/>
      <c r="N668" s="193"/>
      <c r="O668" s="193"/>
      <c r="P668" s="193"/>
      <c r="Q668" s="193"/>
      <c r="R668" s="193"/>
      <c r="S668" s="193"/>
      <c r="T668" s="193"/>
      <c r="U668" s="193"/>
      <c r="V668" s="193"/>
      <c r="W668" s="193"/>
      <c r="X668" s="193"/>
      <c r="Y668" s="193"/>
      <c r="Z668" s="193"/>
    </row>
    <row r="669" ht="12.0" customHeight="1">
      <c r="A669" s="193"/>
      <c r="B669" s="193"/>
      <c r="C669" s="193"/>
      <c r="D669" s="193"/>
      <c r="E669" s="193"/>
      <c r="F669" s="193"/>
      <c r="G669" s="193"/>
      <c r="H669" s="193"/>
      <c r="I669" s="193"/>
      <c r="J669" s="193"/>
      <c r="K669" s="193"/>
      <c r="L669" s="193"/>
      <c r="M669" s="193"/>
      <c r="N669" s="193"/>
      <c r="O669" s="193"/>
      <c r="P669" s="193"/>
      <c r="Q669" s="193"/>
      <c r="R669" s="193"/>
      <c r="S669" s="193"/>
      <c r="T669" s="193"/>
      <c r="U669" s="193"/>
      <c r="V669" s="193"/>
      <c r="W669" s="193"/>
      <c r="X669" s="193"/>
      <c r="Y669" s="193"/>
      <c r="Z669" s="193"/>
    </row>
    <row r="670" ht="12.0" customHeight="1">
      <c r="A670" s="193"/>
      <c r="B670" s="193"/>
      <c r="C670" s="193"/>
      <c r="D670" s="193"/>
      <c r="E670" s="193"/>
      <c r="F670" s="193"/>
      <c r="G670" s="193"/>
      <c r="H670" s="193"/>
      <c r="I670" s="193"/>
      <c r="J670" s="193"/>
      <c r="K670" s="193"/>
      <c r="L670" s="193"/>
      <c r="M670" s="193"/>
      <c r="N670" s="193"/>
      <c r="O670" s="193"/>
      <c r="P670" s="193"/>
      <c r="Q670" s="193"/>
      <c r="R670" s="193"/>
      <c r="S670" s="193"/>
      <c r="T670" s="193"/>
      <c r="U670" s="193"/>
      <c r="V670" s="193"/>
      <c r="W670" s="193"/>
      <c r="X670" s="193"/>
      <c r="Y670" s="193"/>
      <c r="Z670" s="193"/>
    </row>
    <row r="671" ht="12.0" customHeight="1">
      <c r="A671" s="193"/>
      <c r="B671" s="193"/>
      <c r="C671" s="193"/>
      <c r="D671" s="193"/>
      <c r="E671" s="193"/>
      <c r="F671" s="193"/>
      <c r="G671" s="193"/>
      <c r="H671" s="193"/>
      <c r="I671" s="193"/>
      <c r="J671" s="193"/>
      <c r="K671" s="193"/>
      <c r="L671" s="193"/>
      <c r="M671" s="193"/>
      <c r="N671" s="193"/>
      <c r="O671" s="193"/>
      <c r="P671" s="193"/>
      <c r="Q671" s="193"/>
      <c r="R671" s="193"/>
      <c r="S671" s="193"/>
      <c r="T671" s="193"/>
      <c r="U671" s="193"/>
      <c r="V671" s="193"/>
      <c r="W671" s="193"/>
      <c r="X671" s="193"/>
      <c r="Y671" s="193"/>
      <c r="Z671" s="193"/>
    </row>
    <row r="672" ht="12.0" customHeight="1">
      <c r="A672" s="193"/>
      <c r="B672" s="193"/>
      <c r="C672" s="193"/>
      <c r="D672" s="193"/>
      <c r="E672" s="193"/>
      <c r="F672" s="193"/>
      <c r="G672" s="193"/>
      <c r="H672" s="193"/>
      <c r="I672" s="193"/>
      <c r="J672" s="193"/>
      <c r="K672" s="193"/>
      <c r="L672" s="193"/>
      <c r="M672" s="193"/>
      <c r="N672" s="193"/>
      <c r="O672" s="193"/>
      <c r="P672" s="193"/>
      <c r="Q672" s="193"/>
      <c r="R672" s="193"/>
      <c r="S672" s="193"/>
      <c r="T672" s="193"/>
      <c r="U672" s="193"/>
      <c r="V672" s="193"/>
      <c r="W672" s="193"/>
      <c r="X672" s="193"/>
      <c r="Y672" s="193"/>
      <c r="Z672" s="193"/>
    </row>
    <row r="673" ht="12.0" customHeight="1">
      <c r="A673" s="193"/>
      <c r="B673" s="193"/>
      <c r="C673" s="193"/>
      <c r="D673" s="193"/>
      <c r="E673" s="193"/>
      <c r="F673" s="193"/>
      <c r="G673" s="193"/>
      <c r="H673" s="193"/>
      <c r="I673" s="193"/>
      <c r="J673" s="193"/>
      <c r="K673" s="193"/>
      <c r="L673" s="193"/>
      <c r="M673" s="193"/>
      <c r="N673" s="193"/>
      <c r="O673" s="193"/>
      <c r="P673" s="193"/>
      <c r="Q673" s="193"/>
      <c r="R673" s="193"/>
      <c r="S673" s="193"/>
      <c r="T673" s="193"/>
      <c r="U673" s="193"/>
      <c r="V673" s="193"/>
      <c r="W673" s="193"/>
      <c r="X673" s="193"/>
      <c r="Y673" s="193"/>
      <c r="Z673" s="193"/>
    </row>
    <row r="674" ht="12.0" customHeight="1">
      <c r="A674" s="193"/>
      <c r="B674" s="193"/>
      <c r="C674" s="193"/>
      <c r="D674" s="193"/>
      <c r="E674" s="193"/>
      <c r="F674" s="193"/>
      <c r="G674" s="193"/>
      <c r="H674" s="193"/>
      <c r="I674" s="193"/>
      <c r="J674" s="193"/>
      <c r="K674" s="193"/>
      <c r="L674" s="193"/>
      <c r="M674" s="193"/>
      <c r="N674" s="193"/>
      <c r="O674" s="193"/>
      <c r="P674" s="193"/>
      <c r="Q674" s="193"/>
      <c r="R674" s="193"/>
      <c r="S674" s="193"/>
      <c r="T674" s="193"/>
      <c r="U674" s="193"/>
      <c r="V674" s="193"/>
      <c r="W674" s="193"/>
      <c r="X674" s="193"/>
      <c r="Y674" s="193"/>
      <c r="Z674" s="193"/>
    </row>
    <row r="675" ht="12.0" customHeight="1">
      <c r="A675" s="193"/>
      <c r="B675" s="193"/>
      <c r="C675" s="193"/>
      <c r="D675" s="193"/>
      <c r="E675" s="193"/>
      <c r="F675" s="193"/>
      <c r="G675" s="193"/>
      <c r="H675" s="193"/>
      <c r="I675" s="193"/>
      <c r="J675" s="193"/>
      <c r="K675" s="193"/>
      <c r="L675" s="193"/>
      <c r="M675" s="193"/>
      <c r="N675" s="193"/>
      <c r="O675" s="193"/>
      <c r="P675" s="193"/>
      <c r="Q675" s="193"/>
      <c r="R675" s="193"/>
      <c r="S675" s="193"/>
      <c r="T675" s="193"/>
      <c r="U675" s="193"/>
      <c r="V675" s="193"/>
      <c r="W675" s="193"/>
      <c r="X675" s="193"/>
      <c r="Y675" s="193"/>
      <c r="Z675" s="193"/>
    </row>
    <row r="676" ht="12.0" customHeight="1">
      <c r="A676" s="193"/>
      <c r="B676" s="193"/>
      <c r="C676" s="193"/>
      <c r="D676" s="193"/>
      <c r="E676" s="193"/>
      <c r="F676" s="193"/>
      <c r="G676" s="193"/>
      <c r="H676" s="193"/>
      <c r="I676" s="193"/>
      <c r="J676" s="193"/>
      <c r="K676" s="193"/>
      <c r="L676" s="193"/>
      <c r="M676" s="193"/>
      <c r="N676" s="193"/>
      <c r="O676" s="193"/>
      <c r="P676" s="193"/>
      <c r="Q676" s="193"/>
      <c r="R676" s="193"/>
      <c r="S676" s="193"/>
      <c r="T676" s="193"/>
      <c r="U676" s="193"/>
      <c r="V676" s="193"/>
      <c r="W676" s="193"/>
      <c r="X676" s="193"/>
      <c r="Y676" s="193"/>
      <c r="Z676" s="193"/>
    </row>
    <row r="677" ht="12.0" customHeight="1">
      <c r="A677" s="193"/>
      <c r="B677" s="193"/>
      <c r="C677" s="193"/>
      <c r="D677" s="193"/>
      <c r="E677" s="193"/>
      <c r="F677" s="193"/>
      <c r="G677" s="193"/>
      <c r="H677" s="193"/>
      <c r="I677" s="193"/>
      <c r="J677" s="193"/>
      <c r="K677" s="193"/>
      <c r="L677" s="193"/>
      <c r="M677" s="193"/>
      <c r="N677" s="193"/>
      <c r="O677" s="193"/>
      <c r="P677" s="193"/>
      <c r="Q677" s="193"/>
      <c r="R677" s="193"/>
      <c r="S677" s="193"/>
      <c r="T677" s="193"/>
      <c r="U677" s="193"/>
      <c r="V677" s="193"/>
      <c r="W677" s="193"/>
      <c r="X677" s="193"/>
      <c r="Y677" s="193"/>
      <c r="Z677" s="193"/>
    </row>
    <row r="678" ht="12.0" customHeight="1">
      <c r="A678" s="193"/>
      <c r="B678" s="193"/>
      <c r="C678" s="193"/>
      <c r="D678" s="193"/>
      <c r="E678" s="193"/>
      <c r="F678" s="193"/>
      <c r="G678" s="193"/>
      <c r="H678" s="193"/>
      <c r="I678" s="193"/>
      <c r="J678" s="193"/>
      <c r="K678" s="193"/>
      <c r="L678" s="193"/>
      <c r="M678" s="193"/>
      <c r="N678" s="193"/>
      <c r="O678" s="193"/>
      <c r="P678" s="193"/>
      <c r="Q678" s="193"/>
      <c r="R678" s="193"/>
      <c r="S678" s="193"/>
      <c r="T678" s="193"/>
      <c r="U678" s="193"/>
      <c r="V678" s="193"/>
      <c r="W678" s="193"/>
      <c r="X678" s="193"/>
      <c r="Y678" s="193"/>
      <c r="Z678" s="193"/>
    </row>
    <row r="679" ht="12.0" customHeight="1">
      <c r="A679" s="193"/>
      <c r="B679" s="193"/>
      <c r="C679" s="193"/>
      <c r="D679" s="193"/>
      <c r="E679" s="193"/>
      <c r="F679" s="193"/>
      <c r="G679" s="193"/>
      <c r="H679" s="193"/>
      <c r="I679" s="193"/>
      <c r="J679" s="193"/>
      <c r="K679" s="193"/>
      <c r="L679" s="193"/>
      <c r="M679" s="193"/>
      <c r="N679" s="193"/>
      <c r="O679" s="193"/>
      <c r="P679" s="193"/>
      <c r="Q679" s="193"/>
      <c r="R679" s="193"/>
      <c r="S679" s="193"/>
      <c r="T679" s="193"/>
      <c r="U679" s="193"/>
      <c r="V679" s="193"/>
      <c r="W679" s="193"/>
      <c r="X679" s="193"/>
      <c r="Y679" s="193"/>
      <c r="Z679" s="193"/>
    </row>
    <row r="680" ht="12.0" customHeight="1">
      <c r="A680" s="193"/>
      <c r="B680" s="193"/>
      <c r="C680" s="193"/>
      <c r="D680" s="193"/>
      <c r="E680" s="193"/>
      <c r="F680" s="193"/>
      <c r="G680" s="193"/>
      <c r="H680" s="193"/>
      <c r="I680" s="193"/>
      <c r="J680" s="193"/>
      <c r="K680" s="193"/>
      <c r="L680" s="193"/>
      <c r="M680" s="193"/>
      <c r="N680" s="193"/>
      <c r="O680" s="193"/>
      <c r="P680" s="193"/>
      <c r="Q680" s="193"/>
      <c r="R680" s="193"/>
      <c r="S680" s="193"/>
      <c r="T680" s="193"/>
      <c r="U680" s="193"/>
      <c r="V680" s="193"/>
      <c r="W680" s="193"/>
      <c r="X680" s="193"/>
      <c r="Y680" s="193"/>
      <c r="Z680" s="193"/>
    </row>
    <row r="681" ht="12.0" customHeight="1">
      <c r="A681" s="193"/>
      <c r="B681" s="193"/>
      <c r="C681" s="193"/>
      <c r="D681" s="193"/>
      <c r="E681" s="193"/>
      <c r="F681" s="193"/>
      <c r="G681" s="193"/>
      <c r="H681" s="193"/>
      <c r="I681" s="193"/>
      <c r="J681" s="193"/>
      <c r="K681" s="193"/>
      <c r="L681" s="193"/>
      <c r="M681" s="193"/>
      <c r="N681" s="193"/>
      <c r="O681" s="193"/>
      <c r="P681" s="193"/>
      <c r="Q681" s="193"/>
      <c r="R681" s="193"/>
      <c r="S681" s="193"/>
      <c r="T681" s="193"/>
      <c r="U681" s="193"/>
      <c r="V681" s="193"/>
      <c r="W681" s="193"/>
      <c r="X681" s="193"/>
      <c r="Y681" s="193"/>
      <c r="Z681" s="193"/>
    </row>
    <row r="682" ht="12.0" customHeight="1">
      <c r="A682" s="193"/>
      <c r="B682" s="193"/>
      <c r="C682" s="193"/>
      <c r="D682" s="193"/>
      <c r="E682" s="193"/>
      <c r="F682" s="193"/>
      <c r="G682" s="193"/>
      <c r="H682" s="193"/>
      <c r="I682" s="193"/>
      <c r="J682" s="193"/>
      <c r="K682" s="193"/>
      <c r="L682" s="193"/>
      <c r="M682" s="193"/>
      <c r="N682" s="193"/>
      <c r="O682" s="193"/>
      <c r="P682" s="193"/>
      <c r="Q682" s="193"/>
      <c r="R682" s="193"/>
      <c r="S682" s="193"/>
      <c r="T682" s="193"/>
      <c r="U682" s="193"/>
      <c r="V682" s="193"/>
      <c r="W682" s="193"/>
      <c r="X682" s="193"/>
      <c r="Y682" s="193"/>
      <c r="Z682" s="193"/>
    </row>
    <row r="683" ht="12.0" customHeight="1">
      <c r="A683" s="193"/>
      <c r="B683" s="193"/>
      <c r="C683" s="193"/>
      <c r="D683" s="193"/>
      <c r="E683" s="193"/>
      <c r="F683" s="193"/>
      <c r="G683" s="193"/>
      <c r="H683" s="193"/>
      <c r="I683" s="193"/>
      <c r="J683" s="193"/>
      <c r="K683" s="193"/>
      <c r="L683" s="193"/>
      <c r="M683" s="193"/>
      <c r="N683" s="193"/>
      <c r="O683" s="193"/>
      <c r="P683" s="193"/>
      <c r="Q683" s="193"/>
      <c r="R683" s="193"/>
      <c r="S683" s="193"/>
      <c r="T683" s="193"/>
      <c r="U683" s="193"/>
      <c r="V683" s="193"/>
      <c r="W683" s="193"/>
      <c r="X683" s="193"/>
      <c r="Y683" s="193"/>
      <c r="Z683" s="193"/>
    </row>
    <row r="684" ht="12.0" customHeight="1">
      <c r="A684" s="193"/>
      <c r="B684" s="193"/>
      <c r="C684" s="193"/>
      <c r="D684" s="193"/>
      <c r="E684" s="193"/>
      <c r="F684" s="193"/>
      <c r="G684" s="193"/>
      <c r="H684" s="193"/>
      <c r="I684" s="193"/>
      <c r="J684" s="193"/>
      <c r="K684" s="193"/>
      <c r="L684" s="193"/>
      <c r="M684" s="193"/>
      <c r="N684" s="193"/>
      <c r="O684" s="193"/>
      <c r="P684" s="193"/>
      <c r="Q684" s="193"/>
      <c r="R684" s="193"/>
      <c r="S684" s="193"/>
      <c r="T684" s="193"/>
      <c r="U684" s="193"/>
      <c r="V684" s="193"/>
      <c r="W684" s="193"/>
      <c r="X684" s="193"/>
      <c r="Y684" s="193"/>
      <c r="Z684" s="193"/>
    </row>
    <row r="685" ht="12.0" customHeight="1">
      <c r="A685" s="193"/>
      <c r="B685" s="193"/>
      <c r="C685" s="193"/>
      <c r="D685" s="193"/>
      <c r="E685" s="193"/>
      <c r="F685" s="193"/>
      <c r="G685" s="193"/>
      <c r="H685" s="193"/>
      <c r="I685" s="193"/>
      <c r="J685" s="193"/>
      <c r="K685" s="193"/>
      <c r="L685" s="193"/>
      <c r="M685" s="193"/>
      <c r="N685" s="193"/>
      <c r="O685" s="193"/>
      <c r="P685" s="193"/>
      <c r="Q685" s="193"/>
      <c r="R685" s="193"/>
      <c r="S685" s="193"/>
      <c r="T685" s="193"/>
      <c r="U685" s="193"/>
      <c r="V685" s="193"/>
      <c r="W685" s="193"/>
      <c r="X685" s="193"/>
      <c r="Y685" s="193"/>
      <c r="Z685" s="193"/>
    </row>
    <row r="686" ht="12.0" customHeight="1">
      <c r="A686" s="193"/>
      <c r="B686" s="193"/>
      <c r="C686" s="193"/>
      <c r="D686" s="193"/>
      <c r="E686" s="193"/>
      <c r="F686" s="193"/>
      <c r="G686" s="193"/>
      <c r="H686" s="193"/>
      <c r="I686" s="193"/>
      <c r="J686" s="193"/>
      <c r="K686" s="193"/>
      <c r="L686" s="193"/>
      <c r="M686" s="193"/>
      <c r="N686" s="193"/>
      <c r="O686" s="193"/>
      <c r="P686" s="193"/>
      <c r="Q686" s="193"/>
      <c r="R686" s="193"/>
      <c r="S686" s="193"/>
      <c r="T686" s="193"/>
      <c r="U686" s="193"/>
      <c r="V686" s="193"/>
      <c r="W686" s="193"/>
      <c r="X686" s="193"/>
      <c r="Y686" s="193"/>
      <c r="Z686" s="193"/>
    </row>
    <row r="687" ht="12.0" customHeight="1">
      <c r="A687" s="193"/>
      <c r="B687" s="193"/>
      <c r="C687" s="193"/>
      <c r="D687" s="193"/>
      <c r="E687" s="193"/>
      <c r="F687" s="193"/>
      <c r="G687" s="193"/>
      <c r="H687" s="193"/>
      <c r="I687" s="193"/>
      <c r="J687" s="193"/>
      <c r="K687" s="193"/>
      <c r="L687" s="193"/>
      <c r="M687" s="193"/>
      <c r="N687" s="193"/>
      <c r="O687" s="193"/>
      <c r="P687" s="193"/>
      <c r="Q687" s="193"/>
      <c r="R687" s="193"/>
      <c r="S687" s="193"/>
      <c r="T687" s="193"/>
      <c r="U687" s="193"/>
      <c r="V687" s="193"/>
      <c r="W687" s="193"/>
      <c r="X687" s="193"/>
      <c r="Y687" s="193"/>
      <c r="Z687" s="193"/>
    </row>
    <row r="688" ht="12.0" customHeight="1">
      <c r="A688" s="193"/>
      <c r="B688" s="193"/>
      <c r="C688" s="193"/>
      <c r="D688" s="193"/>
      <c r="E688" s="193"/>
      <c r="F688" s="193"/>
      <c r="G688" s="193"/>
      <c r="H688" s="193"/>
      <c r="I688" s="193"/>
      <c r="J688" s="193"/>
      <c r="K688" s="193"/>
      <c r="L688" s="193"/>
      <c r="M688" s="193"/>
      <c r="N688" s="193"/>
      <c r="O688" s="193"/>
      <c r="P688" s="193"/>
      <c r="Q688" s="193"/>
      <c r="R688" s="193"/>
      <c r="S688" s="193"/>
      <c r="T688" s="193"/>
      <c r="U688" s="193"/>
      <c r="V688" s="193"/>
      <c r="W688" s="193"/>
      <c r="X688" s="193"/>
      <c r="Y688" s="193"/>
      <c r="Z688" s="193"/>
    </row>
    <row r="689" ht="12.0" customHeight="1">
      <c r="A689" s="193"/>
      <c r="B689" s="193"/>
      <c r="C689" s="193"/>
      <c r="D689" s="193"/>
      <c r="E689" s="193"/>
      <c r="F689" s="193"/>
      <c r="G689" s="193"/>
      <c r="H689" s="193"/>
      <c r="I689" s="193"/>
      <c r="J689" s="193"/>
      <c r="K689" s="193"/>
      <c r="L689" s="193"/>
      <c r="M689" s="193"/>
      <c r="N689" s="193"/>
      <c r="O689" s="193"/>
      <c r="P689" s="193"/>
      <c r="Q689" s="193"/>
      <c r="R689" s="193"/>
      <c r="S689" s="193"/>
      <c r="T689" s="193"/>
      <c r="U689" s="193"/>
      <c r="V689" s="193"/>
      <c r="W689" s="193"/>
      <c r="X689" s="193"/>
      <c r="Y689" s="193"/>
      <c r="Z689" s="193"/>
    </row>
    <row r="690" ht="12.0" customHeight="1">
      <c r="A690" s="193"/>
      <c r="B690" s="193"/>
      <c r="C690" s="193"/>
      <c r="D690" s="193"/>
      <c r="E690" s="193"/>
      <c r="F690" s="193"/>
      <c r="G690" s="193"/>
      <c r="H690" s="193"/>
      <c r="I690" s="193"/>
      <c r="J690" s="193"/>
      <c r="K690" s="193"/>
      <c r="L690" s="193"/>
      <c r="M690" s="193"/>
      <c r="N690" s="193"/>
      <c r="O690" s="193"/>
      <c r="P690" s="193"/>
      <c r="Q690" s="193"/>
      <c r="R690" s="193"/>
      <c r="S690" s="193"/>
      <c r="T690" s="193"/>
      <c r="U690" s="193"/>
      <c r="V690" s="193"/>
      <c r="W690" s="193"/>
      <c r="X690" s="193"/>
      <c r="Y690" s="193"/>
      <c r="Z690" s="193"/>
    </row>
    <row r="691" ht="12.0" customHeight="1">
      <c r="A691" s="193"/>
      <c r="B691" s="193"/>
      <c r="C691" s="193"/>
      <c r="D691" s="193"/>
      <c r="E691" s="193"/>
      <c r="F691" s="193"/>
      <c r="G691" s="193"/>
      <c r="H691" s="193"/>
      <c r="I691" s="193"/>
      <c r="J691" s="193"/>
      <c r="K691" s="193"/>
      <c r="L691" s="193"/>
      <c r="M691" s="193"/>
      <c r="N691" s="193"/>
      <c r="O691" s="193"/>
      <c r="P691" s="193"/>
      <c r="Q691" s="193"/>
      <c r="R691" s="193"/>
      <c r="S691" s="193"/>
      <c r="T691" s="193"/>
      <c r="U691" s="193"/>
      <c r="V691" s="193"/>
      <c r="W691" s="193"/>
      <c r="X691" s="193"/>
      <c r="Y691" s="193"/>
      <c r="Z691" s="193"/>
    </row>
    <row r="692" ht="12.0" customHeight="1">
      <c r="A692" s="193"/>
      <c r="B692" s="193"/>
      <c r="C692" s="193"/>
      <c r="D692" s="193"/>
      <c r="E692" s="193"/>
      <c r="F692" s="193"/>
      <c r="G692" s="193"/>
      <c r="H692" s="193"/>
      <c r="I692" s="193"/>
      <c r="J692" s="193"/>
      <c r="K692" s="193"/>
      <c r="L692" s="193"/>
      <c r="M692" s="193"/>
      <c r="N692" s="193"/>
      <c r="O692" s="193"/>
      <c r="P692" s="193"/>
      <c r="Q692" s="193"/>
      <c r="R692" s="193"/>
      <c r="S692" s="193"/>
      <c r="T692" s="193"/>
      <c r="U692" s="193"/>
      <c r="V692" s="193"/>
      <c r="W692" s="193"/>
      <c r="X692" s="193"/>
      <c r="Y692" s="193"/>
      <c r="Z692" s="193"/>
    </row>
    <row r="693" ht="12.0" customHeight="1">
      <c r="A693" s="193"/>
      <c r="B693" s="193"/>
      <c r="C693" s="193"/>
      <c r="D693" s="193"/>
      <c r="E693" s="193"/>
      <c r="F693" s="193"/>
      <c r="G693" s="193"/>
      <c r="H693" s="193"/>
      <c r="I693" s="193"/>
      <c r="J693" s="193"/>
      <c r="K693" s="193"/>
      <c r="L693" s="193"/>
      <c r="M693" s="193"/>
      <c r="N693" s="193"/>
      <c r="O693" s="193"/>
      <c r="P693" s="193"/>
      <c r="Q693" s="193"/>
      <c r="R693" s="193"/>
      <c r="S693" s="193"/>
      <c r="T693" s="193"/>
      <c r="U693" s="193"/>
      <c r="V693" s="193"/>
      <c r="W693" s="193"/>
      <c r="X693" s="193"/>
      <c r="Y693" s="193"/>
      <c r="Z693" s="193"/>
    </row>
    <row r="694" ht="12.0" customHeight="1">
      <c r="A694" s="193"/>
      <c r="B694" s="193"/>
      <c r="C694" s="193"/>
      <c r="D694" s="193"/>
      <c r="E694" s="193"/>
      <c r="F694" s="193"/>
      <c r="G694" s="193"/>
      <c r="H694" s="193"/>
      <c r="I694" s="193"/>
      <c r="J694" s="193"/>
      <c r="K694" s="193"/>
      <c r="L694" s="193"/>
      <c r="M694" s="193"/>
      <c r="N694" s="193"/>
      <c r="O694" s="193"/>
      <c r="P694" s="193"/>
      <c r="Q694" s="193"/>
      <c r="R694" s="193"/>
      <c r="S694" s="193"/>
      <c r="T694" s="193"/>
      <c r="U694" s="193"/>
      <c r="V694" s="193"/>
      <c r="W694" s="193"/>
      <c r="X694" s="193"/>
      <c r="Y694" s="193"/>
      <c r="Z694" s="193"/>
    </row>
    <row r="695" ht="12.0" customHeight="1">
      <c r="A695" s="193"/>
      <c r="B695" s="193"/>
      <c r="C695" s="193"/>
      <c r="D695" s="193"/>
      <c r="E695" s="193"/>
      <c r="F695" s="193"/>
      <c r="G695" s="193"/>
      <c r="H695" s="193"/>
      <c r="I695" s="193"/>
      <c r="J695" s="193"/>
      <c r="K695" s="193"/>
      <c r="L695" s="193"/>
      <c r="M695" s="193"/>
      <c r="N695" s="193"/>
      <c r="O695" s="193"/>
      <c r="P695" s="193"/>
      <c r="Q695" s="193"/>
      <c r="R695" s="193"/>
      <c r="S695" s="193"/>
      <c r="T695" s="193"/>
      <c r="U695" s="193"/>
      <c r="V695" s="193"/>
      <c r="W695" s="193"/>
      <c r="X695" s="193"/>
      <c r="Y695" s="193"/>
      <c r="Z695" s="193"/>
    </row>
    <row r="696" ht="12.0" customHeight="1">
      <c r="A696" s="193"/>
      <c r="B696" s="193"/>
      <c r="C696" s="193"/>
      <c r="D696" s="193"/>
      <c r="E696" s="193"/>
      <c r="F696" s="193"/>
      <c r="G696" s="193"/>
      <c r="H696" s="193"/>
      <c r="I696" s="193"/>
      <c r="J696" s="193"/>
      <c r="K696" s="193"/>
      <c r="L696" s="193"/>
      <c r="M696" s="193"/>
      <c r="N696" s="193"/>
      <c r="O696" s="193"/>
      <c r="P696" s="193"/>
      <c r="Q696" s="193"/>
      <c r="R696" s="193"/>
      <c r="S696" s="193"/>
      <c r="T696" s="193"/>
      <c r="U696" s="193"/>
      <c r="V696" s="193"/>
      <c r="W696" s="193"/>
      <c r="X696" s="193"/>
      <c r="Y696" s="193"/>
      <c r="Z696" s="193"/>
    </row>
    <row r="697" ht="12.0" customHeight="1">
      <c r="A697" s="193"/>
      <c r="B697" s="193"/>
      <c r="C697" s="193"/>
      <c r="D697" s="193"/>
      <c r="E697" s="193"/>
      <c r="F697" s="193"/>
      <c r="G697" s="193"/>
      <c r="H697" s="193"/>
      <c r="I697" s="193"/>
      <c r="J697" s="193"/>
      <c r="K697" s="193"/>
      <c r="L697" s="193"/>
      <c r="M697" s="193"/>
      <c r="N697" s="193"/>
      <c r="O697" s="193"/>
      <c r="P697" s="193"/>
      <c r="Q697" s="193"/>
      <c r="R697" s="193"/>
      <c r="S697" s="193"/>
      <c r="T697" s="193"/>
      <c r="U697" s="193"/>
      <c r="V697" s="193"/>
      <c r="W697" s="193"/>
      <c r="X697" s="193"/>
      <c r="Y697" s="193"/>
      <c r="Z697" s="193"/>
    </row>
    <row r="698" ht="12.0" customHeight="1">
      <c r="A698" s="193"/>
      <c r="B698" s="193"/>
      <c r="C698" s="193"/>
      <c r="D698" s="193"/>
      <c r="E698" s="193"/>
      <c r="F698" s="193"/>
      <c r="G698" s="193"/>
      <c r="H698" s="193"/>
      <c r="I698" s="193"/>
      <c r="J698" s="193"/>
      <c r="K698" s="193"/>
      <c r="L698" s="193"/>
      <c r="M698" s="193"/>
      <c r="N698" s="193"/>
      <c r="O698" s="193"/>
      <c r="P698" s="193"/>
      <c r="Q698" s="193"/>
      <c r="R698" s="193"/>
      <c r="S698" s="193"/>
      <c r="T698" s="193"/>
      <c r="U698" s="193"/>
      <c r="V698" s="193"/>
      <c r="W698" s="193"/>
      <c r="X698" s="193"/>
      <c r="Y698" s="193"/>
      <c r="Z698" s="193"/>
    </row>
    <row r="699" ht="12.0" customHeight="1">
      <c r="A699" s="193"/>
      <c r="B699" s="193"/>
      <c r="C699" s="193"/>
      <c r="D699" s="193"/>
      <c r="E699" s="193"/>
      <c r="F699" s="193"/>
      <c r="G699" s="193"/>
      <c r="H699" s="193"/>
      <c r="I699" s="193"/>
      <c r="J699" s="193"/>
      <c r="K699" s="193"/>
      <c r="L699" s="193"/>
      <c r="M699" s="193"/>
      <c r="N699" s="193"/>
      <c r="O699" s="193"/>
      <c r="P699" s="193"/>
      <c r="Q699" s="193"/>
      <c r="R699" s="193"/>
      <c r="S699" s="193"/>
      <c r="T699" s="193"/>
      <c r="U699" s="193"/>
      <c r="V699" s="193"/>
      <c r="W699" s="193"/>
      <c r="X699" s="193"/>
      <c r="Y699" s="193"/>
      <c r="Z699" s="193"/>
    </row>
    <row r="700" ht="12.0" customHeight="1">
      <c r="A700" s="193"/>
      <c r="B700" s="193"/>
      <c r="C700" s="193"/>
      <c r="D700" s="193"/>
      <c r="E700" s="193"/>
      <c r="F700" s="193"/>
      <c r="G700" s="193"/>
      <c r="H700" s="193"/>
      <c r="I700" s="193"/>
      <c r="J700" s="193"/>
      <c r="K700" s="193"/>
      <c r="L700" s="193"/>
      <c r="M700" s="193"/>
      <c r="N700" s="193"/>
      <c r="O700" s="193"/>
      <c r="P700" s="193"/>
      <c r="Q700" s="193"/>
      <c r="R700" s="193"/>
      <c r="S700" s="193"/>
      <c r="T700" s="193"/>
      <c r="U700" s="193"/>
      <c r="V700" s="193"/>
      <c r="W700" s="193"/>
      <c r="X700" s="193"/>
      <c r="Y700" s="193"/>
      <c r="Z700" s="193"/>
    </row>
    <row r="701" ht="12.0" customHeight="1">
      <c r="A701" s="193"/>
      <c r="B701" s="193"/>
      <c r="C701" s="193"/>
      <c r="D701" s="193"/>
      <c r="E701" s="193"/>
      <c r="F701" s="193"/>
      <c r="G701" s="193"/>
      <c r="H701" s="193"/>
      <c r="I701" s="193"/>
      <c r="J701" s="193"/>
      <c r="K701" s="193"/>
      <c r="L701" s="193"/>
      <c r="M701" s="193"/>
      <c r="N701" s="193"/>
      <c r="O701" s="193"/>
      <c r="P701" s="193"/>
      <c r="Q701" s="193"/>
      <c r="R701" s="193"/>
      <c r="S701" s="193"/>
      <c r="T701" s="193"/>
      <c r="U701" s="193"/>
      <c r="V701" s="193"/>
      <c r="W701" s="193"/>
      <c r="X701" s="193"/>
      <c r="Y701" s="193"/>
      <c r="Z701" s="193"/>
    </row>
    <row r="702" ht="12.0" customHeight="1">
      <c r="A702" s="193"/>
      <c r="B702" s="193"/>
      <c r="C702" s="193"/>
      <c r="D702" s="193"/>
      <c r="E702" s="193"/>
      <c r="F702" s="193"/>
      <c r="G702" s="193"/>
      <c r="H702" s="193"/>
      <c r="I702" s="193"/>
      <c r="J702" s="193"/>
      <c r="K702" s="193"/>
      <c r="L702" s="193"/>
      <c r="M702" s="193"/>
      <c r="N702" s="193"/>
      <c r="O702" s="193"/>
      <c r="P702" s="193"/>
      <c r="Q702" s="193"/>
      <c r="R702" s="193"/>
      <c r="S702" s="193"/>
      <c r="T702" s="193"/>
      <c r="U702" s="193"/>
      <c r="V702" s="193"/>
      <c r="W702" s="193"/>
      <c r="X702" s="193"/>
      <c r="Y702" s="193"/>
      <c r="Z702" s="193"/>
    </row>
    <row r="703" ht="12.0" customHeight="1">
      <c r="A703" s="193"/>
      <c r="B703" s="193"/>
      <c r="C703" s="193"/>
      <c r="D703" s="193"/>
      <c r="E703" s="193"/>
      <c r="F703" s="193"/>
      <c r="G703" s="193"/>
      <c r="H703" s="193"/>
      <c r="I703" s="193"/>
      <c r="J703" s="193"/>
      <c r="K703" s="193"/>
      <c r="L703" s="193"/>
      <c r="M703" s="193"/>
      <c r="N703" s="193"/>
      <c r="O703" s="193"/>
      <c r="P703" s="193"/>
      <c r="Q703" s="193"/>
      <c r="R703" s="193"/>
      <c r="S703" s="193"/>
      <c r="T703" s="193"/>
      <c r="U703" s="193"/>
      <c r="V703" s="193"/>
      <c r="W703" s="193"/>
      <c r="X703" s="193"/>
      <c r="Y703" s="193"/>
      <c r="Z703" s="193"/>
    </row>
    <row r="704" ht="12.0" customHeight="1">
      <c r="A704" s="193"/>
      <c r="B704" s="193"/>
      <c r="C704" s="193"/>
      <c r="D704" s="193"/>
      <c r="E704" s="193"/>
      <c r="F704" s="193"/>
      <c r="G704" s="193"/>
      <c r="H704" s="193"/>
      <c r="I704" s="193"/>
      <c r="J704" s="193"/>
      <c r="K704" s="193"/>
      <c r="L704" s="193"/>
      <c r="M704" s="193"/>
      <c r="N704" s="193"/>
      <c r="O704" s="193"/>
      <c r="P704" s="193"/>
      <c r="Q704" s="193"/>
      <c r="R704" s="193"/>
      <c r="S704" s="193"/>
      <c r="T704" s="193"/>
      <c r="U704" s="193"/>
      <c r="V704" s="193"/>
      <c r="W704" s="193"/>
      <c r="X704" s="193"/>
      <c r="Y704" s="193"/>
      <c r="Z704" s="193"/>
    </row>
    <row r="705" ht="12.0" customHeight="1">
      <c r="A705" s="193"/>
      <c r="B705" s="193"/>
      <c r="C705" s="193"/>
      <c r="D705" s="193"/>
      <c r="E705" s="193"/>
      <c r="F705" s="193"/>
      <c r="G705" s="193"/>
      <c r="H705" s="193"/>
      <c r="I705" s="193"/>
      <c r="J705" s="193"/>
      <c r="K705" s="193"/>
      <c r="L705" s="193"/>
      <c r="M705" s="193"/>
      <c r="N705" s="193"/>
      <c r="O705" s="193"/>
      <c r="P705" s="193"/>
      <c r="Q705" s="193"/>
      <c r="R705" s="193"/>
      <c r="S705" s="193"/>
      <c r="T705" s="193"/>
      <c r="U705" s="193"/>
      <c r="V705" s="193"/>
      <c r="W705" s="193"/>
      <c r="X705" s="193"/>
      <c r="Y705" s="193"/>
      <c r="Z705" s="193"/>
    </row>
    <row r="706" ht="12.0" customHeight="1">
      <c r="A706" s="193"/>
      <c r="B706" s="193"/>
      <c r="C706" s="193"/>
      <c r="D706" s="193"/>
      <c r="E706" s="193"/>
      <c r="F706" s="193"/>
      <c r="G706" s="193"/>
      <c r="H706" s="193"/>
      <c r="I706" s="193"/>
      <c r="J706" s="193"/>
      <c r="K706" s="193"/>
      <c r="L706" s="193"/>
      <c r="M706" s="193"/>
      <c r="N706" s="193"/>
      <c r="O706" s="193"/>
      <c r="P706" s="193"/>
      <c r="Q706" s="193"/>
      <c r="R706" s="193"/>
      <c r="S706" s="193"/>
      <c r="T706" s="193"/>
      <c r="U706" s="193"/>
      <c r="V706" s="193"/>
      <c r="W706" s="193"/>
      <c r="X706" s="193"/>
      <c r="Y706" s="193"/>
      <c r="Z706" s="193"/>
    </row>
    <row r="707" ht="12.0" customHeight="1">
      <c r="A707" s="193"/>
      <c r="B707" s="193"/>
      <c r="C707" s="193"/>
      <c r="D707" s="193"/>
      <c r="E707" s="193"/>
      <c r="F707" s="193"/>
      <c r="G707" s="193"/>
      <c r="H707" s="193"/>
      <c r="I707" s="193"/>
      <c r="J707" s="193"/>
      <c r="K707" s="193"/>
      <c r="L707" s="193"/>
      <c r="M707" s="193"/>
      <c r="N707" s="193"/>
      <c r="O707" s="193"/>
      <c r="P707" s="193"/>
      <c r="Q707" s="193"/>
      <c r="R707" s="193"/>
      <c r="S707" s="193"/>
      <c r="T707" s="193"/>
      <c r="U707" s="193"/>
      <c r="V707" s="193"/>
      <c r="W707" s="193"/>
      <c r="X707" s="193"/>
      <c r="Y707" s="193"/>
      <c r="Z707" s="193"/>
    </row>
    <row r="708" ht="12.0" customHeight="1">
      <c r="A708" s="193"/>
      <c r="B708" s="193"/>
      <c r="C708" s="193"/>
      <c r="D708" s="193"/>
      <c r="E708" s="193"/>
      <c r="F708" s="193"/>
      <c r="G708" s="193"/>
      <c r="H708" s="193"/>
      <c r="I708" s="193"/>
      <c r="J708" s="193"/>
      <c r="K708" s="193"/>
      <c r="L708" s="193"/>
      <c r="M708" s="193"/>
      <c r="N708" s="193"/>
      <c r="O708" s="193"/>
      <c r="P708" s="193"/>
      <c r="Q708" s="193"/>
      <c r="R708" s="193"/>
      <c r="S708" s="193"/>
      <c r="T708" s="193"/>
      <c r="U708" s="193"/>
      <c r="V708" s="193"/>
      <c r="W708" s="193"/>
      <c r="X708" s="193"/>
      <c r="Y708" s="193"/>
      <c r="Z708" s="193"/>
    </row>
    <row r="709" ht="12.0" customHeight="1">
      <c r="A709" s="193"/>
      <c r="B709" s="193"/>
      <c r="C709" s="193"/>
      <c r="D709" s="193"/>
      <c r="E709" s="193"/>
      <c r="F709" s="193"/>
      <c r="G709" s="193"/>
      <c r="H709" s="193"/>
      <c r="I709" s="193"/>
      <c r="J709" s="193"/>
      <c r="K709" s="193"/>
      <c r="L709" s="193"/>
      <c r="M709" s="193"/>
      <c r="N709" s="193"/>
      <c r="O709" s="193"/>
      <c r="P709" s="193"/>
      <c r="Q709" s="193"/>
      <c r="R709" s="193"/>
      <c r="S709" s="193"/>
      <c r="T709" s="193"/>
      <c r="U709" s="193"/>
      <c r="V709" s="193"/>
      <c r="W709" s="193"/>
      <c r="X709" s="193"/>
      <c r="Y709" s="193"/>
      <c r="Z709" s="193"/>
    </row>
    <row r="710" ht="12.0" customHeight="1">
      <c r="A710" s="193"/>
      <c r="B710" s="193"/>
      <c r="C710" s="193"/>
      <c r="D710" s="193"/>
      <c r="E710" s="193"/>
      <c r="F710" s="193"/>
      <c r="G710" s="193"/>
      <c r="H710" s="193"/>
      <c r="I710" s="193"/>
      <c r="J710" s="193"/>
      <c r="K710" s="193"/>
      <c r="L710" s="193"/>
      <c r="M710" s="193"/>
      <c r="N710" s="193"/>
      <c r="O710" s="193"/>
      <c r="P710" s="193"/>
      <c r="Q710" s="193"/>
      <c r="R710" s="193"/>
      <c r="S710" s="193"/>
      <c r="T710" s="193"/>
      <c r="U710" s="193"/>
      <c r="V710" s="193"/>
      <c r="W710" s="193"/>
      <c r="X710" s="193"/>
      <c r="Y710" s="193"/>
      <c r="Z710" s="193"/>
    </row>
    <row r="711" ht="12.0" customHeight="1">
      <c r="A711" s="193"/>
      <c r="B711" s="193"/>
      <c r="C711" s="193"/>
      <c r="D711" s="193"/>
      <c r="E711" s="193"/>
      <c r="F711" s="193"/>
      <c r="G711" s="193"/>
      <c r="H711" s="193"/>
      <c r="I711" s="193"/>
      <c r="J711" s="193"/>
      <c r="K711" s="193"/>
      <c r="L711" s="193"/>
      <c r="M711" s="193"/>
      <c r="N711" s="193"/>
      <c r="O711" s="193"/>
      <c r="P711" s="193"/>
      <c r="Q711" s="193"/>
      <c r="R711" s="193"/>
      <c r="S711" s="193"/>
      <c r="T711" s="193"/>
      <c r="U711" s="193"/>
      <c r="V711" s="193"/>
      <c r="W711" s="193"/>
      <c r="X711" s="193"/>
      <c r="Y711" s="193"/>
      <c r="Z711" s="193"/>
    </row>
    <row r="712" ht="12.0" customHeight="1">
      <c r="A712" s="193"/>
      <c r="B712" s="193"/>
      <c r="C712" s="193"/>
      <c r="D712" s="193"/>
      <c r="E712" s="193"/>
      <c r="F712" s="193"/>
      <c r="G712" s="193"/>
      <c r="H712" s="193"/>
      <c r="I712" s="193"/>
      <c r="J712" s="193"/>
      <c r="K712" s="193"/>
      <c r="L712" s="193"/>
      <c r="M712" s="193"/>
      <c r="N712" s="193"/>
      <c r="O712" s="193"/>
      <c r="P712" s="193"/>
      <c r="Q712" s="193"/>
      <c r="R712" s="193"/>
      <c r="S712" s="193"/>
      <c r="T712" s="193"/>
      <c r="U712" s="193"/>
      <c r="V712" s="193"/>
      <c r="W712" s="193"/>
      <c r="X712" s="193"/>
      <c r="Y712" s="193"/>
      <c r="Z712" s="193"/>
    </row>
    <row r="713" ht="12.0" customHeight="1">
      <c r="A713" s="193"/>
      <c r="B713" s="193"/>
      <c r="C713" s="193"/>
      <c r="D713" s="193"/>
      <c r="E713" s="193"/>
      <c r="F713" s="193"/>
      <c r="G713" s="193"/>
      <c r="H713" s="193"/>
      <c r="I713" s="193"/>
      <c r="J713" s="193"/>
      <c r="K713" s="193"/>
      <c r="L713" s="193"/>
      <c r="M713" s="193"/>
      <c r="N713" s="193"/>
      <c r="O713" s="193"/>
      <c r="P713" s="193"/>
      <c r="Q713" s="193"/>
      <c r="R713" s="193"/>
      <c r="S713" s="193"/>
      <c r="T713" s="193"/>
      <c r="U713" s="193"/>
      <c r="V713" s="193"/>
      <c r="W713" s="193"/>
      <c r="X713" s="193"/>
      <c r="Y713" s="193"/>
      <c r="Z713" s="193"/>
    </row>
    <row r="714" ht="12.0" customHeight="1">
      <c r="A714" s="193"/>
      <c r="B714" s="193"/>
      <c r="C714" s="193"/>
      <c r="D714" s="193"/>
      <c r="E714" s="193"/>
      <c r="F714" s="193"/>
      <c r="G714" s="193"/>
      <c r="H714" s="193"/>
      <c r="I714" s="193"/>
      <c r="J714" s="193"/>
      <c r="K714" s="193"/>
      <c r="L714" s="193"/>
      <c r="M714" s="193"/>
      <c r="N714" s="193"/>
      <c r="O714" s="193"/>
      <c r="P714" s="193"/>
      <c r="Q714" s="193"/>
      <c r="R714" s="193"/>
      <c r="S714" s="193"/>
      <c r="T714" s="193"/>
      <c r="U714" s="193"/>
      <c r="V714" s="193"/>
      <c r="W714" s="193"/>
      <c r="X714" s="193"/>
      <c r="Y714" s="193"/>
      <c r="Z714" s="193"/>
    </row>
    <row r="715" ht="12.0" customHeight="1">
      <c r="A715" s="193"/>
      <c r="B715" s="193"/>
      <c r="C715" s="193"/>
      <c r="D715" s="193"/>
      <c r="E715" s="193"/>
      <c r="F715" s="193"/>
      <c r="G715" s="193"/>
      <c r="H715" s="193"/>
      <c r="I715" s="193"/>
      <c r="J715" s="193"/>
      <c r="K715" s="193"/>
      <c r="L715" s="193"/>
      <c r="M715" s="193"/>
      <c r="N715" s="193"/>
      <c r="O715" s="193"/>
      <c r="P715" s="193"/>
      <c r="Q715" s="193"/>
      <c r="R715" s="193"/>
      <c r="S715" s="193"/>
      <c r="T715" s="193"/>
      <c r="U715" s="193"/>
      <c r="V715" s="193"/>
      <c r="W715" s="193"/>
      <c r="X715" s="193"/>
      <c r="Y715" s="193"/>
      <c r="Z715" s="193"/>
    </row>
    <row r="716" ht="12.0" customHeight="1">
      <c r="A716" s="193"/>
      <c r="B716" s="193"/>
      <c r="C716" s="193"/>
      <c r="D716" s="193"/>
      <c r="E716" s="193"/>
      <c r="F716" s="193"/>
      <c r="G716" s="193"/>
      <c r="H716" s="193"/>
      <c r="I716" s="193"/>
      <c r="J716" s="193"/>
      <c r="K716" s="193"/>
      <c r="L716" s="193"/>
      <c r="M716" s="193"/>
      <c r="N716" s="193"/>
      <c r="O716" s="193"/>
      <c r="P716" s="193"/>
      <c r="Q716" s="193"/>
      <c r="R716" s="193"/>
      <c r="S716" s="193"/>
      <c r="T716" s="193"/>
      <c r="U716" s="193"/>
      <c r="V716" s="193"/>
      <c r="W716" s="193"/>
      <c r="X716" s="193"/>
      <c r="Y716" s="193"/>
      <c r="Z716" s="193"/>
    </row>
    <row r="717" ht="12.0" customHeight="1">
      <c r="A717" s="193"/>
      <c r="B717" s="193"/>
      <c r="C717" s="193"/>
      <c r="D717" s="193"/>
      <c r="E717" s="193"/>
      <c r="F717" s="193"/>
      <c r="G717" s="193"/>
      <c r="H717" s="193"/>
      <c r="I717" s="193"/>
      <c r="J717" s="193"/>
      <c r="K717" s="193"/>
      <c r="L717" s="193"/>
      <c r="M717" s="193"/>
      <c r="N717" s="193"/>
      <c r="O717" s="193"/>
      <c r="P717" s="193"/>
      <c r="Q717" s="193"/>
      <c r="R717" s="193"/>
      <c r="S717" s="193"/>
      <c r="T717" s="193"/>
      <c r="U717" s="193"/>
      <c r="V717" s="193"/>
      <c r="W717" s="193"/>
      <c r="X717" s="193"/>
      <c r="Y717" s="193"/>
      <c r="Z717" s="193"/>
    </row>
    <row r="718" ht="12.0" customHeight="1">
      <c r="A718" s="193"/>
      <c r="B718" s="193"/>
      <c r="C718" s="193"/>
      <c r="D718" s="193"/>
      <c r="E718" s="193"/>
      <c r="F718" s="193"/>
      <c r="G718" s="193"/>
      <c r="H718" s="193"/>
      <c r="I718" s="193"/>
      <c r="J718" s="193"/>
      <c r="K718" s="193"/>
      <c r="L718" s="193"/>
      <c r="M718" s="193"/>
      <c r="N718" s="193"/>
      <c r="O718" s="193"/>
      <c r="P718" s="193"/>
      <c r="Q718" s="193"/>
      <c r="R718" s="193"/>
      <c r="S718" s="193"/>
      <c r="T718" s="193"/>
      <c r="U718" s="193"/>
      <c r="V718" s="193"/>
      <c r="W718" s="193"/>
      <c r="X718" s="193"/>
      <c r="Y718" s="193"/>
      <c r="Z718" s="193"/>
    </row>
    <row r="719" ht="12.0" customHeight="1">
      <c r="A719" s="193"/>
      <c r="B719" s="193"/>
      <c r="C719" s="193"/>
      <c r="D719" s="193"/>
      <c r="E719" s="193"/>
      <c r="F719" s="193"/>
      <c r="G719" s="193"/>
      <c r="H719" s="193"/>
      <c r="I719" s="193"/>
      <c r="J719" s="193"/>
      <c r="K719" s="193"/>
      <c r="L719" s="193"/>
      <c r="M719" s="193"/>
      <c r="N719" s="193"/>
      <c r="O719" s="193"/>
      <c r="P719" s="193"/>
      <c r="Q719" s="193"/>
      <c r="R719" s="193"/>
      <c r="S719" s="193"/>
      <c r="T719" s="193"/>
      <c r="U719" s="193"/>
      <c r="V719" s="193"/>
      <c r="W719" s="193"/>
      <c r="X719" s="193"/>
      <c r="Y719" s="193"/>
      <c r="Z719" s="193"/>
    </row>
    <row r="720" ht="12.0" customHeight="1">
      <c r="A720" s="193"/>
      <c r="B720" s="193"/>
      <c r="C720" s="193"/>
      <c r="D720" s="193"/>
      <c r="E720" s="193"/>
      <c r="F720" s="193"/>
      <c r="G720" s="193"/>
      <c r="H720" s="193"/>
      <c r="I720" s="193"/>
      <c r="J720" s="193"/>
      <c r="K720" s="193"/>
      <c r="L720" s="193"/>
      <c r="M720" s="193"/>
      <c r="N720" s="193"/>
      <c r="O720" s="193"/>
      <c r="P720" s="193"/>
      <c r="Q720" s="193"/>
      <c r="R720" s="193"/>
      <c r="S720" s="193"/>
      <c r="T720" s="193"/>
      <c r="U720" s="193"/>
      <c r="V720" s="193"/>
      <c r="W720" s="193"/>
      <c r="X720" s="193"/>
      <c r="Y720" s="193"/>
      <c r="Z720" s="193"/>
    </row>
    <row r="721" ht="12.0" customHeight="1">
      <c r="A721" s="193"/>
      <c r="B721" s="193"/>
      <c r="C721" s="193"/>
      <c r="D721" s="193"/>
      <c r="E721" s="193"/>
      <c r="F721" s="193"/>
      <c r="G721" s="193"/>
      <c r="H721" s="193"/>
      <c r="I721" s="193"/>
      <c r="J721" s="193"/>
      <c r="K721" s="193"/>
      <c r="L721" s="193"/>
      <c r="M721" s="193"/>
      <c r="N721" s="193"/>
      <c r="O721" s="193"/>
      <c r="P721" s="193"/>
      <c r="Q721" s="193"/>
      <c r="R721" s="193"/>
      <c r="S721" s="193"/>
      <c r="T721" s="193"/>
      <c r="U721" s="193"/>
      <c r="V721" s="193"/>
      <c r="W721" s="193"/>
      <c r="X721" s="193"/>
      <c r="Y721" s="193"/>
      <c r="Z721" s="193"/>
    </row>
    <row r="722" ht="12.0" customHeight="1">
      <c r="A722" s="193"/>
      <c r="B722" s="193"/>
      <c r="C722" s="193"/>
      <c r="D722" s="193"/>
      <c r="E722" s="193"/>
      <c r="F722" s="193"/>
      <c r="G722" s="193"/>
      <c r="H722" s="193"/>
      <c r="I722" s="193"/>
      <c r="J722" s="193"/>
      <c r="K722" s="193"/>
      <c r="L722" s="193"/>
      <c r="M722" s="193"/>
      <c r="N722" s="193"/>
      <c r="O722" s="193"/>
      <c r="P722" s="193"/>
      <c r="Q722" s="193"/>
      <c r="R722" s="193"/>
      <c r="S722" s="193"/>
      <c r="T722" s="193"/>
      <c r="U722" s="193"/>
      <c r="V722" s="193"/>
      <c r="W722" s="193"/>
      <c r="X722" s="193"/>
      <c r="Y722" s="193"/>
      <c r="Z722" s="193"/>
    </row>
    <row r="723" ht="12.0" customHeight="1">
      <c r="A723" s="193"/>
      <c r="B723" s="193"/>
      <c r="C723" s="193"/>
      <c r="D723" s="193"/>
      <c r="E723" s="193"/>
      <c r="F723" s="193"/>
      <c r="G723" s="193"/>
      <c r="H723" s="193"/>
      <c r="I723" s="193"/>
      <c r="J723" s="193"/>
      <c r="K723" s="193"/>
      <c r="L723" s="193"/>
      <c r="M723" s="193"/>
      <c r="N723" s="193"/>
      <c r="O723" s="193"/>
      <c r="P723" s="193"/>
      <c r="Q723" s="193"/>
      <c r="R723" s="193"/>
      <c r="S723" s="193"/>
      <c r="T723" s="193"/>
      <c r="U723" s="193"/>
      <c r="V723" s="193"/>
      <c r="W723" s="193"/>
      <c r="X723" s="193"/>
      <c r="Y723" s="193"/>
      <c r="Z723" s="193"/>
    </row>
    <row r="724" ht="12.0" customHeight="1">
      <c r="A724" s="193"/>
      <c r="B724" s="193"/>
      <c r="C724" s="193"/>
      <c r="D724" s="193"/>
      <c r="E724" s="193"/>
      <c r="F724" s="193"/>
      <c r="G724" s="193"/>
      <c r="H724" s="193"/>
      <c r="I724" s="193"/>
      <c r="J724" s="193"/>
      <c r="K724" s="193"/>
      <c r="L724" s="193"/>
      <c r="M724" s="193"/>
      <c r="N724" s="193"/>
      <c r="O724" s="193"/>
      <c r="P724" s="193"/>
      <c r="Q724" s="193"/>
      <c r="R724" s="193"/>
      <c r="S724" s="193"/>
      <c r="T724" s="193"/>
      <c r="U724" s="193"/>
      <c r="V724" s="193"/>
      <c r="W724" s="193"/>
      <c r="X724" s="193"/>
      <c r="Y724" s="193"/>
      <c r="Z724" s="193"/>
    </row>
    <row r="725" ht="12.0" customHeight="1">
      <c r="A725" s="193"/>
      <c r="B725" s="193"/>
      <c r="C725" s="193"/>
      <c r="D725" s="193"/>
      <c r="E725" s="193"/>
      <c r="F725" s="193"/>
      <c r="G725" s="193"/>
      <c r="H725" s="193"/>
      <c r="I725" s="193"/>
      <c r="J725" s="193"/>
      <c r="K725" s="193"/>
      <c r="L725" s="193"/>
      <c r="M725" s="193"/>
      <c r="N725" s="193"/>
      <c r="O725" s="193"/>
      <c r="P725" s="193"/>
      <c r="Q725" s="193"/>
      <c r="R725" s="193"/>
      <c r="S725" s="193"/>
      <c r="T725" s="193"/>
      <c r="U725" s="193"/>
      <c r="V725" s="193"/>
      <c r="W725" s="193"/>
      <c r="X725" s="193"/>
      <c r="Y725" s="193"/>
      <c r="Z725" s="193"/>
    </row>
    <row r="726" ht="12.0" customHeight="1">
      <c r="A726" s="193"/>
      <c r="B726" s="193"/>
      <c r="C726" s="193"/>
      <c r="D726" s="193"/>
      <c r="E726" s="193"/>
      <c r="F726" s="193"/>
      <c r="G726" s="193"/>
      <c r="H726" s="193"/>
      <c r="I726" s="193"/>
      <c r="J726" s="193"/>
      <c r="K726" s="193"/>
      <c r="L726" s="193"/>
      <c r="M726" s="193"/>
      <c r="N726" s="193"/>
      <c r="O726" s="193"/>
      <c r="P726" s="193"/>
      <c r="Q726" s="193"/>
      <c r="R726" s="193"/>
      <c r="S726" s="193"/>
      <c r="T726" s="193"/>
      <c r="U726" s="193"/>
      <c r="V726" s="193"/>
      <c r="W726" s="193"/>
      <c r="X726" s="193"/>
      <c r="Y726" s="193"/>
      <c r="Z726" s="193"/>
    </row>
    <row r="727" ht="12.0" customHeight="1">
      <c r="A727" s="193"/>
      <c r="B727" s="193"/>
      <c r="C727" s="193"/>
      <c r="D727" s="193"/>
      <c r="E727" s="193"/>
      <c r="F727" s="193"/>
      <c r="G727" s="193"/>
      <c r="H727" s="193"/>
      <c r="I727" s="193"/>
      <c r="J727" s="193"/>
      <c r="K727" s="193"/>
      <c r="L727" s="193"/>
      <c r="M727" s="193"/>
      <c r="N727" s="193"/>
      <c r="O727" s="193"/>
      <c r="P727" s="193"/>
      <c r="Q727" s="193"/>
      <c r="R727" s="193"/>
      <c r="S727" s="193"/>
      <c r="T727" s="193"/>
      <c r="U727" s="193"/>
      <c r="V727" s="193"/>
      <c r="W727" s="193"/>
      <c r="X727" s="193"/>
      <c r="Y727" s="193"/>
      <c r="Z727" s="193"/>
    </row>
    <row r="728" ht="12.0" customHeight="1">
      <c r="A728" s="193"/>
      <c r="B728" s="193"/>
      <c r="C728" s="193"/>
      <c r="D728" s="193"/>
      <c r="E728" s="193"/>
      <c r="F728" s="193"/>
      <c r="G728" s="193"/>
      <c r="H728" s="193"/>
      <c r="I728" s="193"/>
      <c r="J728" s="193"/>
      <c r="K728" s="193"/>
      <c r="L728" s="193"/>
      <c r="M728" s="193"/>
      <c r="N728" s="193"/>
      <c r="O728" s="193"/>
      <c r="P728" s="193"/>
      <c r="Q728" s="193"/>
      <c r="R728" s="193"/>
      <c r="S728" s="193"/>
      <c r="T728" s="193"/>
      <c r="U728" s="193"/>
      <c r="V728" s="193"/>
      <c r="W728" s="193"/>
      <c r="X728" s="193"/>
      <c r="Y728" s="193"/>
      <c r="Z728" s="193"/>
    </row>
    <row r="729" ht="12.0" customHeight="1">
      <c r="A729" s="193"/>
      <c r="B729" s="193"/>
      <c r="C729" s="193"/>
      <c r="D729" s="193"/>
      <c r="E729" s="193"/>
      <c r="F729" s="193"/>
      <c r="G729" s="193"/>
      <c r="H729" s="193"/>
      <c r="I729" s="193"/>
      <c r="J729" s="193"/>
      <c r="K729" s="193"/>
      <c r="L729" s="193"/>
      <c r="M729" s="193"/>
      <c r="N729" s="193"/>
      <c r="O729" s="193"/>
      <c r="P729" s="193"/>
      <c r="Q729" s="193"/>
      <c r="R729" s="193"/>
      <c r="S729" s="193"/>
      <c r="T729" s="193"/>
      <c r="U729" s="193"/>
      <c r="V729" s="193"/>
      <c r="W729" s="193"/>
      <c r="X729" s="193"/>
      <c r="Y729" s="193"/>
      <c r="Z729" s="193"/>
    </row>
    <row r="730" ht="12.0" customHeight="1">
      <c r="A730" s="193"/>
      <c r="B730" s="193"/>
      <c r="C730" s="193"/>
      <c r="D730" s="193"/>
      <c r="E730" s="193"/>
      <c r="F730" s="193"/>
      <c r="G730" s="193"/>
      <c r="H730" s="193"/>
      <c r="I730" s="193"/>
      <c r="J730" s="193"/>
      <c r="K730" s="193"/>
      <c r="L730" s="193"/>
      <c r="M730" s="193"/>
      <c r="N730" s="193"/>
      <c r="O730" s="193"/>
      <c r="P730" s="193"/>
      <c r="Q730" s="193"/>
      <c r="R730" s="193"/>
      <c r="S730" s="193"/>
      <c r="T730" s="193"/>
      <c r="U730" s="193"/>
      <c r="V730" s="193"/>
      <c r="W730" s="193"/>
      <c r="X730" s="193"/>
      <c r="Y730" s="193"/>
      <c r="Z730" s="193"/>
    </row>
    <row r="731" ht="12.0" customHeight="1">
      <c r="A731" s="193"/>
      <c r="B731" s="193"/>
      <c r="C731" s="193"/>
      <c r="D731" s="193"/>
      <c r="E731" s="193"/>
      <c r="F731" s="193"/>
      <c r="G731" s="193"/>
      <c r="H731" s="193"/>
      <c r="I731" s="193"/>
      <c r="J731" s="193"/>
      <c r="K731" s="193"/>
      <c r="L731" s="193"/>
      <c r="M731" s="193"/>
      <c r="N731" s="193"/>
      <c r="O731" s="193"/>
      <c r="P731" s="193"/>
      <c r="Q731" s="193"/>
      <c r="R731" s="193"/>
      <c r="S731" s="193"/>
      <c r="T731" s="193"/>
      <c r="U731" s="193"/>
      <c r="V731" s="193"/>
      <c r="W731" s="193"/>
      <c r="X731" s="193"/>
      <c r="Y731" s="193"/>
      <c r="Z731" s="193"/>
    </row>
    <row r="732" ht="12.0" customHeight="1">
      <c r="A732" s="193"/>
      <c r="B732" s="193"/>
      <c r="C732" s="193"/>
      <c r="D732" s="193"/>
      <c r="E732" s="193"/>
      <c r="F732" s="193"/>
      <c r="G732" s="193"/>
      <c r="H732" s="193"/>
      <c r="I732" s="193"/>
      <c r="J732" s="193"/>
      <c r="K732" s="193"/>
      <c r="L732" s="193"/>
      <c r="M732" s="193"/>
      <c r="N732" s="193"/>
      <c r="O732" s="193"/>
      <c r="P732" s="193"/>
      <c r="Q732" s="193"/>
      <c r="R732" s="193"/>
      <c r="S732" s="193"/>
      <c r="T732" s="193"/>
      <c r="U732" s="193"/>
      <c r="V732" s="193"/>
      <c r="W732" s="193"/>
      <c r="X732" s="193"/>
      <c r="Y732" s="193"/>
      <c r="Z732" s="193"/>
    </row>
    <row r="733" ht="12.0" customHeight="1">
      <c r="A733" s="193"/>
      <c r="B733" s="193"/>
      <c r="C733" s="193"/>
      <c r="D733" s="193"/>
      <c r="E733" s="193"/>
      <c r="F733" s="193"/>
      <c r="G733" s="193"/>
      <c r="H733" s="193"/>
      <c r="I733" s="193"/>
      <c r="J733" s="193"/>
      <c r="K733" s="193"/>
      <c r="L733" s="193"/>
      <c r="M733" s="193"/>
      <c r="N733" s="193"/>
      <c r="O733" s="193"/>
      <c r="P733" s="193"/>
      <c r="Q733" s="193"/>
      <c r="R733" s="193"/>
      <c r="S733" s="193"/>
      <c r="T733" s="193"/>
      <c r="U733" s="193"/>
      <c r="V733" s="193"/>
      <c r="W733" s="193"/>
      <c r="X733" s="193"/>
      <c r="Y733" s="193"/>
      <c r="Z733" s="193"/>
    </row>
    <row r="734" ht="12.0" customHeight="1">
      <c r="A734" s="193"/>
      <c r="B734" s="193"/>
      <c r="C734" s="193"/>
      <c r="D734" s="193"/>
      <c r="E734" s="193"/>
      <c r="F734" s="193"/>
      <c r="G734" s="193"/>
      <c r="H734" s="193"/>
      <c r="I734" s="193"/>
      <c r="J734" s="193"/>
      <c r="K734" s="193"/>
      <c r="L734" s="193"/>
      <c r="M734" s="193"/>
      <c r="N734" s="193"/>
      <c r="O734" s="193"/>
      <c r="P734" s="193"/>
      <c r="Q734" s="193"/>
      <c r="R734" s="193"/>
      <c r="S734" s="193"/>
      <c r="T734" s="193"/>
      <c r="U734" s="193"/>
      <c r="V734" s="193"/>
      <c r="W734" s="193"/>
      <c r="X734" s="193"/>
      <c r="Y734" s="193"/>
      <c r="Z734" s="193"/>
    </row>
    <row r="735" ht="12.0" customHeight="1">
      <c r="A735" s="193"/>
      <c r="B735" s="193"/>
      <c r="C735" s="193"/>
      <c r="D735" s="193"/>
      <c r="E735" s="193"/>
      <c r="F735" s="193"/>
      <c r="G735" s="193"/>
      <c r="H735" s="193"/>
      <c r="I735" s="193"/>
      <c r="J735" s="193"/>
      <c r="K735" s="193"/>
      <c r="L735" s="193"/>
      <c r="M735" s="193"/>
      <c r="N735" s="193"/>
      <c r="O735" s="193"/>
      <c r="P735" s="193"/>
      <c r="Q735" s="193"/>
      <c r="R735" s="193"/>
      <c r="S735" s="193"/>
      <c r="T735" s="193"/>
      <c r="U735" s="193"/>
      <c r="V735" s="193"/>
      <c r="W735" s="193"/>
      <c r="X735" s="193"/>
      <c r="Y735" s="193"/>
      <c r="Z735" s="193"/>
    </row>
    <row r="736" ht="12.0" customHeight="1">
      <c r="A736" s="193"/>
      <c r="B736" s="193"/>
      <c r="C736" s="193"/>
      <c r="D736" s="193"/>
      <c r="E736" s="193"/>
      <c r="F736" s="193"/>
      <c r="G736" s="193"/>
      <c r="H736" s="193"/>
      <c r="I736" s="193"/>
      <c r="J736" s="193"/>
      <c r="K736" s="193"/>
      <c r="L736" s="193"/>
      <c r="M736" s="193"/>
      <c r="N736" s="193"/>
      <c r="O736" s="193"/>
      <c r="P736" s="193"/>
      <c r="Q736" s="193"/>
      <c r="R736" s="193"/>
      <c r="S736" s="193"/>
      <c r="T736" s="193"/>
      <c r="U736" s="193"/>
      <c r="V736" s="193"/>
      <c r="W736" s="193"/>
      <c r="X736" s="193"/>
      <c r="Y736" s="193"/>
      <c r="Z736" s="193"/>
    </row>
    <row r="737" ht="12.0" customHeight="1">
      <c r="A737" s="193"/>
      <c r="B737" s="193"/>
      <c r="C737" s="193"/>
      <c r="D737" s="193"/>
      <c r="E737" s="193"/>
      <c r="F737" s="193"/>
      <c r="G737" s="193"/>
      <c r="H737" s="193"/>
      <c r="I737" s="193"/>
      <c r="J737" s="193"/>
      <c r="K737" s="193"/>
      <c r="L737" s="193"/>
      <c r="M737" s="193"/>
      <c r="N737" s="193"/>
      <c r="O737" s="193"/>
      <c r="P737" s="193"/>
      <c r="Q737" s="193"/>
      <c r="R737" s="193"/>
      <c r="S737" s="193"/>
      <c r="T737" s="193"/>
      <c r="U737" s="193"/>
      <c r="V737" s="193"/>
      <c r="W737" s="193"/>
      <c r="X737" s="193"/>
      <c r="Y737" s="193"/>
      <c r="Z737" s="193"/>
    </row>
    <row r="738" ht="12.0" customHeight="1">
      <c r="A738" s="193"/>
      <c r="B738" s="193"/>
      <c r="C738" s="193"/>
      <c r="D738" s="193"/>
      <c r="E738" s="193"/>
      <c r="F738" s="193"/>
      <c r="G738" s="193"/>
      <c r="H738" s="193"/>
      <c r="I738" s="193"/>
      <c r="J738" s="193"/>
      <c r="K738" s="193"/>
      <c r="L738" s="193"/>
      <c r="M738" s="193"/>
      <c r="N738" s="193"/>
      <c r="O738" s="193"/>
      <c r="P738" s="193"/>
      <c r="Q738" s="193"/>
      <c r="R738" s="193"/>
      <c r="S738" s="193"/>
      <c r="T738" s="193"/>
      <c r="U738" s="193"/>
      <c r="V738" s="193"/>
      <c r="W738" s="193"/>
      <c r="X738" s="193"/>
      <c r="Y738" s="193"/>
      <c r="Z738" s="193"/>
    </row>
    <row r="739" ht="12.0" customHeight="1">
      <c r="A739" s="193"/>
      <c r="B739" s="193"/>
      <c r="C739" s="193"/>
      <c r="D739" s="193"/>
      <c r="E739" s="193"/>
      <c r="F739" s="193"/>
      <c r="G739" s="193"/>
      <c r="H739" s="193"/>
      <c r="I739" s="193"/>
      <c r="J739" s="193"/>
      <c r="K739" s="193"/>
      <c r="L739" s="193"/>
      <c r="M739" s="193"/>
      <c r="N739" s="193"/>
      <c r="O739" s="193"/>
      <c r="P739" s="193"/>
      <c r="Q739" s="193"/>
      <c r="R739" s="193"/>
      <c r="S739" s="193"/>
      <c r="T739" s="193"/>
      <c r="U739" s="193"/>
      <c r="V739" s="193"/>
      <c r="W739" s="193"/>
      <c r="X739" s="193"/>
      <c r="Y739" s="193"/>
      <c r="Z739" s="193"/>
    </row>
    <row r="740" ht="12.0" customHeight="1">
      <c r="A740" s="193"/>
      <c r="B740" s="193"/>
      <c r="C740" s="193"/>
      <c r="D740" s="193"/>
      <c r="E740" s="193"/>
      <c r="F740" s="193"/>
      <c r="G740" s="193"/>
      <c r="H740" s="193"/>
      <c r="I740" s="193"/>
      <c r="J740" s="193"/>
      <c r="K740" s="193"/>
      <c r="L740" s="193"/>
      <c r="M740" s="193"/>
      <c r="N740" s="193"/>
      <c r="O740" s="193"/>
      <c r="P740" s="193"/>
      <c r="Q740" s="193"/>
      <c r="R740" s="193"/>
      <c r="S740" s="193"/>
      <c r="T740" s="193"/>
      <c r="U740" s="193"/>
      <c r="V740" s="193"/>
      <c r="W740" s="193"/>
      <c r="X740" s="193"/>
      <c r="Y740" s="193"/>
      <c r="Z740" s="193"/>
    </row>
    <row r="741" ht="12.0" customHeight="1">
      <c r="A741" s="193"/>
      <c r="B741" s="193"/>
      <c r="C741" s="193"/>
      <c r="D741" s="193"/>
      <c r="E741" s="193"/>
      <c r="F741" s="193"/>
      <c r="G741" s="193"/>
      <c r="H741" s="193"/>
      <c r="I741" s="193"/>
      <c r="J741" s="193"/>
      <c r="K741" s="193"/>
      <c r="L741" s="193"/>
      <c r="M741" s="193"/>
      <c r="N741" s="193"/>
      <c r="O741" s="193"/>
      <c r="P741" s="193"/>
      <c r="Q741" s="193"/>
      <c r="R741" s="193"/>
      <c r="S741" s="193"/>
      <c r="T741" s="193"/>
      <c r="U741" s="193"/>
      <c r="V741" s="193"/>
      <c r="W741" s="193"/>
      <c r="X741" s="193"/>
      <c r="Y741" s="193"/>
      <c r="Z741" s="193"/>
    </row>
    <row r="742" ht="12.0" customHeight="1">
      <c r="A742" s="193"/>
      <c r="B742" s="193"/>
      <c r="C742" s="193"/>
      <c r="D742" s="193"/>
      <c r="E742" s="193"/>
      <c r="F742" s="193"/>
      <c r="G742" s="193"/>
      <c r="H742" s="193"/>
      <c r="I742" s="193"/>
      <c r="J742" s="193"/>
      <c r="K742" s="193"/>
      <c r="L742" s="193"/>
      <c r="M742" s="193"/>
      <c r="N742" s="193"/>
      <c r="O742" s="193"/>
      <c r="P742" s="193"/>
      <c r="Q742" s="193"/>
      <c r="R742" s="193"/>
      <c r="S742" s="193"/>
      <c r="T742" s="193"/>
      <c r="U742" s="193"/>
      <c r="V742" s="193"/>
      <c r="W742" s="193"/>
      <c r="X742" s="193"/>
      <c r="Y742" s="193"/>
      <c r="Z742" s="193"/>
    </row>
    <row r="743" ht="12.0" customHeight="1">
      <c r="A743" s="193"/>
      <c r="B743" s="193"/>
      <c r="C743" s="193"/>
      <c r="D743" s="193"/>
      <c r="E743" s="193"/>
      <c r="F743" s="193"/>
      <c r="G743" s="193"/>
      <c r="H743" s="193"/>
      <c r="I743" s="193"/>
      <c r="J743" s="193"/>
      <c r="K743" s="193"/>
      <c r="L743" s="193"/>
      <c r="M743" s="193"/>
      <c r="N743" s="193"/>
      <c r="O743" s="193"/>
      <c r="P743" s="193"/>
      <c r="Q743" s="193"/>
      <c r="R743" s="193"/>
      <c r="S743" s="193"/>
      <c r="T743" s="193"/>
      <c r="U743" s="193"/>
      <c r="V743" s="193"/>
      <c r="W743" s="193"/>
      <c r="X743" s="193"/>
      <c r="Y743" s="193"/>
      <c r="Z743" s="193"/>
    </row>
    <row r="744" ht="12.0" customHeight="1">
      <c r="A744" s="193"/>
      <c r="B744" s="193"/>
      <c r="C744" s="193"/>
      <c r="D744" s="193"/>
      <c r="E744" s="193"/>
      <c r="F744" s="193"/>
      <c r="G744" s="193"/>
      <c r="H744" s="193"/>
      <c r="I744" s="193"/>
      <c r="J744" s="193"/>
      <c r="K744" s="193"/>
      <c r="L744" s="193"/>
      <c r="M744" s="193"/>
      <c r="N744" s="193"/>
      <c r="O744" s="193"/>
      <c r="P744" s="193"/>
      <c r="Q744" s="193"/>
      <c r="R744" s="193"/>
      <c r="S744" s="193"/>
      <c r="T744" s="193"/>
      <c r="U744" s="193"/>
      <c r="V744" s="193"/>
      <c r="W744" s="193"/>
      <c r="X744" s="193"/>
      <c r="Y744" s="193"/>
      <c r="Z744" s="193"/>
    </row>
    <row r="745" ht="12.0" customHeight="1">
      <c r="A745" s="193"/>
      <c r="B745" s="193"/>
      <c r="C745" s="193"/>
      <c r="D745" s="193"/>
      <c r="E745" s="193"/>
      <c r="F745" s="193"/>
      <c r="G745" s="193"/>
      <c r="H745" s="193"/>
      <c r="I745" s="193"/>
      <c r="J745" s="193"/>
      <c r="K745" s="193"/>
      <c r="L745" s="193"/>
      <c r="M745" s="193"/>
      <c r="N745" s="193"/>
      <c r="O745" s="193"/>
      <c r="P745" s="193"/>
      <c r="Q745" s="193"/>
      <c r="R745" s="193"/>
      <c r="S745" s="193"/>
      <c r="T745" s="193"/>
      <c r="U745" s="193"/>
      <c r="V745" s="193"/>
      <c r="W745" s="193"/>
      <c r="X745" s="193"/>
      <c r="Y745" s="193"/>
      <c r="Z745" s="193"/>
    </row>
    <row r="746" ht="12.0" customHeight="1">
      <c r="A746" s="193"/>
      <c r="B746" s="193"/>
      <c r="C746" s="193"/>
      <c r="D746" s="193"/>
      <c r="E746" s="193"/>
      <c r="F746" s="193"/>
      <c r="G746" s="193"/>
      <c r="H746" s="193"/>
      <c r="I746" s="193"/>
      <c r="J746" s="193"/>
      <c r="K746" s="193"/>
      <c r="L746" s="193"/>
      <c r="M746" s="193"/>
      <c r="N746" s="193"/>
      <c r="O746" s="193"/>
      <c r="P746" s="193"/>
      <c r="Q746" s="193"/>
      <c r="R746" s="193"/>
      <c r="S746" s="193"/>
      <c r="T746" s="193"/>
      <c r="U746" s="193"/>
      <c r="V746" s="193"/>
      <c r="W746" s="193"/>
      <c r="X746" s="193"/>
      <c r="Y746" s="193"/>
      <c r="Z746" s="193"/>
    </row>
    <row r="747" ht="12.0" customHeight="1">
      <c r="A747" s="193"/>
      <c r="B747" s="193"/>
      <c r="C747" s="193"/>
      <c r="D747" s="193"/>
      <c r="E747" s="193"/>
      <c r="F747" s="193"/>
      <c r="G747" s="193"/>
      <c r="H747" s="193"/>
      <c r="I747" s="193"/>
      <c r="J747" s="193"/>
      <c r="K747" s="193"/>
      <c r="L747" s="193"/>
      <c r="M747" s="193"/>
      <c r="N747" s="193"/>
      <c r="O747" s="193"/>
      <c r="P747" s="193"/>
      <c r="Q747" s="193"/>
      <c r="R747" s="193"/>
      <c r="S747" s="193"/>
      <c r="T747" s="193"/>
      <c r="U747" s="193"/>
      <c r="V747" s="193"/>
      <c r="W747" s="193"/>
      <c r="X747" s="193"/>
      <c r="Y747" s="193"/>
      <c r="Z747" s="193"/>
    </row>
    <row r="748" ht="12.0" customHeight="1">
      <c r="A748" s="193"/>
      <c r="B748" s="193"/>
      <c r="C748" s="193"/>
      <c r="D748" s="193"/>
      <c r="E748" s="193"/>
      <c r="F748" s="193"/>
      <c r="G748" s="193"/>
      <c r="H748" s="193"/>
      <c r="I748" s="193"/>
      <c r="J748" s="193"/>
      <c r="K748" s="193"/>
      <c r="L748" s="193"/>
      <c r="M748" s="193"/>
      <c r="N748" s="193"/>
      <c r="O748" s="193"/>
      <c r="P748" s="193"/>
      <c r="Q748" s="193"/>
      <c r="R748" s="193"/>
      <c r="S748" s="193"/>
      <c r="T748" s="193"/>
      <c r="U748" s="193"/>
      <c r="V748" s="193"/>
      <c r="W748" s="193"/>
      <c r="X748" s="193"/>
      <c r="Y748" s="193"/>
      <c r="Z748" s="193"/>
    </row>
    <row r="749" ht="12.0" customHeight="1">
      <c r="A749" s="193"/>
      <c r="B749" s="193"/>
      <c r="C749" s="193"/>
      <c r="D749" s="193"/>
      <c r="E749" s="193"/>
      <c r="F749" s="193"/>
      <c r="G749" s="193"/>
      <c r="H749" s="193"/>
      <c r="I749" s="193"/>
      <c r="J749" s="193"/>
      <c r="K749" s="193"/>
      <c r="L749" s="193"/>
      <c r="M749" s="193"/>
      <c r="N749" s="193"/>
      <c r="O749" s="193"/>
      <c r="P749" s="193"/>
      <c r="Q749" s="193"/>
      <c r="R749" s="193"/>
      <c r="S749" s="193"/>
      <c r="T749" s="193"/>
      <c r="U749" s="193"/>
      <c r="V749" s="193"/>
      <c r="W749" s="193"/>
      <c r="X749" s="193"/>
      <c r="Y749" s="193"/>
      <c r="Z749" s="193"/>
    </row>
    <row r="750" ht="12.0" customHeight="1">
      <c r="A750" s="193"/>
      <c r="B750" s="193"/>
      <c r="C750" s="193"/>
      <c r="D750" s="193"/>
      <c r="E750" s="193"/>
      <c r="F750" s="193"/>
      <c r="G750" s="193"/>
      <c r="H750" s="193"/>
      <c r="I750" s="193"/>
      <c r="J750" s="193"/>
      <c r="K750" s="193"/>
      <c r="L750" s="193"/>
      <c r="M750" s="193"/>
      <c r="N750" s="193"/>
      <c r="O750" s="193"/>
      <c r="P750" s="193"/>
      <c r="Q750" s="193"/>
      <c r="R750" s="193"/>
      <c r="S750" s="193"/>
      <c r="T750" s="193"/>
      <c r="U750" s="193"/>
      <c r="V750" s="193"/>
      <c r="W750" s="193"/>
      <c r="X750" s="193"/>
      <c r="Y750" s="193"/>
      <c r="Z750" s="193"/>
    </row>
    <row r="751" ht="12.0" customHeight="1">
      <c r="A751" s="193"/>
      <c r="B751" s="193"/>
      <c r="C751" s="193"/>
      <c r="D751" s="193"/>
      <c r="E751" s="193"/>
      <c r="F751" s="193"/>
      <c r="G751" s="193"/>
      <c r="H751" s="193"/>
      <c r="I751" s="193"/>
      <c r="J751" s="193"/>
      <c r="K751" s="193"/>
      <c r="L751" s="193"/>
      <c r="M751" s="193"/>
      <c r="N751" s="193"/>
      <c r="O751" s="193"/>
      <c r="P751" s="193"/>
      <c r="Q751" s="193"/>
      <c r="R751" s="193"/>
      <c r="S751" s="193"/>
      <c r="T751" s="193"/>
      <c r="U751" s="193"/>
      <c r="V751" s="193"/>
      <c r="W751" s="193"/>
      <c r="X751" s="193"/>
      <c r="Y751" s="193"/>
      <c r="Z751" s="193"/>
    </row>
    <row r="752" ht="12.0" customHeight="1">
      <c r="A752" s="193"/>
      <c r="B752" s="193"/>
      <c r="C752" s="193"/>
      <c r="D752" s="193"/>
      <c r="E752" s="193"/>
      <c r="F752" s="193"/>
      <c r="G752" s="193"/>
      <c r="H752" s="193"/>
      <c r="I752" s="193"/>
      <c r="J752" s="193"/>
      <c r="K752" s="193"/>
      <c r="L752" s="193"/>
      <c r="M752" s="193"/>
      <c r="N752" s="193"/>
      <c r="O752" s="193"/>
      <c r="P752" s="193"/>
      <c r="Q752" s="193"/>
      <c r="R752" s="193"/>
      <c r="S752" s="193"/>
      <c r="T752" s="193"/>
      <c r="U752" s="193"/>
      <c r="V752" s="193"/>
      <c r="W752" s="193"/>
      <c r="X752" s="193"/>
      <c r="Y752" s="193"/>
      <c r="Z752" s="193"/>
    </row>
    <row r="753" ht="12.0" customHeight="1">
      <c r="A753" s="193"/>
      <c r="B753" s="193"/>
      <c r="C753" s="193"/>
      <c r="D753" s="193"/>
      <c r="E753" s="193"/>
      <c r="F753" s="193"/>
      <c r="G753" s="193"/>
      <c r="H753" s="193"/>
      <c r="I753" s="193"/>
      <c r="J753" s="193"/>
      <c r="K753" s="193"/>
      <c r="L753" s="193"/>
      <c r="M753" s="193"/>
      <c r="N753" s="193"/>
      <c r="O753" s="193"/>
      <c r="P753" s="193"/>
      <c r="Q753" s="193"/>
      <c r="R753" s="193"/>
      <c r="S753" s="193"/>
      <c r="T753" s="193"/>
      <c r="U753" s="193"/>
      <c r="V753" s="193"/>
      <c r="W753" s="193"/>
      <c r="X753" s="193"/>
      <c r="Y753" s="193"/>
      <c r="Z753" s="193"/>
    </row>
    <row r="754" ht="12.0" customHeight="1">
      <c r="A754" s="193"/>
      <c r="B754" s="193"/>
      <c r="C754" s="193"/>
      <c r="D754" s="193"/>
      <c r="E754" s="193"/>
      <c r="F754" s="193"/>
      <c r="G754" s="193"/>
      <c r="H754" s="193"/>
      <c r="I754" s="193"/>
      <c r="J754" s="193"/>
      <c r="K754" s="193"/>
      <c r="L754" s="193"/>
      <c r="M754" s="193"/>
      <c r="N754" s="193"/>
      <c r="O754" s="193"/>
      <c r="P754" s="193"/>
      <c r="Q754" s="193"/>
      <c r="R754" s="193"/>
      <c r="S754" s="193"/>
      <c r="T754" s="193"/>
      <c r="U754" s="193"/>
      <c r="V754" s="193"/>
      <c r="W754" s="193"/>
      <c r="X754" s="193"/>
      <c r="Y754" s="193"/>
      <c r="Z754" s="193"/>
    </row>
    <row r="755" ht="12.0" customHeight="1">
      <c r="A755" s="193"/>
      <c r="B755" s="193"/>
      <c r="C755" s="193"/>
      <c r="D755" s="193"/>
      <c r="E755" s="193"/>
      <c r="F755" s="193"/>
      <c r="G755" s="193"/>
      <c r="H755" s="193"/>
      <c r="I755" s="193"/>
      <c r="J755" s="193"/>
      <c r="K755" s="193"/>
      <c r="L755" s="193"/>
      <c r="M755" s="193"/>
      <c r="N755" s="193"/>
      <c r="O755" s="193"/>
      <c r="P755" s="193"/>
      <c r="Q755" s="193"/>
      <c r="R755" s="193"/>
      <c r="S755" s="193"/>
      <c r="T755" s="193"/>
      <c r="U755" s="193"/>
      <c r="V755" s="193"/>
      <c r="W755" s="193"/>
      <c r="X755" s="193"/>
      <c r="Y755" s="193"/>
      <c r="Z755" s="193"/>
    </row>
    <row r="756" ht="12.0" customHeight="1">
      <c r="A756" s="193"/>
      <c r="B756" s="193"/>
      <c r="C756" s="193"/>
      <c r="D756" s="193"/>
      <c r="E756" s="193"/>
      <c r="F756" s="193"/>
      <c r="G756" s="193"/>
      <c r="H756" s="193"/>
      <c r="I756" s="193"/>
      <c r="J756" s="193"/>
      <c r="K756" s="193"/>
      <c r="L756" s="193"/>
      <c r="M756" s="193"/>
      <c r="N756" s="193"/>
      <c r="O756" s="193"/>
      <c r="P756" s="193"/>
      <c r="Q756" s="193"/>
      <c r="R756" s="193"/>
      <c r="S756" s="193"/>
      <c r="T756" s="193"/>
      <c r="U756" s="193"/>
      <c r="V756" s="193"/>
      <c r="W756" s="193"/>
      <c r="X756" s="193"/>
      <c r="Y756" s="193"/>
      <c r="Z756" s="193"/>
    </row>
    <row r="757" ht="12.0" customHeight="1">
      <c r="A757" s="193"/>
      <c r="B757" s="193"/>
      <c r="C757" s="193"/>
      <c r="D757" s="193"/>
      <c r="E757" s="193"/>
      <c r="F757" s="193"/>
      <c r="G757" s="193"/>
      <c r="H757" s="193"/>
      <c r="I757" s="193"/>
      <c r="J757" s="193"/>
      <c r="K757" s="193"/>
      <c r="L757" s="193"/>
      <c r="M757" s="193"/>
      <c r="N757" s="193"/>
      <c r="O757" s="193"/>
      <c r="P757" s="193"/>
      <c r="Q757" s="193"/>
      <c r="R757" s="193"/>
      <c r="S757" s="193"/>
      <c r="T757" s="193"/>
      <c r="U757" s="193"/>
      <c r="V757" s="193"/>
      <c r="W757" s="193"/>
      <c r="X757" s="193"/>
      <c r="Y757" s="193"/>
      <c r="Z757" s="193"/>
    </row>
    <row r="758" ht="12.0" customHeight="1">
      <c r="A758" s="193"/>
      <c r="B758" s="193"/>
      <c r="C758" s="193"/>
      <c r="D758" s="193"/>
      <c r="E758" s="193"/>
      <c r="F758" s="193"/>
      <c r="G758" s="193"/>
      <c r="H758" s="193"/>
      <c r="I758" s="193"/>
      <c r="J758" s="193"/>
      <c r="K758" s="193"/>
      <c r="L758" s="193"/>
      <c r="M758" s="193"/>
      <c r="N758" s="193"/>
      <c r="O758" s="193"/>
      <c r="P758" s="193"/>
      <c r="Q758" s="193"/>
      <c r="R758" s="193"/>
      <c r="S758" s="193"/>
      <c r="T758" s="193"/>
      <c r="U758" s="193"/>
      <c r="V758" s="193"/>
      <c r="W758" s="193"/>
      <c r="X758" s="193"/>
      <c r="Y758" s="193"/>
      <c r="Z758" s="193"/>
    </row>
    <row r="759" ht="12.0" customHeight="1">
      <c r="A759" s="193"/>
      <c r="B759" s="193"/>
      <c r="C759" s="193"/>
      <c r="D759" s="193"/>
      <c r="E759" s="193"/>
      <c r="F759" s="193"/>
      <c r="G759" s="193"/>
      <c r="H759" s="193"/>
      <c r="I759" s="193"/>
      <c r="J759" s="193"/>
      <c r="K759" s="193"/>
      <c r="L759" s="193"/>
      <c r="M759" s="193"/>
      <c r="N759" s="193"/>
      <c r="O759" s="193"/>
      <c r="P759" s="193"/>
      <c r="Q759" s="193"/>
      <c r="R759" s="193"/>
      <c r="S759" s="193"/>
      <c r="T759" s="193"/>
      <c r="U759" s="193"/>
      <c r="V759" s="193"/>
      <c r="W759" s="193"/>
      <c r="X759" s="193"/>
      <c r="Y759" s="193"/>
      <c r="Z759" s="193"/>
    </row>
    <row r="760" ht="12.0" customHeight="1">
      <c r="A760" s="193"/>
      <c r="B760" s="193"/>
      <c r="C760" s="193"/>
      <c r="D760" s="193"/>
      <c r="E760" s="193"/>
      <c r="F760" s="193"/>
      <c r="G760" s="193"/>
      <c r="H760" s="193"/>
      <c r="I760" s="193"/>
      <c r="J760" s="193"/>
      <c r="K760" s="193"/>
      <c r="L760" s="193"/>
      <c r="M760" s="193"/>
      <c r="N760" s="193"/>
      <c r="O760" s="193"/>
      <c r="P760" s="193"/>
      <c r="Q760" s="193"/>
      <c r="R760" s="193"/>
      <c r="S760" s="193"/>
      <c r="T760" s="193"/>
      <c r="U760" s="193"/>
      <c r="V760" s="193"/>
      <c r="W760" s="193"/>
      <c r="X760" s="193"/>
      <c r="Y760" s="193"/>
      <c r="Z760" s="193"/>
    </row>
    <row r="761" ht="12.0" customHeight="1">
      <c r="A761" s="193"/>
      <c r="B761" s="193"/>
      <c r="C761" s="193"/>
      <c r="D761" s="193"/>
      <c r="E761" s="193"/>
      <c r="F761" s="193"/>
      <c r="G761" s="193"/>
      <c r="H761" s="193"/>
      <c r="I761" s="193"/>
      <c r="J761" s="193"/>
      <c r="K761" s="193"/>
      <c r="L761" s="193"/>
      <c r="M761" s="193"/>
      <c r="N761" s="193"/>
      <c r="O761" s="193"/>
      <c r="P761" s="193"/>
      <c r="Q761" s="193"/>
      <c r="R761" s="193"/>
      <c r="S761" s="193"/>
      <c r="T761" s="193"/>
      <c r="U761" s="193"/>
      <c r="V761" s="193"/>
      <c r="W761" s="193"/>
      <c r="X761" s="193"/>
      <c r="Y761" s="193"/>
      <c r="Z761" s="193"/>
    </row>
    <row r="762" ht="12.0" customHeight="1">
      <c r="A762" s="193"/>
      <c r="B762" s="193"/>
      <c r="C762" s="193"/>
      <c r="D762" s="193"/>
      <c r="E762" s="193"/>
      <c r="F762" s="193"/>
      <c r="G762" s="193"/>
      <c r="H762" s="193"/>
      <c r="I762" s="193"/>
      <c r="J762" s="193"/>
      <c r="K762" s="193"/>
      <c r="L762" s="193"/>
      <c r="M762" s="193"/>
      <c r="N762" s="193"/>
      <c r="O762" s="193"/>
      <c r="P762" s="193"/>
      <c r="Q762" s="193"/>
      <c r="R762" s="193"/>
      <c r="S762" s="193"/>
      <c r="T762" s="193"/>
      <c r="U762" s="193"/>
      <c r="V762" s="193"/>
      <c r="W762" s="193"/>
      <c r="X762" s="193"/>
      <c r="Y762" s="193"/>
      <c r="Z762" s="193"/>
    </row>
    <row r="763" ht="12.0" customHeight="1">
      <c r="A763" s="193"/>
      <c r="B763" s="193"/>
      <c r="C763" s="193"/>
      <c r="D763" s="193"/>
      <c r="E763" s="193"/>
      <c r="F763" s="193"/>
      <c r="G763" s="193"/>
      <c r="H763" s="193"/>
      <c r="I763" s="193"/>
      <c r="J763" s="193"/>
      <c r="K763" s="193"/>
      <c r="L763" s="193"/>
      <c r="M763" s="193"/>
      <c r="N763" s="193"/>
      <c r="O763" s="193"/>
      <c r="P763" s="193"/>
      <c r="Q763" s="193"/>
      <c r="R763" s="193"/>
      <c r="S763" s="193"/>
      <c r="T763" s="193"/>
      <c r="U763" s="193"/>
      <c r="V763" s="193"/>
      <c r="W763" s="193"/>
      <c r="X763" s="193"/>
      <c r="Y763" s="193"/>
      <c r="Z763" s="193"/>
    </row>
    <row r="764" ht="12.0" customHeight="1">
      <c r="A764" s="193"/>
      <c r="B764" s="193"/>
      <c r="C764" s="193"/>
      <c r="D764" s="193"/>
      <c r="E764" s="193"/>
      <c r="F764" s="193"/>
      <c r="G764" s="193"/>
      <c r="H764" s="193"/>
      <c r="I764" s="193"/>
      <c r="J764" s="193"/>
      <c r="K764" s="193"/>
      <c r="L764" s="193"/>
      <c r="M764" s="193"/>
      <c r="N764" s="193"/>
      <c r="O764" s="193"/>
      <c r="P764" s="193"/>
      <c r="Q764" s="193"/>
      <c r="R764" s="193"/>
      <c r="S764" s="193"/>
      <c r="T764" s="193"/>
      <c r="U764" s="193"/>
      <c r="V764" s="193"/>
      <c r="W764" s="193"/>
      <c r="X764" s="193"/>
      <c r="Y764" s="193"/>
      <c r="Z764" s="193"/>
    </row>
    <row r="765" ht="12.0" customHeight="1">
      <c r="A765" s="193"/>
      <c r="B765" s="193"/>
      <c r="C765" s="193"/>
      <c r="D765" s="193"/>
      <c r="E765" s="193"/>
      <c r="F765" s="193"/>
      <c r="G765" s="193"/>
      <c r="H765" s="193"/>
      <c r="I765" s="193"/>
      <c r="J765" s="193"/>
      <c r="K765" s="193"/>
      <c r="L765" s="193"/>
      <c r="M765" s="193"/>
      <c r="N765" s="193"/>
      <c r="O765" s="193"/>
      <c r="P765" s="193"/>
      <c r="Q765" s="193"/>
      <c r="R765" s="193"/>
      <c r="S765" s="193"/>
      <c r="T765" s="193"/>
      <c r="U765" s="193"/>
      <c r="V765" s="193"/>
      <c r="W765" s="193"/>
      <c r="X765" s="193"/>
      <c r="Y765" s="193"/>
      <c r="Z765" s="193"/>
    </row>
    <row r="766" ht="12.0" customHeight="1">
      <c r="A766" s="193"/>
      <c r="B766" s="193"/>
      <c r="C766" s="193"/>
      <c r="D766" s="193"/>
      <c r="E766" s="193"/>
      <c r="F766" s="193"/>
      <c r="G766" s="193"/>
      <c r="H766" s="193"/>
      <c r="I766" s="193"/>
      <c r="J766" s="193"/>
      <c r="K766" s="193"/>
      <c r="L766" s="193"/>
      <c r="M766" s="193"/>
      <c r="N766" s="193"/>
      <c r="O766" s="193"/>
      <c r="P766" s="193"/>
      <c r="Q766" s="193"/>
      <c r="R766" s="193"/>
      <c r="S766" s="193"/>
      <c r="T766" s="193"/>
      <c r="U766" s="193"/>
      <c r="V766" s="193"/>
      <c r="W766" s="193"/>
      <c r="X766" s="193"/>
      <c r="Y766" s="193"/>
      <c r="Z766" s="193"/>
    </row>
    <row r="767" ht="12.0" customHeight="1">
      <c r="A767" s="193"/>
      <c r="B767" s="193"/>
      <c r="C767" s="193"/>
      <c r="D767" s="193"/>
      <c r="E767" s="193"/>
      <c r="F767" s="193"/>
      <c r="G767" s="193"/>
      <c r="H767" s="193"/>
      <c r="I767" s="193"/>
      <c r="J767" s="193"/>
      <c r="K767" s="193"/>
      <c r="L767" s="193"/>
      <c r="M767" s="193"/>
      <c r="N767" s="193"/>
      <c r="O767" s="193"/>
      <c r="P767" s="193"/>
      <c r="Q767" s="193"/>
      <c r="R767" s="193"/>
      <c r="S767" s="193"/>
      <c r="T767" s="193"/>
      <c r="U767" s="193"/>
      <c r="V767" s="193"/>
      <c r="W767" s="193"/>
      <c r="X767" s="193"/>
      <c r="Y767" s="193"/>
      <c r="Z767" s="193"/>
    </row>
    <row r="768" ht="12.0" customHeight="1">
      <c r="A768" s="193"/>
      <c r="B768" s="193"/>
      <c r="C768" s="193"/>
      <c r="D768" s="193"/>
      <c r="E768" s="193"/>
      <c r="F768" s="193"/>
      <c r="G768" s="193"/>
      <c r="H768" s="193"/>
      <c r="I768" s="193"/>
      <c r="J768" s="193"/>
      <c r="K768" s="193"/>
      <c r="L768" s="193"/>
      <c r="M768" s="193"/>
      <c r="N768" s="193"/>
      <c r="O768" s="193"/>
      <c r="P768" s="193"/>
      <c r="Q768" s="193"/>
      <c r="R768" s="193"/>
      <c r="S768" s="193"/>
      <c r="T768" s="193"/>
      <c r="U768" s="193"/>
      <c r="V768" s="193"/>
      <c r="W768" s="193"/>
      <c r="X768" s="193"/>
      <c r="Y768" s="193"/>
      <c r="Z768" s="193"/>
    </row>
    <row r="769" ht="12.0" customHeight="1">
      <c r="A769" s="193"/>
      <c r="B769" s="193"/>
      <c r="C769" s="193"/>
      <c r="D769" s="193"/>
      <c r="E769" s="193"/>
      <c r="F769" s="193"/>
      <c r="G769" s="193"/>
      <c r="H769" s="193"/>
      <c r="I769" s="193"/>
      <c r="J769" s="193"/>
      <c r="K769" s="193"/>
      <c r="L769" s="193"/>
      <c r="M769" s="193"/>
      <c r="N769" s="193"/>
      <c r="O769" s="193"/>
      <c r="P769" s="193"/>
      <c r="Q769" s="193"/>
      <c r="R769" s="193"/>
      <c r="S769" s="193"/>
      <c r="T769" s="193"/>
      <c r="U769" s="193"/>
      <c r="V769" s="193"/>
      <c r="W769" s="193"/>
      <c r="X769" s="193"/>
      <c r="Y769" s="193"/>
      <c r="Z769" s="193"/>
    </row>
    <row r="770" ht="12.0" customHeight="1">
      <c r="A770" s="193"/>
      <c r="B770" s="193"/>
      <c r="C770" s="193"/>
      <c r="D770" s="193"/>
      <c r="E770" s="193"/>
      <c r="F770" s="193"/>
      <c r="G770" s="193"/>
      <c r="H770" s="193"/>
      <c r="I770" s="193"/>
      <c r="J770" s="193"/>
      <c r="K770" s="193"/>
      <c r="L770" s="193"/>
      <c r="M770" s="193"/>
      <c r="N770" s="193"/>
      <c r="O770" s="193"/>
      <c r="P770" s="193"/>
      <c r="Q770" s="193"/>
      <c r="R770" s="193"/>
      <c r="S770" s="193"/>
      <c r="T770" s="193"/>
      <c r="U770" s="193"/>
      <c r="V770" s="193"/>
      <c r="W770" s="193"/>
      <c r="X770" s="193"/>
      <c r="Y770" s="193"/>
      <c r="Z770" s="193"/>
    </row>
    <row r="771" ht="12.0" customHeight="1">
      <c r="A771" s="193"/>
      <c r="B771" s="193"/>
      <c r="C771" s="193"/>
      <c r="D771" s="193"/>
      <c r="E771" s="193"/>
      <c r="F771" s="193"/>
      <c r="G771" s="193"/>
      <c r="H771" s="193"/>
      <c r="I771" s="193"/>
      <c r="J771" s="193"/>
      <c r="K771" s="193"/>
      <c r="L771" s="193"/>
      <c r="M771" s="193"/>
      <c r="N771" s="193"/>
      <c r="O771" s="193"/>
      <c r="P771" s="193"/>
      <c r="Q771" s="193"/>
      <c r="R771" s="193"/>
      <c r="S771" s="193"/>
      <c r="T771" s="193"/>
      <c r="U771" s="193"/>
      <c r="V771" s="193"/>
      <c r="W771" s="193"/>
      <c r="X771" s="193"/>
      <c r="Y771" s="193"/>
      <c r="Z771" s="193"/>
    </row>
    <row r="772" ht="12.0" customHeight="1">
      <c r="A772" s="193"/>
      <c r="B772" s="193"/>
      <c r="C772" s="193"/>
      <c r="D772" s="193"/>
      <c r="E772" s="193"/>
      <c r="F772" s="193"/>
      <c r="G772" s="193"/>
      <c r="H772" s="193"/>
      <c r="I772" s="193"/>
      <c r="J772" s="193"/>
      <c r="K772" s="193"/>
      <c r="L772" s="193"/>
      <c r="M772" s="193"/>
      <c r="N772" s="193"/>
      <c r="O772" s="193"/>
      <c r="P772" s="193"/>
      <c r="Q772" s="193"/>
      <c r="R772" s="193"/>
      <c r="S772" s="193"/>
      <c r="T772" s="193"/>
      <c r="U772" s="193"/>
      <c r="V772" s="193"/>
      <c r="W772" s="193"/>
      <c r="X772" s="193"/>
      <c r="Y772" s="193"/>
      <c r="Z772" s="193"/>
    </row>
    <row r="773" ht="12.0" customHeight="1">
      <c r="A773" s="193"/>
      <c r="B773" s="193"/>
      <c r="C773" s="193"/>
      <c r="D773" s="193"/>
      <c r="E773" s="193"/>
      <c r="F773" s="193"/>
      <c r="G773" s="193"/>
      <c r="H773" s="193"/>
      <c r="I773" s="193"/>
      <c r="J773" s="193"/>
      <c r="K773" s="193"/>
      <c r="L773" s="193"/>
      <c r="M773" s="193"/>
      <c r="N773" s="193"/>
      <c r="O773" s="193"/>
      <c r="P773" s="193"/>
      <c r="Q773" s="193"/>
      <c r="R773" s="193"/>
      <c r="S773" s="193"/>
      <c r="T773" s="193"/>
      <c r="U773" s="193"/>
      <c r="V773" s="193"/>
      <c r="W773" s="193"/>
      <c r="X773" s="193"/>
      <c r="Y773" s="193"/>
      <c r="Z773" s="193"/>
    </row>
    <row r="774" ht="12.0" customHeight="1">
      <c r="A774" s="193"/>
      <c r="B774" s="193"/>
      <c r="C774" s="193"/>
      <c r="D774" s="193"/>
      <c r="E774" s="193"/>
      <c r="F774" s="193"/>
      <c r="G774" s="193"/>
      <c r="H774" s="193"/>
      <c r="I774" s="193"/>
      <c r="J774" s="193"/>
      <c r="K774" s="193"/>
      <c r="L774" s="193"/>
      <c r="M774" s="193"/>
      <c r="N774" s="193"/>
      <c r="O774" s="193"/>
      <c r="P774" s="193"/>
      <c r="Q774" s="193"/>
      <c r="R774" s="193"/>
      <c r="S774" s="193"/>
      <c r="T774" s="193"/>
      <c r="U774" s="193"/>
      <c r="V774" s="193"/>
      <c r="W774" s="193"/>
      <c r="X774" s="193"/>
      <c r="Y774" s="193"/>
      <c r="Z774" s="193"/>
    </row>
    <row r="775" ht="12.0" customHeight="1">
      <c r="A775" s="193"/>
      <c r="B775" s="193"/>
      <c r="C775" s="193"/>
      <c r="D775" s="193"/>
      <c r="E775" s="193"/>
      <c r="F775" s="193"/>
      <c r="G775" s="193"/>
      <c r="H775" s="193"/>
      <c r="I775" s="193"/>
      <c r="J775" s="193"/>
      <c r="K775" s="193"/>
      <c r="L775" s="193"/>
      <c r="M775" s="193"/>
      <c r="N775" s="193"/>
      <c r="O775" s="193"/>
      <c r="P775" s="193"/>
      <c r="Q775" s="193"/>
      <c r="R775" s="193"/>
      <c r="S775" s="193"/>
      <c r="T775" s="193"/>
      <c r="U775" s="193"/>
      <c r="V775" s="193"/>
      <c r="W775" s="193"/>
      <c r="X775" s="193"/>
      <c r="Y775" s="193"/>
      <c r="Z775" s="193"/>
    </row>
    <row r="776" ht="12.0" customHeight="1">
      <c r="A776" s="193"/>
      <c r="B776" s="193"/>
      <c r="C776" s="193"/>
      <c r="D776" s="193"/>
      <c r="E776" s="193"/>
      <c r="F776" s="193"/>
      <c r="G776" s="193"/>
      <c r="H776" s="193"/>
      <c r="I776" s="193"/>
      <c r="J776" s="193"/>
      <c r="K776" s="193"/>
      <c r="L776" s="193"/>
      <c r="M776" s="193"/>
      <c r="N776" s="193"/>
      <c r="O776" s="193"/>
      <c r="P776" s="193"/>
      <c r="Q776" s="193"/>
      <c r="R776" s="193"/>
      <c r="S776" s="193"/>
      <c r="T776" s="193"/>
      <c r="U776" s="193"/>
      <c r="V776" s="193"/>
      <c r="W776" s="193"/>
      <c r="X776" s="193"/>
      <c r="Y776" s="193"/>
      <c r="Z776" s="193"/>
    </row>
    <row r="777" ht="12.0" customHeight="1">
      <c r="A777" s="193"/>
      <c r="B777" s="193"/>
      <c r="C777" s="193"/>
      <c r="D777" s="193"/>
      <c r="E777" s="193"/>
      <c r="F777" s="193"/>
      <c r="G777" s="193"/>
      <c r="H777" s="193"/>
      <c r="I777" s="193"/>
      <c r="J777" s="193"/>
      <c r="K777" s="193"/>
      <c r="L777" s="193"/>
      <c r="M777" s="193"/>
      <c r="N777" s="193"/>
      <c r="O777" s="193"/>
      <c r="P777" s="193"/>
      <c r="Q777" s="193"/>
      <c r="R777" s="193"/>
      <c r="S777" s="193"/>
      <c r="T777" s="193"/>
      <c r="U777" s="193"/>
      <c r="V777" s="193"/>
      <c r="W777" s="193"/>
      <c r="X777" s="193"/>
      <c r="Y777" s="193"/>
      <c r="Z777" s="193"/>
    </row>
    <row r="778" ht="12.0" customHeight="1">
      <c r="A778" s="193"/>
      <c r="B778" s="193"/>
      <c r="C778" s="193"/>
      <c r="D778" s="193"/>
      <c r="E778" s="193"/>
      <c r="F778" s="193"/>
      <c r="G778" s="193"/>
      <c r="H778" s="193"/>
      <c r="I778" s="193"/>
      <c r="J778" s="193"/>
      <c r="K778" s="193"/>
      <c r="L778" s="193"/>
      <c r="M778" s="193"/>
      <c r="N778" s="193"/>
      <c r="O778" s="193"/>
      <c r="P778" s="193"/>
      <c r="Q778" s="193"/>
      <c r="R778" s="193"/>
      <c r="S778" s="193"/>
      <c r="T778" s="193"/>
      <c r="U778" s="193"/>
      <c r="V778" s="193"/>
      <c r="W778" s="193"/>
      <c r="X778" s="193"/>
      <c r="Y778" s="193"/>
      <c r="Z778" s="193"/>
    </row>
    <row r="779" ht="12.0" customHeight="1">
      <c r="A779" s="193"/>
      <c r="B779" s="193"/>
      <c r="C779" s="193"/>
      <c r="D779" s="193"/>
      <c r="E779" s="193"/>
      <c r="F779" s="193"/>
      <c r="G779" s="193"/>
      <c r="H779" s="193"/>
      <c r="I779" s="193"/>
      <c r="J779" s="193"/>
      <c r="K779" s="193"/>
      <c r="L779" s="193"/>
      <c r="M779" s="193"/>
      <c r="N779" s="193"/>
      <c r="O779" s="193"/>
      <c r="P779" s="193"/>
      <c r="Q779" s="193"/>
      <c r="R779" s="193"/>
      <c r="S779" s="193"/>
      <c r="T779" s="193"/>
      <c r="U779" s="193"/>
      <c r="V779" s="193"/>
      <c r="W779" s="193"/>
      <c r="X779" s="193"/>
      <c r="Y779" s="193"/>
      <c r="Z779" s="193"/>
    </row>
    <row r="780" ht="12.0" customHeight="1">
      <c r="A780" s="193"/>
      <c r="B780" s="193"/>
      <c r="C780" s="193"/>
      <c r="D780" s="193"/>
      <c r="E780" s="193"/>
      <c r="F780" s="193"/>
      <c r="G780" s="193"/>
      <c r="H780" s="193"/>
      <c r="I780" s="193"/>
      <c r="J780" s="193"/>
      <c r="K780" s="193"/>
      <c r="L780" s="193"/>
      <c r="M780" s="193"/>
      <c r="N780" s="193"/>
      <c r="O780" s="193"/>
      <c r="P780" s="193"/>
      <c r="Q780" s="193"/>
      <c r="R780" s="193"/>
      <c r="S780" s="193"/>
      <c r="T780" s="193"/>
      <c r="U780" s="193"/>
      <c r="V780" s="193"/>
      <c r="W780" s="193"/>
      <c r="X780" s="193"/>
      <c r="Y780" s="193"/>
      <c r="Z780" s="193"/>
    </row>
    <row r="781" ht="12.0" customHeight="1">
      <c r="A781" s="193"/>
      <c r="B781" s="193"/>
      <c r="C781" s="193"/>
      <c r="D781" s="193"/>
      <c r="E781" s="193"/>
      <c r="F781" s="193"/>
      <c r="G781" s="193"/>
      <c r="H781" s="193"/>
      <c r="I781" s="193"/>
      <c r="J781" s="193"/>
      <c r="K781" s="193"/>
      <c r="L781" s="193"/>
      <c r="M781" s="193"/>
      <c r="N781" s="193"/>
      <c r="O781" s="193"/>
      <c r="P781" s="193"/>
      <c r="Q781" s="193"/>
      <c r="R781" s="193"/>
      <c r="S781" s="193"/>
      <c r="T781" s="193"/>
      <c r="U781" s="193"/>
      <c r="V781" s="193"/>
      <c r="W781" s="193"/>
      <c r="X781" s="193"/>
      <c r="Y781" s="193"/>
      <c r="Z781" s="193"/>
    </row>
    <row r="782" ht="12.0" customHeight="1">
      <c r="A782" s="193"/>
      <c r="B782" s="193"/>
      <c r="C782" s="193"/>
      <c r="D782" s="193"/>
      <c r="E782" s="193"/>
      <c r="F782" s="193"/>
      <c r="G782" s="193"/>
      <c r="H782" s="193"/>
      <c r="I782" s="193"/>
      <c r="J782" s="193"/>
      <c r="K782" s="193"/>
      <c r="L782" s="193"/>
      <c r="M782" s="193"/>
      <c r="N782" s="193"/>
      <c r="O782" s="193"/>
      <c r="P782" s="193"/>
      <c r="Q782" s="193"/>
      <c r="R782" s="193"/>
      <c r="S782" s="193"/>
      <c r="T782" s="193"/>
      <c r="U782" s="193"/>
      <c r="V782" s="193"/>
      <c r="W782" s="193"/>
      <c r="X782" s="193"/>
      <c r="Y782" s="193"/>
      <c r="Z782" s="193"/>
    </row>
    <row r="783" ht="12.0" customHeight="1">
      <c r="A783" s="193"/>
      <c r="B783" s="193"/>
      <c r="C783" s="193"/>
      <c r="D783" s="193"/>
      <c r="E783" s="193"/>
      <c r="F783" s="193"/>
      <c r="G783" s="193"/>
      <c r="H783" s="193"/>
      <c r="I783" s="193"/>
      <c r="J783" s="193"/>
      <c r="K783" s="193"/>
      <c r="L783" s="193"/>
      <c r="M783" s="193"/>
      <c r="N783" s="193"/>
      <c r="O783" s="193"/>
      <c r="P783" s="193"/>
      <c r="Q783" s="193"/>
      <c r="R783" s="193"/>
      <c r="S783" s="193"/>
      <c r="T783" s="193"/>
      <c r="U783" s="193"/>
      <c r="V783" s="193"/>
      <c r="W783" s="193"/>
      <c r="X783" s="193"/>
      <c r="Y783" s="193"/>
      <c r="Z783" s="193"/>
    </row>
    <row r="784" ht="12.0" customHeight="1">
      <c r="A784" s="193"/>
      <c r="B784" s="193"/>
      <c r="C784" s="193"/>
      <c r="D784" s="193"/>
      <c r="E784" s="193"/>
      <c r="F784" s="193"/>
      <c r="G784" s="193"/>
      <c r="H784" s="193"/>
      <c r="I784" s="193"/>
      <c r="J784" s="193"/>
      <c r="K784" s="193"/>
      <c r="L784" s="193"/>
      <c r="M784" s="193"/>
      <c r="N784" s="193"/>
      <c r="O784" s="193"/>
      <c r="P784" s="193"/>
      <c r="Q784" s="193"/>
      <c r="R784" s="193"/>
      <c r="S784" s="193"/>
      <c r="T784" s="193"/>
      <c r="U784" s="193"/>
      <c r="V784" s="193"/>
      <c r="W784" s="193"/>
      <c r="X784" s="193"/>
      <c r="Y784" s="193"/>
      <c r="Z784" s="193"/>
    </row>
    <row r="785" ht="12.0" customHeight="1">
      <c r="A785" s="193"/>
      <c r="B785" s="193"/>
      <c r="C785" s="193"/>
      <c r="D785" s="193"/>
      <c r="E785" s="193"/>
      <c r="F785" s="193"/>
      <c r="G785" s="193"/>
      <c r="H785" s="193"/>
      <c r="I785" s="193"/>
      <c r="J785" s="193"/>
      <c r="K785" s="193"/>
      <c r="L785" s="193"/>
      <c r="M785" s="193"/>
      <c r="N785" s="193"/>
      <c r="O785" s="193"/>
      <c r="P785" s="193"/>
      <c r="Q785" s="193"/>
      <c r="R785" s="193"/>
      <c r="S785" s="193"/>
      <c r="T785" s="193"/>
      <c r="U785" s="193"/>
      <c r="V785" s="193"/>
      <c r="W785" s="193"/>
      <c r="X785" s="193"/>
      <c r="Y785" s="193"/>
      <c r="Z785" s="193"/>
    </row>
    <row r="786" ht="12.0" customHeight="1">
      <c r="A786" s="193"/>
      <c r="B786" s="193"/>
      <c r="C786" s="193"/>
      <c r="D786" s="193"/>
      <c r="E786" s="193"/>
      <c r="F786" s="193"/>
      <c r="G786" s="193"/>
      <c r="H786" s="193"/>
      <c r="I786" s="193"/>
      <c r="J786" s="193"/>
      <c r="K786" s="193"/>
      <c r="L786" s="193"/>
      <c r="M786" s="193"/>
      <c r="N786" s="193"/>
      <c r="O786" s="193"/>
      <c r="P786" s="193"/>
      <c r="Q786" s="193"/>
      <c r="R786" s="193"/>
      <c r="S786" s="193"/>
      <c r="T786" s="193"/>
      <c r="U786" s="193"/>
      <c r="V786" s="193"/>
      <c r="W786" s="193"/>
      <c r="X786" s="193"/>
      <c r="Y786" s="193"/>
      <c r="Z786" s="193"/>
    </row>
    <row r="787" ht="12.0" customHeight="1">
      <c r="A787" s="193"/>
      <c r="B787" s="193"/>
      <c r="C787" s="193"/>
      <c r="D787" s="193"/>
      <c r="E787" s="193"/>
      <c r="F787" s="193"/>
      <c r="G787" s="193"/>
      <c r="H787" s="193"/>
      <c r="I787" s="193"/>
      <c r="J787" s="193"/>
      <c r="K787" s="193"/>
      <c r="L787" s="193"/>
      <c r="M787" s="193"/>
      <c r="N787" s="193"/>
      <c r="O787" s="193"/>
      <c r="P787" s="193"/>
      <c r="Q787" s="193"/>
      <c r="R787" s="193"/>
      <c r="S787" s="193"/>
      <c r="T787" s="193"/>
      <c r="U787" s="193"/>
      <c r="V787" s="193"/>
      <c r="W787" s="193"/>
      <c r="X787" s="193"/>
      <c r="Y787" s="193"/>
      <c r="Z787" s="193"/>
    </row>
    <row r="788" ht="12.0" customHeight="1">
      <c r="A788" s="193"/>
      <c r="B788" s="193"/>
      <c r="C788" s="193"/>
      <c r="D788" s="193"/>
      <c r="E788" s="193"/>
      <c r="F788" s="193"/>
      <c r="G788" s="193"/>
      <c r="H788" s="193"/>
      <c r="I788" s="193"/>
      <c r="J788" s="193"/>
      <c r="K788" s="193"/>
      <c r="L788" s="193"/>
      <c r="M788" s="193"/>
      <c r="N788" s="193"/>
      <c r="O788" s="193"/>
      <c r="P788" s="193"/>
      <c r="Q788" s="193"/>
      <c r="R788" s="193"/>
      <c r="S788" s="193"/>
      <c r="T788" s="193"/>
      <c r="U788" s="193"/>
      <c r="V788" s="193"/>
      <c r="W788" s="193"/>
      <c r="X788" s="193"/>
      <c r="Y788" s="193"/>
      <c r="Z788" s="193"/>
    </row>
    <row r="789" ht="12.0" customHeight="1">
      <c r="A789" s="193"/>
      <c r="B789" s="193"/>
      <c r="C789" s="193"/>
      <c r="D789" s="193"/>
      <c r="E789" s="193"/>
      <c r="F789" s="193"/>
      <c r="G789" s="193"/>
      <c r="H789" s="193"/>
      <c r="I789" s="193"/>
      <c r="J789" s="193"/>
      <c r="K789" s="193"/>
      <c r="L789" s="193"/>
      <c r="M789" s="193"/>
      <c r="N789" s="193"/>
      <c r="O789" s="193"/>
      <c r="P789" s="193"/>
      <c r="Q789" s="193"/>
      <c r="R789" s="193"/>
      <c r="S789" s="193"/>
      <c r="T789" s="193"/>
      <c r="U789" s="193"/>
      <c r="V789" s="193"/>
      <c r="W789" s="193"/>
      <c r="X789" s="193"/>
      <c r="Y789" s="193"/>
      <c r="Z789" s="193"/>
    </row>
    <row r="790" ht="12.0" customHeight="1">
      <c r="A790" s="193"/>
      <c r="B790" s="193"/>
      <c r="C790" s="193"/>
      <c r="D790" s="193"/>
      <c r="E790" s="193"/>
      <c r="F790" s="193"/>
      <c r="G790" s="193"/>
      <c r="H790" s="193"/>
      <c r="I790" s="193"/>
      <c r="J790" s="193"/>
      <c r="K790" s="193"/>
      <c r="L790" s="193"/>
      <c r="M790" s="193"/>
      <c r="N790" s="193"/>
      <c r="O790" s="193"/>
      <c r="P790" s="193"/>
      <c r="Q790" s="193"/>
      <c r="R790" s="193"/>
      <c r="S790" s="193"/>
      <c r="T790" s="193"/>
      <c r="U790" s="193"/>
      <c r="V790" s="193"/>
      <c r="W790" s="193"/>
      <c r="X790" s="193"/>
      <c r="Y790" s="193"/>
      <c r="Z790" s="193"/>
    </row>
    <row r="791" ht="12.0" customHeight="1">
      <c r="A791" s="193"/>
      <c r="B791" s="193"/>
      <c r="C791" s="193"/>
      <c r="D791" s="193"/>
      <c r="E791" s="193"/>
      <c r="F791" s="193"/>
      <c r="G791" s="193"/>
      <c r="H791" s="193"/>
      <c r="I791" s="193"/>
      <c r="J791" s="193"/>
      <c r="K791" s="193"/>
      <c r="L791" s="193"/>
      <c r="M791" s="193"/>
      <c r="N791" s="193"/>
      <c r="O791" s="193"/>
      <c r="P791" s="193"/>
      <c r="Q791" s="193"/>
      <c r="R791" s="193"/>
      <c r="S791" s="193"/>
      <c r="T791" s="193"/>
      <c r="U791" s="193"/>
      <c r="V791" s="193"/>
      <c r="W791" s="193"/>
      <c r="X791" s="193"/>
      <c r="Y791" s="193"/>
      <c r="Z791" s="193"/>
    </row>
    <row r="792" ht="12.0" customHeight="1">
      <c r="A792" s="193"/>
      <c r="B792" s="193"/>
      <c r="C792" s="193"/>
      <c r="D792" s="193"/>
      <c r="E792" s="193"/>
      <c r="F792" s="193"/>
      <c r="G792" s="193"/>
      <c r="H792" s="193"/>
      <c r="I792" s="193"/>
      <c r="J792" s="193"/>
      <c r="K792" s="193"/>
      <c r="L792" s="193"/>
      <c r="M792" s="193"/>
      <c r="N792" s="193"/>
      <c r="O792" s="193"/>
      <c r="P792" s="193"/>
      <c r="Q792" s="193"/>
      <c r="R792" s="193"/>
      <c r="S792" s="193"/>
      <c r="T792" s="193"/>
      <c r="U792" s="193"/>
      <c r="V792" s="193"/>
      <c r="W792" s="193"/>
      <c r="X792" s="193"/>
      <c r="Y792" s="193"/>
      <c r="Z792" s="193"/>
    </row>
    <row r="793" ht="12.0" customHeight="1">
      <c r="A793" s="193"/>
      <c r="B793" s="193"/>
      <c r="C793" s="193"/>
      <c r="D793" s="193"/>
      <c r="E793" s="193"/>
      <c r="F793" s="193"/>
      <c r="G793" s="193"/>
      <c r="H793" s="193"/>
      <c r="I793" s="193"/>
      <c r="J793" s="193"/>
      <c r="K793" s="193"/>
      <c r="L793" s="193"/>
      <c r="M793" s="193"/>
      <c r="N793" s="193"/>
      <c r="O793" s="193"/>
      <c r="P793" s="193"/>
      <c r="Q793" s="193"/>
      <c r="R793" s="193"/>
      <c r="S793" s="193"/>
      <c r="T793" s="193"/>
      <c r="U793" s="193"/>
      <c r="V793" s="193"/>
      <c r="W793" s="193"/>
      <c r="X793" s="193"/>
      <c r="Y793" s="193"/>
      <c r="Z793" s="193"/>
    </row>
    <row r="794" ht="12.0" customHeight="1">
      <c r="A794" s="193"/>
      <c r="B794" s="193"/>
      <c r="C794" s="193"/>
      <c r="D794" s="193"/>
      <c r="E794" s="193"/>
      <c r="F794" s="193"/>
      <c r="G794" s="193"/>
      <c r="H794" s="193"/>
      <c r="I794" s="193"/>
      <c r="J794" s="193"/>
      <c r="K794" s="193"/>
      <c r="L794" s="193"/>
      <c r="M794" s="193"/>
      <c r="N794" s="193"/>
      <c r="O794" s="193"/>
      <c r="P794" s="193"/>
      <c r="Q794" s="193"/>
      <c r="R794" s="193"/>
      <c r="S794" s="193"/>
      <c r="T794" s="193"/>
      <c r="U794" s="193"/>
      <c r="V794" s="193"/>
      <c r="W794" s="193"/>
      <c r="X794" s="193"/>
      <c r="Y794" s="193"/>
      <c r="Z794" s="193"/>
    </row>
    <row r="795" ht="12.0" customHeight="1">
      <c r="A795" s="193"/>
      <c r="B795" s="193"/>
      <c r="C795" s="193"/>
      <c r="D795" s="193"/>
      <c r="E795" s="193"/>
      <c r="F795" s="193"/>
      <c r="G795" s="193"/>
      <c r="H795" s="193"/>
      <c r="I795" s="193"/>
      <c r="J795" s="193"/>
      <c r="K795" s="193"/>
      <c r="L795" s="193"/>
      <c r="M795" s="193"/>
      <c r="N795" s="193"/>
      <c r="O795" s="193"/>
      <c r="P795" s="193"/>
      <c r="Q795" s="193"/>
      <c r="R795" s="193"/>
      <c r="S795" s="193"/>
      <c r="T795" s="193"/>
      <c r="U795" s="193"/>
      <c r="V795" s="193"/>
      <c r="W795" s="193"/>
      <c r="X795" s="193"/>
      <c r="Y795" s="193"/>
      <c r="Z795" s="193"/>
    </row>
    <row r="796" ht="12.0" customHeight="1">
      <c r="A796" s="193"/>
      <c r="B796" s="193"/>
      <c r="C796" s="193"/>
      <c r="D796" s="193"/>
      <c r="E796" s="193"/>
      <c r="F796" s="193"/>
      <c r="G796" s="193"/>
      <c r="H796" s="193"/>
      <c r="I796" s="193"/>
      <c r="J796" s="193"/>
      <c r="K796" s="193"/>
      <c r="L796" s="193"/>
      <c r="M796" s="193"/>
      <c r="N796" s="193"/>
      <c r="O796" s="193"/>
      <c r="P796" s="193"/>
      <c r="Q796" s="193"/>
      <c r="R796" s="193"/>
      <c r="S796" s="193"/>
      <c r="T796" s="193"/>
      <c r="U796" s="193"/>
      <c r="V796" s="193"/>
      <c r="W796" s="193"/>
      <c r="X796" s="193"/>
      <c r="Y796" s="193"/>
      <c r="Z796" s="193"/>
    </row>
    <row r="797" ht="12.0" customHeight="1">
      <c r="A797" s="193"/>
      <c r="B797" s="193"/>
      <c r="C797" s="193"/>
      <c r="D797" s="193"/>
      <c r="E797" s="193"/>
      <c r="F797" s="193"/>
      <c r="G797" s="193"/>
      <c r="H797" s="193"/>
      <c r="I797" s="193"/>
      <c r="J797" s="193"/>
      <c r="K797" s="193"/>
      <c r="L797" s="193"/>
      <c r="M797" s="193"/>
      <c r="N797" s="193"/>
      <c r="O797" s="193"/>
      <c r="P797" s="193"/>
      <c r="Q797" s="193"/>
      <c r="R797" s="193"/>
      <c r="S797" s="193"/>
      <c r="T797" s="193"/>
      <c r="U797" s="193"/>
      <c r="V797" s="193"/>
      <c r="W797" s="193"/>
      <c r="X797" s="193"/>
      <c r="Y797" s="193"/>
      <c r="Z797" s="193"/>
    </row>
    <row r="798" ht="12.0" customHeight="1">
      <c r="A798" s="193"/>
      <c r="B798" s="193"/>
      <c r="C798" s="193"/>
      <c r="D798" s="193"/>
      <c r="E798" s="193"/>
      <c r="F798" s="193"/>
      <c r="G798" s="193"/>
      <c r="H798" s="193"/>
      <c r="I798" s="193"/>
      <c r="J798" s="193"/>
      <c r="K798" s="193"/>
      <c r="L798" s="193"/>
      <c r="M798" s="193"/>
      <c r="N798" s="193"/>
      <c r="O798" s="193"/>
      <c r="P798" s="193"/>
      <c r="Q798" s="193"/>
      <c r="R798" s="193"/>
      <c r="S798" s="193"/>
      <c r="T798" s="193"/>
      <c r="U798" s="193"/>
      <c r="V798" s="193"/>
      <c r="W798" s="193"/>
      <c r="X798" s="193"/>
      <c r="Y798" s="193"/>
      <c r="Z798" s="193"/>
    </row>
    <row r="799" ht="12.0" customHeight="1">
      <c r="A799" s="193"/>
      <c r="B799" s="193"/>
      <c r="C799" s="193"/>
      <c r="D799" s="193"/>
      <c r="E799" s="193"/>
      <c r="F799" s="193"/>
      <c r="G799" s="193"/>
      <c r="H799" s="193"/>
      <c r="I799" s="193"/>
      <c r="J799" s="193"/>
      <c r="K799" s="193"/>
      <c r="L799" s="193"/>
      <c r="M799" s="193"/>
      <c r="N799" s="193"/>
      <c r="O799" s="193"/>
      <c r="P799" s="193"/>
      <c r="Q799" s="193"/>
      <c r="R799" s="193"/>
      <c r="S799" s="193"/>
      <c r="T799" s="193"/>
      <c r="U799" s="193"/>
      <c r="V799" s="193"/>
      <c r="W799" s="193"/>
      <c r="X799" s="193"/>
      <c r="Y799" s="193"/>
      <c r="Z799" s="193"/>
    </row>
    <row r="800" ht="12.0" customHeight="1">
      <c r="A800" s="193"/>
      <c r="B800" s="193"/>
      <c r="C800" s="193"/>
      <c r="D800" s="193"/>
      <c r="E800" s="193"/>
      <c r="F800" s="193"/>
      <c r="G800" s="193"/>
      <c r="H800" s="193"/>
      <c r="I800" s="193"/>
      <c r="J800" s="193"/>
      <c r="K800" s="193"/>
      <c r="L800" s="193"/>
      <c r="M800" s="193"/>
      <c r="N800" s="193"/>
      <c r="O800" s="193"/>
      <c r="P800" s="193"/>
      <c r="Q800" s="193"/>
      <c r="R800" s="193"/>
      <c r="S800" s="193"/>
      <c r="T800" s="193"/>
      <c r="U800" s="193"/>
      <c r="V800" s="193"/>
      <c r="W800" s="193"/>
      <c r="X800" s="193"/>
      <c r="Y800" s="193"/>
      <c r="Z800" s="193"/>
    </row>
    <row r="801" ht="12.0" customHeight="1">
      <c r="A801" s="193"/>
      <c r="B801" s="193"/>
      <c r="C801" s="193"/>
      <c r="D801" s="193"/>
      <c r="E801" s="193"/>
      <c r="F801" s="193"/>
      <c r="G801" s="193"/>
      <c r="H801" s="193"/>
      <c r="I801" s="193"/>
      <c r="J801" s="193"/>
      <c r="K801" s="193"/>
      <c r="L801" s="193"/>
      <c r="M801" s="193"/>
      <c r="N801" s="193"/>
      <c r="O801" s="193"/>
      <c r="P801" s="193"/>
      <c r="Q801" s="193"/>
      <c r="R801" s="193"/>
      <c r="S801" s="193"/>
      <c r="T801" s="193"/>
      <c r="U801" s="193"/>
      <c r="V801" s="193"/>
      <c r="W801" s="193"/>
      <c r="X801" s="193"/>
      <c r="Y801" s="193"/>
      <c r="Z801" s="193"/>
    </row>
    <row r="802" ht="12.0" customHeight="1">
      <c r="A802" s="193"/>
      <c r="B802" s="193"/>
      <c r="C802" s="193"/>
      <c r="D802" s="193"/>
      <c r="E802" s="193"/>
      <c r="F802" s="193"/>
      <c r="G802" s="193"/>
      <c r="H802" s="193"/>
      <c r="I802" s="193"/>
      <c r="J802" s="193"/>
      <c r="K802" s="193"/>
      <c r="L802" s="193"/>
      <c r="M802" s="193"/>
      <c r="N802" s="193"/>
      <c r="O802" s="193"/>
      <c r="P802" s="193"/>
      <c r="Q802" s="193"/>
      <c r="R802" s="193"/>
      <c r="S802" s="193"/>
      <c r="T802" s="193"/>
      <c r="U802" s="193"/>
      <c r="V802" s="193"/>
      <c r="W802" s="193"/>
      <c r="X802" s="193"/>
      <c r="Y802" s="193"/>
      <c r="Z802" s="193"/>
    </row>
    <row r="803" ht="12.0" customHeight="1">
      <c r="A803" s="193"/>
      <c r="B803" s="193"/>
      <c r="C803" s="193"/>
      <c r="D803" s="193"/>
      <c r="E803" s="193"/>
      <c r="F803" s="193"/>
      <c r="G803" s="193"/>
      <c r="H803" s="193"/>
      <c r="I803" s="193"/>
      <c r="J803" s="193"/>
      <c r="K803" s="193"/>
      <c r="L803" s="193"/>
      <c r="M803" s="193"/>
      <c r="N803" s="193"/>
      <c r="O803" s="193"/>
      <c r="P803" s="193"/>
      <c r="Q803" s="193"/>
      <c r="R803" s="193"/>
      <c r="S803" s="193"/>
      <c r="T803" s="193"/>
      <c r="U803" s="193"/>
      <c r="V803" s="193"/>
      <c r="W803" s="193"/>
      <c r="X803" s="193"/>
      <c r="Y803" s="193"/>
      <c r="Z803" s="193"/>
    </row>
    <row r="804" ht="12.0" customHeight="1">
      <c r="A804" s="193"/>
      <c r="B804" s="193"/>
      <c r="C804" s="193"/>
      <c r="D804" s="193"/>
      <c r="E804" s="193"/>
      <c r="F804" s="193"/>
      <c r="G804" s="193"/>
      <c r="H804" s="193"/>
      <c r="I804" s="193"/>
      <c r="J804" s="193"/>
      <c r="K804" s="193"/>
      <c r="L804" s="193"/>
      <c r="M804" s="193"/>
      <c r="N804" s="193"/>
      <c r="O804" s="193"/>
      <c r="P804" s="193"/>
      <c r="Q804" s="193"/>
      <c r="R804" s="193"/>
      <c r="S804" s="193"/>
      <c r="T804" s="193"/>
      <c r="U804" s="193"/>
      <c r="V804" s="193"/>
      <c r="W804" s="193"/>
      <c r="X804" s="193"/>
      <c r="Y804" s="193"/>
      <c r="Z804" s="193"/>
    </row>
    <row r="805" ht="12.0" customHeight="1">
      <c r="A805" s="193"/>
      <c r="B805" s="193"/>
      <c r="C805" s="193"/>
      <c r="D805" s="193"/>
      <c r="E805" s="193"/>
      <c r="F805" s="193"/>
      <c r="G805" s="193"/>
      <c r="H805" s="193"/>
      <c r="I805" s="193"/>
      <c r="J805" s="193"/>
      <c r="K805" s="193"/>
      <c r="L805" s="193"/>
      <c r="M805" s="193"/>
      <c r="N805" s="193"/>
      <c r="O805" s="193"/>
      <c r="P805" s="193"/>
      <c r="Q805" s="193"/>
      <c r="R805" s="193"/>
      <c r="S805" s="193"/>
      <c r="T805" s="193"/>
      <c r="U805" s="193"/>
      <c r="V805" s="193"/>
      <c r="W805" s="193"/>
      <c r="X805" s="193"/>
      <c r="Y805" s="193"/>
      <c r="Z805" s="193"/>
    </row>
    <row r="806" ht="12.0" customHeight="1">
      <c r="A806" s="193"/>
      <c r="B806" s="193"/>
      <c r="C806" s="193"/>
      <c r="D806" s="193"/>
      <c r="E806" s="193"/>
      <c r="F806" s="193"/>
      <c r="G806" s="193"/>
      <c r="H806" s="193"/>
      <c r="I806" s="193"/>
      <c r="J806" s="193"/>
      <c r="K806" s="193"/>
      <c r="L806" s="193"/>
      <c r="M806" s="193"/>
      <c r="N806" s="193"/>
      <c r="O806" s="193"/>
      <c r="P806" s="193"/>
      <c r="Q806" s="193"/>
      <c r="R806" s="193"/>
      <c r="S806" s="193"/>
      <c r="T806" s="193"/>
      <c r="U806" s="193"/>
      <c r="V806" s="193"/>
      <c r="W806" s="193"/>
      <c r="X806" s="193"/>
      <c r="Y806" s="193"/>
      <c r="Z806" s="193"/>
    </row>
    <row r="807" ht="12.0" customHeight="1">
      <c r="A807" s="193"/>
      <c r="B807" s="193"/>
      <c r="C807" s="193"/>
      <c r="D807" s="193"/>
      <c r="E807" s="193"/>
      <c r="F807" s="193"/>
      <c r="G807" s="193"/>
      <c r="H807" s="193"/>
      <c r="I807" s="193"/>
      <c r="J807" s="193"/>
      <c r="K807" s="193"/>
      <c r="L807" s="193"/>
      <c r="M807" s="193"/>
      <c r="N807" s="193"/>
      <c r="O807" s="193"/>
      <c r="P807" s="193"/>
      <c r="Q807" s="193"/>
      <c r="R807" s="193"/>
      <c r="S807" s="193"/>
      <c r="T807" s="193"/>
      <c r="U807" s="193"/>
      <c r="V807" s="193"/>
      <c r="W807" s="193"/>
      <c r="X807" s="193"/>
      <c r="Y807" s="193"/>
      <c r="Z807" s="193"/>
    </row>
    <row r="808" ht="12.0" customHeight="1">
      <c r="A808" s="193"/>
      <c r="B808" s="193"/>
      <c r="C808" s="193"/>
      <c r="D808" s="193"/>
      <c r="E808" s="193"/>
      <c r="F808" s="193"/>
      <c r="G808" s="193"/>
      <c r="H808" s="193"/>
      <c r="I808" s="193"/>
      <c r="J808" s="193"/>
      <c r="K808" s="193"/>
      <c r="L808" s="193"/>
      <c r="M808" s="193"/>
      <c r="N808" s="193"/>
      <c r="O808" s="193"/>
      <c r="P808" s="193"/>
      <c r="Q808" s="193"/>
      <c r="R808" s="193"/>
      <c r="S808" s="193"/>
      <c r="T808" s="193"/>
      <c r="U808" s="193"/>
      <c r="V808" s="193"/>
      <c r="W808" s="193"/>
      <c r="X808" s="193"/>
      <c r="Y808" s="193"/>
      <c r="Z808" s="193"/>
    </row>
    <row r="809" ht="12.0" customHeight="1">
      <c r="A809" s="193"/>
      <c r="B809" s="193"/>
      <c r="C809" s="193"/>
      <c r="D809" s="193"/>
      <c r="E809" s="193"/>
      <c r="F809" s="193"/>
      <c r="G809" s="193"/>
      <c r="H809" s="193"/>
      <c r="I809" s="193"/>
      <c r="J809" s="193"/>
      <c r="K809" s="193"/>
      <c r="L809" s="193"/>
      <c r="M809" s="193"/>
      <c r="N809" s="193"/>
      <c r="O809" s="193"/>
      <c r="P809" s="193"/>
      <c r="Q809" s="193"/>
      <c r="R809" s="193"/>
      <c r="S809" s="193"/>
      <c r="T809" s="193"/>
      <c r="U809" s="193"/>
      <c r="V809" s="193"/>
      <c r="W809" s="193"/>
      <c r="X809" s="193"/>
      <c r="Y809" s="193"/>
      <c r="Z809" s="193"/>
    </row>
    <row r="810" ht="12.0" customHeight="1">
      <c r="A810" s="193"/>
      <c r="B810" s="193"/>
      <c r="C810" s="193"/>
      <c r="D810" s="193"/>
      <c r="E810" s="193"/>
      <c r="F810" s="193"/>
      <c r="G810" s="193"/>
      <c r="H810" s="193"/>
      <c r="I810" s="193"/>
      <c r="J810" s="193"/>
      <c r="K810" s="193"/>
      <c r="L810" s="193"/>
      <c r="M810" s="193"/>
      <c r="N810" s="193"/>
      <c r="O810" s="193"/>
      <c r="P810" s="193"/>
      <c r="Q810" s="193"/>
      <c r="R810" s="193"/>
      <c r="S810" s="193"/>
      <c r="T810" s="193"/>
      <c r="U810" s="193"/>
      <c r="V810" s="193"/>
      <c r="W810" s="193"/>
      <c r="X810" s="193"/>
      <c r="Y810" s="193"/>
      <c r="Z810" s="193"/>
    </row>
    <row r="811" ht="12.0" customHeight="1">
      <c r="A811" s="193"/>
      <c r="B811" s="193"/>
      <c r="C811" s="193"/>
      <c r="D811" s="193"/>
      <c r="E811" s="193"/>
      <c r="F811" s="193"/>
      <c r="G811" s="193"/>
      <c r="H811" s="193"/>
      <c r="I811" s="193"/>
      <c r="J811" s="193"/>
      <c r="K811" s="193"/>
      <c r="L811" s="193"/>
      <c r="M811" s="193"/>
      <c r="N811" s="193"/>
      <c r="O811" s="193"/>
      <c r="P811" s="193"/>
      <c r="Q811" s="193"/>
      <c r="R811" s="193"/>
      <c r="S811" s="193"/>
      <c r="T811" s="193"/>
      <c r="U811" s="193"/>
      <c r="V811" s="193"/>
      <c r="W811" s="193"/>
      <c r="X811" s="193"/>
      <c r="Y811" s="193"/>
      <c r="Z811" s="193"/>
    </row>
    <row r="812" ht="12.0" customHeight="1">
      <c r="A812" s="193"/>
      <c r="B812" s="193"/>
      <c r="C812" s="193"/>
      <c r="D812" s="193"/>
      <c r="E812" s="193"/>
      <c r="F812" s="193"/>
      <c r="G812" s="193"/>
      <c r="H812" s="193"/>
      <c r="I812" s="193"/>
      <c r="J812" s="193"/>
      <c r="K812" s="193"/>
      <c r="L812" s="193"/>
      <c r="M812" s="193"/>
      <c r="N812" s="193"/>
      <c r="O812" s="193"/>
      <c r="P812" s="193"/>
      <c r="Q812" s="193"/>
      <c r="R812" s="193"/>
      <c r="S812" s="193"/>
      <c r="T812" s="193"/>
      <c r="U812" s="193"/>
      <c r="V812" s="193"/>
      <c r="W812" s="193"/>
      <c r="X812" s="193"/>
      <c r="Y812" s="193"/>
      <c r="Z812" s="193"/>
    </row>
    <row r="813" ht="12.0" customHeight="1">
      <c r="A813" s="193"/>
      <c r="B813" s="193"/>
      <c r="C813" s="193"/>
      <c r="D813" s="193"/>
      <c r="E813" s="193"/>
      <c r="F813" s="193"/>
      <c r="G813" s="193"/>
      <c r="H813" s="193"/>
      <c r="I813" s="193"/>
      <c r="J813" s="193"/>
      <c r="K813" s="193"/>
      <c r="L813" s="193"/>
      <c r="M813" s="193"/>
      <c r="N813" s="193"/>
      <c r="O813" s="193"/>
      <c r="P813" s="193"/>
      <c r="Q813" s="193"/>
      <c r="R813" s="193"/>
      <c r="S813" s="193"/>
      <c r="T813" s="193"/>
      <c r="U813" s="193"/>
      <c r="V813" s="193"/>
      <c r="W813" s="193"/>
      <c r="X813" s="193"/>
      <c r="Y813" s="193"/>
      <c r="Z813" s="193"/>
    </row>
    <row r="814" ht="12.0" customHeight="1">
      <c r="A814" s="193"/>
      <c r="B814" s="193"/>
      <c r="C814" s="193"/>
      <c r="D814" s="193"/>
      <c r="E814" s="193"/>
      <c r="F814" s="193"/>
      <c r="G814" s="193"/>
      <c r="H814" s="193"/>
      <c r="I814" s="193"/>
      <c r="J814" s="193"/>
      <c r="K814" s="193"/>
      <c r="L814" s="193"/>
      <c r="M814" s="193"/>
      <c r="N814" s="193"/>
      <c r="O814" s="193"/>
      <c r="P814" s="193"/>
      <c r="Q814" s="193"/>
      <c r="R814" s="193"/>
      <c r="S814" s="193"/>
      <c r="T814" s="193"/>
      <c r="U814" s="193"/>
      <c r="V814" s="193"/>
      <c r="W814" s="193"/>
      <c r="X814" s="193"/>
      <c r="Y814" s="193"/>
      <c r="Z814" s="193"/>
    </row>
    <row r="815" ht="12.0" customHeight="1">
      <c r="A815" s="193"/>
      <c r="B815" s="193"/>
      <c r="C815" s="193"/>
      <c r="D815" s="193"/>
      <c r="E815" s="193"/>
      <c r="F815" s="193"/>
      <c r="G815" s="193"/>
      <c r="H815" s="193"/>
      <c r="I815" s="193"/>
      <c r="J815" s="193"/>
      <c r="K815" s="193"/>
      <c r="L815" s="193"/>
      <c r="M815" s="193"/>
      <c r="N815" s="193"/>
      <c r="O815" s="193"/>
      <c r="P815" s="193"/>
      <c r="Q815" s="193"/>
      <c r="R815" s="193"/>
      <c r="S815" s="193"/>
      <c r="T815" s="193"/>
      <c r="U815" s="193"/>
      <c r="V815" s="193"/>
      <c r="W815" s="193"/>
      <c r="X815" s="193"/>
      <c r="Y815" s="193"/>
      <c r="Z815" s="193"/>
    </row>
    <row r="816" ht="12.0" customHeight="1">
      <c r="A816" s="193"/>
      <c r="B816" s="193"/>
      <c r="C816" s="193"/>
      <c r="D816" s="193"/>
      <c r="E816" s="193"/>
      <c r="F816" s="193"/>
      <c r="G816" s="193"/>
      <c r="H816" s="193"/>
      <c r="I816" s="193"/>
      <c r="J816" s="193"/>
      <c r="K816" s="193"/>
      <c r="L816" s="193"/>
      <c r="M816" s="193"/>
      <c r="N816" s="193"/>
      <c r="O816" s="193"/>
      <c r="P816" s="193"/>
      <c r="Q816" s="193"/>
      <c r="R816" s="193"/>
      <c r="S816" s="193"/>
      <c r="T816" s="193"/>
      <c r="U816" s="193"/>
      <c r="V816" s="193"/>
      <c r="W816" s="193"/>
      <c r="X816" s="193"/>
      <c r="Y816" s="193"/>
      <c r="Z816" s="193"/>
    </row>
    <row r="817" ht="12.0" customHeight="1">
      <c r="A817" s="193"/>
      <c r="B817" s="193"/>
      <c r="C817" s="193"/>
      <c r="D817" s="193"/>
      <c r="E817" s="193"/>
      <c r="F817" s="193"/>
      <c r="G817" s="193"/>
      <c r="H817" s="193"/>
      <c r="I817" s="193"/>
      <c r="J817" s="193"/>
      <c r="K817" s="193"/>
      <c r="L817" s="193"/>
      <c r="M817" s="193"/>
      <c r="N817" s="193"/>
      <c r="O817" s="193"/>
      <c r="P817" s="193"/>
      <c r="Q817" s="193"/>
      <c r="R817" s="193"/>
      <c r="S817" s="193"/>
      <c r="T817" s="193"/>
      <c r="U817" s="193"/>
      <c r="V817" s="193"/>
      <c r="W817" s="193"/>
      <c r="X817" s="193"/>
      <c r="Y817" s="193"/>
      <c r="Z817" s="193"/>
    </row>
    <row r="818" ht="12.0" customHeight="1">
      <c r="A818" s="193"/>
      <c r="B818" s="193"/>
      <c r="C818" s="193"/>
      <c r="D818" s="193"/>
      <c r="E818" s="193"/>
      <c r="F818" s="193"/>
      <c r="G818" s="193"/>
      <c r="H818" s="193"/>
      <c r="I818" s="193"/>
      <c r="J818" s="193"/>
      <c r="K818" s="193"/>
      <c r="L818" s="193"/>
      <c r="M818" s="193"/>
      <c r="N818" s="193"/>
      <c r="O818" s="193"/>
      <c r="P818" s="193"/>
      <c r="Q818" s="193"/>
      <c r="R818" s="193"/>
      <c r="S818" s="193"/>
      <c r="T818" s="193"/>
      <c r="U818" s="193"/>
      <c r="V818" s="193"/>
      <c r="W818" s="193"/>
      <c r="X818" s="193"/>
      <c r="Y818" s="193"/>
      <c r="Z818" s="193"/>
    </row>
    <row r="819" ht="12.0" customHeight="1">
      <c r="A819" s="193"/>
      <c r="B819" s="193"/>
      <c r="C819" s="193"/>
      <c r="D819" s="193"/>
      <c r="E819" s="193"/>
      <c r="F819" s="193"/>
      <c r="G819" s="193"/>
      <c r="H819" s="193"/>
      <c r="I819" s="193"/>
      <c r="J819" s="193"/>
      <c r="K819" s="193"/>
      <c r="L819" s="193"/>
      <c r="M819" s="193"/>
      <c r="N819" s="193"/>
      <c r="O819" s="193"/>
      <c r="P819" s="193"/>
      <c r="Q819" s="193"/>
      <c r="R819" s="193"/>
      <c r="S819" s="193"/>
      <c r="T819" s="193"/>
      <c r="U819" s="193"/>
      <c r="V819" s="193"/>
      <c r="W819" s="193"/>
      <c r="X819" s="193"/>
      <c r="Y819" s="193"/>
      <c r="Z819" s="193"/>
    </row>
    <row r="820" ht="12.0" customHeight="1">
      <c r="A820" s="193"/>
      <c r="B820" s="193"/>
      <c r="C820" s="193"/>
      <c r="D820" s="193"/>
      <c r="E820" s="193"/>
      <c r="F820" s="193"/>
      <c r="G820" s="193"/>
      <c r="H820" s="193"/>
      <c r="I820" s="193"/>
      <c r="J820" s="193"/>
      <c r="K820" s="193"/>
      <c r="L820" s="193"/>
      <c r="M820" s="193"/>
      <c r="N820" s="193"/>
      <c r="O820" s="193"/>
      <c r="P820" s="193"/>
      <c r="Q820" s="193"/>
      <c r="R820" s="193"/>
      <c r="S820" s="193"/>
      <c r="T820" s="193"/>
      <c r="U820" s="193"/>
      <c r="V820" s="193"/>
      <c r="W820" s="193"/>
      <c r="X820" s="193"/>
      <c r="Y820" s="193"/>
      <c r="Z820" s="193"/>
    </row>
    <row r="821" ht="12.0" customHeight="1">
      <c r="A821" s="193"/>
      <c r="B821" s="193"/>
      <c r="C821" s="193"/>
      <c r="D821" s="193"/>
      <c r="E821" s="193"/>
      <c r="F821" s="193"/>
      <c r="G821" s="193"/>
      <c r="H821" s="193"/>
      <c r="I821" s="193"/>
      <c r="J821" s="193"/>
      <c r="K821" s="193"/>
      <c r="L821" s="193"/>
      <c r="M821" s="193"/>
      <c r="N821" s="193"/>
      <c r="O821" s="193"/>
      <c r="P821" s="193"/>
      <c r="Q821" s="193"/>
      <c r="R821" s="193"/>
      <c r="S821" s="193"/>
      <c r="T821" s="193"/>
      <c r="U821" s="193"/>
      <c r="V821" s="193"/>
      <c r="W821" s="193"/>
      <c r="X821" s="193"/>
      <c r="Y821" s="193"/>
      <c r="Z821" s="193"/>
    </row>
    <row r="822" ht="12.0" customHeight="1">
      <c r="A822" s="193"/>
      <c r="B822" s="193"/>
      <c r="C822" s="193"/>
      <c r="D822" s="193"/>
      <c r="E822" s="193"/>
      <c r="F822" s="193"/>
      <c r="G822" s="193"/>
      <c r="H822" s="193"/>
      <c r="I822" s="193"/>
      <c r="J822" s="193"/>
      <c r="K822" s="193"/>
      <c r="L822" s="193"/>
      <c r="M822" s="193"/>
      <c r="N822" s="193"/>
      <c r="O822" s="193"/>
      <c r="P822" s="193"/>
      <c r="Q822" s="193"/>
      <c r="R822" s="193"/>
      <c r="S822" s="193"/>
      <c r="T822" s="193"/>
      <c r="U822" s="193"/>
      <c r="V822" s="193"/>
      <c r="W822" s="193"/>
      <c r="X822" s="193"/>
      <c r="Y822" s="193"/>
      <c r="Z822" s="193"/>
    </row>
    <row r="823" ht="12.0" customHeight="1">
      <c r="A823" s="193"/>
      <c r="B823" s="193"/>
      <c r="C823" s="193"/>
      <c r="D823" s="193"/>
      <c r="E823" s="193"/>
      <c r="F823" s="193"/>
      <c r="G823" s="193"/>
      <c r="H823" s="193"/>
      <c r="I823" s="193"/>
      <c r="J823" s="193"/>
      <c r="K823" s="193"/>
      <c r="L823" s="193"/>
      <c r="M823" s="193"/>
      <c r="N823" s="193"/>
      <c r="O823" s="193"/>
      <c r="P823" s="193"/>
      <c r="Q823" s="193"/>
      <c r="R823" s="193"/>
      <c r="S823" s="193"/>
      <c r="T823" s="193"/>
      <c r="U823" s="193"/>
      <c r="V823" s="193"/>
      <c r="W823" s="193"/>
      <c r="X823" s="193"/>
      <c r="Y823" s="193"/>
      <c r="Z823" s="193"/>
    </row>
    <row r="824" ht="12.0" customHeight="1">
      <c r="A824" s="193"/>
      <c r="B824" s="193"/>
      <c r="C824" s="193"/>
      <c r="D824" s="193"/>
      <c r="E824" s="193"/>
      <c r="F824" s="193"/>
      <c r="G824" s="193"/>
      <c r="H824" s="193"/>
      <c r="I824" s="193"/>
      <c r="J824" s="193"/>
      <c r="K824" s="193"/>
      <c r="L824" s="193"/>
      <c r="M824" s="193"/>
      <c r="N824" s="193"/>
      <c r="O824" s="193"/>
      <c r="P824" s="193"/>
      <c r="Q824" s="193"/>
      <c r="R824" s="193"/>
      <c r="S824" s="193"/>
      <c r="T824" s="193"/>
      <c r="U824" s="193"/>
      <c r="V824" s="193"/>
      <c r="W824" s="193"/>
      <c r="X824" s="193"/>
      <c r="Y824" s="193"/>
      <c r="Z824" s="193"/>
    </row>
    <row r="825" ht="12.0" customHeight="1">
      <c r="A825" s="193"/>
      <c r="B825" s="193"/>
      <c r="C825" s="193"/>
      <c r="D825" s="193"/>
      <c r="E825" s="193"/>
      <c r="F825" s="193"/>
      <c r="G825" s="193"/>
      <c r="H825" s="193"/>
      <c r="I825" s="193"/>
      <c r="J825" s="193"/>
      <c r="K825" s="193"/>
      <c r="L825" s="193"/>
      <c r="M825" s="193"/>
      <c r="N825" s="193"/>
      <c r="O825" s="193"/>
      <c r="P825" s="193"/>
      <c r="Q825" s="193"/>
      <c r="R825" s="193"/>
      <c r="S825" s="193"/>
      <c r="T825" s="193"/>
      <c r="U825" s="193"/>
      <c r="V825" s="193"/>
      <c r="W825" s="193"/>
      <c r="X825" s="193"/>
      <c r="Y825" s="193"/>
      <c r="Z825" s="193"/>
    </row>
    <row r="826" ht="12.0" customHeight="1">
      <c r="A826" s="193"/>
      <c r="B826" s="193"/>
      <c r="C826" s="193"/>
      <c r="D826" s="193"/>
      <c r="E826" s="193"/>
      <c r="F826" s="193"/>
      <c r="G826" s="193"/>
      <c r="H826" s="193"/>
      <c r="I826" s="193"/>
      <c r="J826" s="193"/>
      <c r="K826" s="193"/>
      <c r="L826" s="193"/>
      <c r="M826" s="193"/>
      <c r="N826" s="193"/>
      <c r="O826" s="193"/>
      <c r="P826" s="193"/>
      <c r="Q826" s="193"/>
      <c r="R826" s="193"/>
      <c r="S826" s="193"/>
      <c r="T826" s="193"/>
      <c r="U826" s="193"/>
      <c r="V826" s="193"/>
      <c r="W826" s="193"/>
      <c r="X826" s="193"/>
      <c r="Y826" s="193"/>
      <c r="Z826" s="193"/>
    </row>
    <row r="827" ht="12.0" customHeight="1">
      <c r="A827" s="193"/>
      <c r="B827" s="193"/>
      <c r="C827" s="193"/>
      <c r="D827" s="193"/>
      <c r="E827" s="193"/>
      <c r="F827" s="193"/>
      <c r="G827" s="193"/>
      <c r="H827" s="193"/>
      <c r="I827" s="193"/>
      <c r="J827" s="193"/>
      <c r="K827" s="193"/>
      <c r="L827" s="193"/>
      <c r="M827" s="193"/>
      <c r="N827" s="193"/>
      <c r="O827" s="193"/>
      <c r="P827" s="193"/>
      <c r="Q827" s="193"/>
      <c r="R827" s="193"/>
      <c r="S827" s="193"/>
      <c r="T827" s="193"/>
      <c r="U827" s="193"/>
      <c r="V827" s="193"/>
      <c r="W827" s="193"/>
      <c r="X827" s="193"/>
      <c r="Y827" s="193"/>
      <c r="Z827" s="193"/>
    </row>
    <row r="828" ht="12.0" customHeight="1">
      <c r="A828" s="193"/>
      <c r="B828" s="193"/>
      <c r="C828" s="193"/>
      <c r="D828" s="193"/>
      <c r="E828" s="193"/>
      <c r="F828" s="193"/>
      <c r="G828" s="193"/>
      <c r="H828" s="193"/>
      <c r="I828" s="193"/>
      <c r="J828" s="193"/>
      <c r="K828" s="193"/>
      <c r="L828" s="193"/>
      <c r="M828" s="193"/>
      <c r="N828" s="193"/>
      <c r="O828" s="193"/>
      <c r="P828" s="193"/>
      <c r="Q828" s="193"/>
      <c r="R828" s="193"/>
      <c r="S828" s="193"/>
      <c r="T828" s="193"/>
      <c r="U828" s="193"/>
      <c r="V828" s="193"/>
      <c r="W828" s="193"/>
      <c r="X828" s="193"/>
      <c r="Y828" s="193"/>
      <c r="Z828" s="193"/>
    </row>
    <row r="829" ht="12.0" customHeight="1">
      <c r="A829" s="193"/>
      <c r="B829" s="193"/>
      <c r="C829" s="193"/>
      <c r="D829" s="193"/>
      <c r="E829" s="193"/>
      <c r="F829" s="193"/>
      <c r="G829" s="193"/>
      <c r="H829" s="193"/>
      <c r="I829" s="193"/>
      <c r="J829" s="193"/>
      <c r="K829" s="193"/>
      <c r="L829" s="193"/>
      <c r="M829" s="193"/>
      <c r="N829" s="193"/>
      <c r="O829" s="193"/>
      <c r="P829" s="193"/>
      <c r="Q829" s="193"/>
      <c r="R829" s="193"/>
      <c r="S829" s="193"/>
      <c r="T829" s="193"/>
      <c r="U829" s="193"/>
      <c r="V829" s="193"/>
      <c r="W829" s="193"/>
      <c r="X829" s="193"/>
      <c r="Y829" s="193"/>
      <c r="Z829" s="193"/>
    </row>
    <row r="830" ht="12.0" customHeight="1">
      <c r="A830" s="193"/>
      <c r="B830" s="193"/>
      <c r="C830" s="193"/>
      <c r="D830" s="193"/>
      <c r="E830" s="193"/>
      <c r="F830" s="193"/>
      <c r="G830" s="193"/>
      <c r="H830" s="193"/>
      <c r="I830" s="193"/>
      <c r="J830" s="193"/>
      <c r="K830" s="193"/>
      <c r="L830" s="193"/>
      <c r="M830" s="193"/>
      <c r="N830" s="193"/>
      <c r="O830" s="193"/>
      <c r="P830" s="193"/>
      <c r="Q830" s="193"/>
      <c r="R830" s="193"/>
      <c r="S830" s="193"/>
      <c r="T830" s="193"/>
      <c r="U830" s="193"/>
      <c r="V830" s="193"/>
      <c r="W830" s="193"/>
      <c r="X830" s="193"/>
      <c r="Y830" s="193"/>
      <c r="Z830" s="193"/>
    </row>
    <row r="831" ht="12.0" customHeight="1">
      <c r="A831" s="193"/>
      <c r="B831" s="193"/>
      <c r="C831" s="193"/>
      <c r="D831" s="193"/>
      <c r="E831" s="193"/>
      <c r="F831" s="193"/>
      <c r="G831" s="193"/>
      <c r="H831" s="193"/>
      <c r="I831" s="193"/>
      <c r="J831" s="193"/>
      <c r="K831" s="193"/>
      <c r="L831" s="193"/>
      <c r="M831" s="193"/>
      <c r="N831" s="193"/>
      <c r="O831" s="193"/>
      <c r="P831" s="193"/>
      <c r="Q831" s="193"/>
      <c r="R831" s="193"/>
      <c r="S831" s="193"/>
      <c r="T831" s="193"/>
      <c r="U831" s="193"/>
      <c r="V831" s="193"/>
      <c r="W831" s="193"/>
      <c r="X831" s="193"/>
      <c r="Y831" s="193"/>
      <c r="Z831" s="193"/>
    </row>
    <row r="832" ht="12.0" customHeight="1">
      <c r="A832" s="193"/>
      <c r="B832" s="193"/>
      <c r="C832" s="193"/>
      <c r="D832" s="193"/>
      <c r="E832" s="193"/>
      <c r="F832" s="193"/>
      <c r="G832" s="193"/>
      <c r="H832" s="193"/>
      <c r="I832" s="193"/>
      <c r="J832" s="193"/>
      <c r="K832" s="193"/>
      <c r="L832" s="193"/>
      <c r="M832" s="193"/>
      <c r="N832" s="193"/>
      <c r="O832" s="193"/>
      <c r="P832" s="193"/>
      <c r="Q832" s="193"/>
      <c r="R832" s="193"/>
      <c r="S832" s="193"/>
      <c r="T832" s="193"/>
      <c r="U832" s="193"/>
      <c r="V832" s="193"/>
      <c r="W832" s="193"/>
      <c r="X832" s="193"/>
      <c r="Y832" s="193"/>
      <c r="Z832" s="193"/>
    </row>
    <row r="833" ht="12.0" customHeight="1">
      <c r="A833" s="193"/>
      <c r="B833" s="193"/>
      <c r="C833" s="193"/>
      <c r="D833" s="193"/>
      <c r="E833" s="193"/>
      <c r="F833" s="193"/>
      <c r="G833" s="193"/>
      <c r="H833" s="193"/>
      <c r="I833" s="193"/>
      <c r="J833" s="193"/>
      <c r="K833" s="193"/>
      <c r="L833" s="193"/>
      <c r="M833" s="193"/>
      <c r="N833" s="193"/>
      <c r="O833" s="193"/>
      <c r="P833" s="193"/>
      <c r="Q833" s="193"/>
      <c r="R833" s="193"/>
      <c r="S833" s="193"/>
      <c r="T833" s="193"/>
      <c r="U833" s="193"/>
      <c r="V833" s="193"/>
      <c r="W833" s="193"/>
      <c r="X833" s="193"/>
      <c r="Y833" s="193"/>
      <c r="Z833" s="193"/>
    </row>
    <row r="834" ht="12.0" customHeight="1">
      <c r="A834" s="193"/>
      <c r="B834" s="193"/>
      <c r="C834" s="193"/>
      <c r="D834" s="193"/>
      <c r="E834" s="193"/>
      <c r="F834" s="193"/>
      <c r="G834" s="193"/>
      <c r="H834" s="193"/>
      <c r="I834" s="193"/>
      <c r="J834" s="193"/>
      <c r="K834" s="193"/>
      <c r="L834" s="193"/>
      <c r="M834" s="193"/>
      <c r="N834" s="193"/>
      <c r="O834" s="193"/>
      <c r="P834" s="193"/>
      <c r="Q834" s="193"/>
      <c r="R834" s="193"/>
      <c r="S834" s="193"/>
      <c r="T834" s="193"/>
      <c r="U834" s="193"/>
      <c r="V834" s="193"/>
      <c r="W834" s="193"/>
      <c r="X834" s="193"/>
      <c r="Y834" s="193"/>
      <c r="Z834" s="193"/>
    </row>
    <row r="835" ht="12.0" customHeight="1">
      <c r="A835" s="193"/>
      <c r="B835" s="193"/>
      <c r="C835" s="193"/>
      <c r="D835" s="193"/>
      <c r="E835" s="193"/>
      <c r="F835" s="193"/>
      <c r="G835" s="193"/>
      <c r="H835" s="193"/>
      <c r="I835" s="193"/>
      <c r="J835" s="193"/>
      <c r="K835" s="193"/>
      <c r="L835" s="193"/>
      <c r="M835" s="193"/>
      <c r="N835" s="193"/>
      <c r="O835" s="193"/>
      <c r="P835" s="193"/>
      <c r="Q835" s="193"/>
      <c r="R835" s="193"/>
      <c r="S835" s="193"/>
      <c r="T835" s="193"/>
      <c r="U835" s="193"/>
      <c r="V835" s="193"/>
      <c r="W835" s="193"/>
      <c r="X835" s="193"/>
      <c r="Y835" s="193"/>
      <c r="Z835" s="193"/>
    </row>
    <row r="836" ht="12.0" customHeight="1">
      <c r="A836" s="193"/>
      <c r="B836" s="193"/>
      <c r="C836" s="193"/>
      <c r="D836" s="193"/>
      <c r="E836" s="193"/>
      <c r="F836" s="193"/>
      <c r="G836" s="193"/>
      <c r="H836" s="193"/>
      <c r="I836" s="193"/>
      <c r="J836" s="193"/>
      <c r="K836" s="193"/>
      <c r="L836" s="193"/>
      <c r="M836" s="193"/>
      <c r="N836" s="193"/>
      <c r="O836" s="193"/>
      <c r="P836" s="193"/>
      <c r="Q836" s="193"/>
      <c r="R836" s="193"/>
      <c r="S836" s="193"/>
      <c r="T836" s="193"/>
      <c r="U836" s="193"/>
      <c r="V836" s="193"/>
      <c r="W836" s="193"/>
      <c r="X836" s="193"/>
      <c r="Y836" s="193"/>
      <c r="Z836" s="193"/>
    </row>
    <row r="837" ht="12.0" customHeight="1">
      <c r="A837" s="193"/>
      <c r="B837" s="193"/>
      <c r="C837" s="193"/>
      <c r="D837" s="193"/>
      <c r="E837" s="193"/>
      <c r="F837" s="193"/>
      <c r="G837" s="193"/>
      <c r="H837" s="193"/>
      <c r="I837" s="193"/>
      <c r="J837" s="193"/>
      <c r="K837" s="193"/>
      <c r="L837" s="193"/>
      <c r="M837" s="193"/>
      <c r="N837" s="193"/>
      <c r="O837" s="193"/>
      <c r="P837" s="193"/>
      <c r="Q837" s="193"/>
      <c r="R837" s="193"/>
      <c r="S837" s="193"/>
      <c r="T837" s="193"/>
      <c r="U837" s="193"/>
      <c r="V837" s="193"/>
      <c r="W837" s="193"/>
      <c r="X837" s="193"/>
      <c r="Y837" s="193"/>
      <c r="Z837" s="193"/>
    </row>
    <row r="838" ht="12.0" customHeight="1">
      <c r="A838" s="193"/>
      <c r="B838" s="193"/>
      <c r="C838" s="193"/>
      <c r="D838" s="193"/>
      <c r="E838" s="193"/>
      <c r="F838" s="193"/>
      <c r="G838" s="193"/>
      <c r="H838" s="193"/>
      <c r="I838" s="193"/>
      <c r="J838" s="193"/>
      <c r="K838" s="193"/>
      <c r="L838" s="193"/>
      <c r="M838" s="193"/>
      <c r="N838" s="193"/>
      <c r="O838" s="193"/>
      <c r="P838" s="193"/>
      <c r="Q838" s="193"/>
      <c r="R838" s="193"/>
      <c r="S838" s="193"/>
      <c r="T838" s="193"/>
      <c r="U838" s="193"/>
      <c r="V838" s="193"/>
      <c r="W838" s="193"/>
      <c r="X838" s="193"/>
      <c r="Y838" s="193"/>
      <c r="Z838" s="193"/>
    </row>
    <row r="839" ht="12.0" customHeight="1">
      <c r="A839" s="193"/>
      <c r="B839" s="193"/>
      <c r="C839" s="193"/>
      <c r="D839" s="193"/>
      <c r="E839" s="193"/>
      <c r="F839" s="193"/>
      <c r="G839" s="193"/>
      <c r="H839" s="193"/>
      <c r="I839" s="193"/>
      <c r="J839" s="193"/>
      <c r="K839" s="193"/>
      <c r="L839" s="193"/>
      <c r="M839" s="193"/>
      <c r="N839" s="193"/>
      <c r="O839" s="193"/>
      <c r="P839" s="193"/>
      <c r="Q839" s="193"/>
      <c r="R839" s="193"/>
      <c r="S839" s="193"/>
      <c r="T839" s="193"/>
      <c r="U839" s="193"/>
      <c r="V839" s="193"/>
      <c r="W839" s="193"/>
      <c r="X839" s="193"/>
      <c r="Y839" s="193"/>
      <c r="Z839" s="193"/>
    </row>
    <row r="840" ht="12.0" customHeight="1">
      <c r="A840" s="193"/>
      <c r="B840" s="193"/>
      <c r="C840" s="193"/>
      <c r="D840" s="193"/>
      <c r="E840" s="193"/>
      <c r="F840" s="193"/>
      <c r="G840" s="193"/>
      <c r="H840" s="193"/>
      <c r="I840" s="193"/>
      <c r="J840" s="193"/>
      <c r="K840" s="193"/>
      <c r="L840" s="193"/>
      <c r="M840" s="193"/>
      <c r="N840" s="193"/>
      <c r="O840" s="193"/>
      <c r="P840" s="193"/>
      <c r="Q840" s="193"/>
      <c r="R840" s="193"/>
      <c r="S840" s="193"/>
      <c r="T840" s="193"/>
      <c r="U840" s="193"/>
      <c r="V840" s="193"/>
      <c r="W840" s="193"/>
      <c r="X840" s="193"/>
      <c r="Y840" s="193"/>
      <c r="Z840" s="193"/>
    </row>
    <row r="841" ht="12.0" customHeight="1">
      <c r="A841" s="193"/>
      <c r="B841" s="193"/>
      <c r="C841" s="193"/>
      <c r="D841" s="193"/>
      <c r="E841" s="193"/>
      <c r="F841" s="193"/>
      <c r="G841" s="193"/>
      <c r="H841" s="193"/>
      <c r="I841" s="193"/>
      <c r="J841" s="193"/>
      <c r="K841" s="193"/>
      <c r="L841" s="193"/>
      <c r="M841" s="193"/>
      <c r="N841" s="193"/>
      <c r="O841" s="193"/>
      <c r="P841" s="193"/>
      <c r="Q841" s="193"/>
      <c r="R841" s="193"/>
      <c r="S841" s="193"/>
      <c r="T841" s="193"/>
      <c r="U841" s="193"/>
      <c r="V841" s="193"/>
      <c r="W841" s="193"/>
      <c r="X841" s="193"/>
      <c r="Y841" s="193"/>
      <c r="Z841" s="193"/>
    </row>
    <row r="842" ht="12.0" customHeight="1">
      <c r="A842" s="193"/>
      <c r="B842" s="193"/>
      <c r="C842" s="193"/>
      <c r="D842" s="193"/>
      <c r="E842" s="193"/>
      <c r="F842" s="193"/>
      <c r="G842" s="193"/>
      <c r="H842" s="193"/>
      <c r="I842" s="193"/>
      <c r="J842" s="193"/>
      <c r="K842" s="193"/>
      <c r="L842" s="193"/>
      <c r="M842" s="193"/>
      <c r="N842" s="193"/>
      <c r="O842" s="193"/>
      <c r="P842" s="193"/>
      <c r="Q842" s="193"/>
      <c r="R842" s="193"/>
      <c r="S842" s="193"/>
      <c r="T842" s="193"/>
      <c r="U842" s="193"/>
      <c r="V842" s="193"/>
      <c r="W842" s="193"/>
      <c r="X842" s="193"/>
      <c r="Y842" s="193"/>
      <c r="Z842" s="193"/>
    </row>
    <row r="843" ht="12.0" customHeight="1">
      <c r="A843" s="193"/>
      <c r="B843" s="193"/>
      <c r="C843" s="193"/>
      <c r="D843" s="193"/>
      <c r="E843" s="193"/>
      <c r="F843" s="193"/>
      <c r="G843" s="193"/>
      <c r="H843" s="193"/>
      <c r="I843" s="193"/>
      <c r="J843" s="193"/>
      <c r="K843" s="193"/>
      <c r="L843" s="193"/>
      <c r="M843" s="193"/>
      <c r="N843" s="193"/>
      <c r="O843" s="193"/>
      <c r="P843" s="193"/>
      <c r="Q843" s="193"/>
      <c r="R843" s="193"/>
      <c r="S843" s="193"/>
      <c r="T843" s="193"/>
      <c r="U843" s="193"/>
      <c r="V843" s="193"/>
      <c r="W843" s="193"/>
      <c r="X843" s="193"/>
      <c r="Y843" s="193"/>
      <c r="Z843" s="193"/>
    </row>
    <row r="844" ht="12.0" customHeight="1">
      <c r="A844" s="193"/>
      <c r="B844" s="193"/>
      <c r="C844" s="193"/>
      <c r="D844" s="193"/>
      <c r="E844" s="193"/>
      <c r="F844" s="193"/>
      <c r="G844" s="193"/>
      <c r="H844" s="193"/>
      <c r="I844" s="193"/>
      <c r="J844" s="193"/>
      <c r="K844" s="193"/>
      <c r="L844" s="193"/>
      <c r="M844" s="193"/>
      <c r="N844" s="193"/>
      <c r="O844" s="193"/>
      <c r="P844" s="193"/>
      <c r="Q844" s="193"/>
      <c r="R844" s="193"/>
      <c r="S844" s="193"/>
      <c r="T844" s="193"/>
      <c r="U844" s="193"/>
      <c r="V844" s="193"/>
      <c r="W844" s="193"/>
      <c r="X844" s="193"/>
      <c r="Y844" s="193"/>
      <c r="Z844" s="193"/>
    </row>
    <row r="845" ht="12.0" customHeight="1">
      <c r="A845" s="193"/>
      <c r="B845" s="193"/>
      <c r="C845" s="193"/>
      <c r="D845" s="193"/>
      <c r="E845" s="193"/>
      <c r="F845" s="193"/>
      <c r="G845" s="193"/>
      <c r="H845" s="193"/>
      <c r="I845" s="193"/>
      <c r="J845" s="193"/>
      <c r="K845" s="193"/>
      <c r="L845" s="193"/>
      <c r="M845" s="193"/>
      <c r="N845" s="193"/>
      <c r="O845" s="193"/>
      <c r="P845" s="193"/>
      <c r="Q845" s="193"/>
      <c r="R845" s="193"/>
      <c r="S845" s="193"/>
      <c r="T845" s="193"/>
      <c r="U845" s="193"/>
      <c r="V845" s="193"/>
      <c r="W845" s="193"/>
      <c r="X845" s="193"/>
      <c r="Y845" s="193"/>
      <c r="Z845" s="193"/>
    </row>
    <row r="846" ht="12.0" customHeight="1">
      <c r="A846" s="193"/>
      <c r="B846" s="193"/>
      <c r="C846" s="193"/>
      <c r="D846" s="193"/>
      <c r="E846" s="193"/>
      <c r="F846" s="193"/>
      <c r="G846" s="193"/>
      <c r="H846" s="193"/>
      <c r="I846" s="193"/>
      <c r="J846" s="193"/>
      <c r="K846" s="193"/>
      <c r="L846" s="193"/>
      <c r="M846" s="193"/>
      <c r="N846" s="193"/>
      <c r="O846" s="193"/>
      <c r="P846" s="193"/>
      <c r="Q846" s="193"/>
      <c r="R846" s="193"/>
      <c r="S846" s="193"/>
      <c r="T846" s="193"/>
      <c r="U846" s="193"/>
      <c r="V846" s="193"/>
      <c r="W846" s="193"/>
      <c r="X846" s="193"/>
      <c r="Y846" s="193"/>
      <c r="Z846" s="193"/>
    </row>
    <row r="847" ht="12.0" customHeight="1">
      <c r="A847" s="193"/>
      <c r="B847" s="193"/>
      <c r="C847" s="193"/>
      <c r="D847" s="193"/>
      <c r="E847" s="193"/>
      <c r="F847" s="193"/>
      <c r="G847" s="193"/>
      <c r="H847" s="193"/>
      <c r="I847" s="193"/>
      <c r="J847" s="193"/>
      <c r="K847" s="193"/>
      <c r="L847" s="193"/>
      <c r="M847" s="193"/>
      <c r="N847" s="193"/>
      <c r="O847" s="193"/>
      <c r="P847" s="193"/>
      <c r="Q847" s="193"/>
      <c r="R847" s="193"/>
      <c r="S847" s="193"/>
      <c r="T847" s="193"/>
      <c r="U847" s="193"/>
      <c r="V847" s="193"/>
      <c r="W847" s="193"/>
      <c r="X847" s="193"/>
      <c r="Y847" s="193"/>
      <c r="Z847" s="193"/>
    </row>
    <row r="848" ht="12.0" customHeight="1">
      <c r="A848" s="193"/>
      <c r="B848" s="193"/>
      <c r="C848" s="193"/>
      <c r="D848" s="193"/>
      <c r="E848" s="193"/>
      <c r="F848" s="193"/>
      <c r="G848" s="193"/>
      <c r="H848" s="193"/>
      <c r="I848" s="193"/>
      <c r="J848" s="193"/>
      <c r="K848" s="193"/>
      <c r="L848" s="193"/>
      <c r="M848" s="193"/>
      <c r="N848" s="193"/>
      <c r="O848" s="193"/>
      <c r="P848" s="193"/>
      <c r="Q848" s="193"/>
      <c r="R848" s="193"/>
      <c r="S848" s="193"/>
      <c r="T848" s="193"/>
      <c r="U848" s="193"/>
      <c r="V848" s="193"/>
      <c r="W848" s="193"/>
      <c r="X848" s="193"/>
      <c r="Y848" s="193"/>
      <c r="Z848" s="193"/>
    </row>
    <row r="849" ht="12.0" customHeight="1">
      <c r="A849" s="193"/>
      <c r="B849" s="193"/>
      <c r="C849" s="193"/>
      <c r="D849" s="193"/>
      <c r="E849" s="193"/>
      <c r="F849" s="193"/>
      <c r="G849" s="193"/>
      <c r="H849" s="193"/>
      <c r="I849" s="193"/>
      <c r="J849" s="193"/>
      <c r="K849" s="193"/>
      <c r="L849" s="193"/>
      <c r="M849" s="193"/>
      <c r="N849" s="193"/>
      <c r="O849" s="193"/>
      <c r="P849" s="193"/>
      <c r="Q849" s="193"/>
      <c r="R849" s="193"/>
      <c r="S849" s="193"/>
      <c r="T849" s="193"/>
      <c r="U849" s="193"/>
      <c r="V849" s="193"/>
      <c r="W849" s="193"/>
      <c r="X849" s="193"/>
      <c r="Y849" s="193"/>
      <c r="Z849" s="193"/>
    </row>
    <row r="850" ht="12.0" customHeight="1">
      <c r="A850" s="193"/>
      <c r="B850" s="193"/>
      <c r="C850" s="193"/>
      <c r="D850" s="193"/>
      <c r="E850" s="193"/>
      <c r="F850" s="193"/>
      <c r="G850" s="193"/>
      <c r="H850" s="193"/>
      <c r="I850" s="193"/>
      <c r="J850" s="193"/>
      <c r="K850" s="193"/>
      <c r="L850" s="193"/>
      <c r="M850" s="193"/>
      <c r="N850" s="193"/>
      <c r="O850" s="193"/>
      <c r="P850" s="193"/>
      <c r="Q850" s="193"/>
      <c r="R850" s="193"/>
      <c r="S850" s="193"/>
      <c r="T850" s="193"/>
      <c r="U850" s="193"/>
      <c r="V850" s="193"/>
      <c r="W850" s="193"/>
      <c r="X850" s="193"/>
      <c r="Y850" s="193"/>
      <c r="Z850" s="193"/>
    </row>
    <row r="851" ht="12.0" customHeight="1">
      <c r="A851" s="193"/>
      <c r="B851" s="193"/>
      <c r="C851" s="193"/>
      <c r="D851" s="193"/>
      <c r="E851" s="193"/>
      <c r="F851" s="193"/>
      <c r="G851" s="193"/>
      <c r="H851" s="193"/>
      <c r="I851" s="193"/>
      <c r="J851" s="193"/>
      <c r="K851" s="193"/>
      <c r="L851" s="193"/>
      <c r="M851" s="193"/>
      <c r="N851" s="193"/>
      <c r="O851" s="193"/>
      <c r="P851" s="193"/>
      <c r="Q851" s="193"/>
      <c r="R851" s="193"/>
      <c r="S851" s="193"/>
      <c r="T851" s="193"/>
      <c r="U851" s="193"/>
      <c r="V851" s="193"/>
      <c r="W851" s="193"/>
      <c r="X851" s="193"/>
      <c r="Y851" s="193"/>
      <c r="Z851" s="193"/>
    </row>
    <row r="852" ht="12.0" customHeight="1">
      <c r="A852" s="193"/>
      <c r="B852" s="193"/>
      <c r="C852" s="193"/>
      <c r="D852" s="193"/>
      <c r="E852" s="193"/>
      <c r="F852" s="193"/>
      <c r="G852" s="193"/>
      <c r="H852" s="193"/>
      <c r="I852" s="193"/>
      <c r="J852" s="193"/>
      <c r="K852" s="193"/>
      <c r="L852" s="193"/>
      <c r="M852" s="193"/>
      <c r="N852" s="193"/>
      <c r="O852" s="193"/>
      <c r="P852" s="193"/>
      <c r="Q852" s="193"/>
      <c r="R852" s="193"/>
      <c r="S852" s="193"/>
      <c r="T852" s="193"/>
      <c r="U852" s="193"/>
      <c r="V852" s="193"/>
      <c r="W852" s="193"/>
      <c r="X852" s="193"/>
      <c r="Y852" s="193"/>
      <c r="Z852" s="193"/>
    </row>
    <row r="853" ht="12.0" customHeight="1">
      <c r="A853" s="193"/>
      <c r="B853" s="193"/>
      <c r="C853" s="193"/>
      <c r="D853" s="193"/>
      <c r="E853" s="193"/>
      <c r="F853" s="193"/>
      <c r="G853" s="193"/>
      <c r="H853" s="193"/>
      <c r="I853" s="193"/>
      <c r="J853" s="193"/>
      <c r="K853" s="193"/>
      <c r="L853" s="193"/>
      <c r="M853" s="193"/>
      <c r="N853" s="193"/>
      <c r="O853" s="193"/>
      <c r="P853" s="193"/>
      <c r="Q853" s="193"/>
      <c r="R853" s="193"/>
      <c r="S853" s="193"/>
      <c r="T853" s="193"/>
      <c r="U853" s="193"/>
      <c r="V853" s="193"/>
      <c r="W853" s="193"/>
      <c r="X853" s="193"/>
      <c r="Y853" s="193"/>
      <c r="Z853" s="193"/>
    </row>
    <row r="854" ht="12.0" customHeight="1">
      <c r="A854" s="193"/>
      <c r="B854" s="193"/>
      <c r="C854" s="193"/>
      <c r="D854" s="193"/>
      <c r="E854" s="193"/>
      <c r="F854" s="193"/>
      <c r="G854" s="193"/>
      <c r="H854" s="193"/>
      <c r="I854" s="193"/>
      <c r="J854" s="193"/>
      <c r="K854" s="193"/>
      <c r="L854" s="193"/>
      <c r="M854" s="193"/>
      <c r="N854" s="193"/>
      <c r="O854" s="193"/>
      <c r="P854" s="193"/>
      <c r="Q854" s="193"/>
      <c r="R854" s="193"/>
      <c r="S854" s="193"/>
      <c r="T854" s="193"/>
      <c r="U854" s="193"/>
      <c r="V854" s="193"/>
      <c r="W854" s="193"/>
      <c r="X854" s="193"/>
      <c r="Y854" s="193"/>
      <c r="Z854" s="193"/>
    </row>
    <row r="855" ht="12.0" customHeight="1">
      <c r="A855" s="193"/>
      <c r="B855" s="193"/>
      <c r="C855" s="193"/>
      <c r="D855" s="193"/>
      <c r="E855" s="193"/>
      <c r="F855" s="193"/>
      <c r="G855" s="193"/>
      <c r="H855" s="193"/>
      <c r="I855" s="193"/>
      <c r="J855" s="193"/>
      <c r="K855" s="193"/>
      <c r="L855" s="193"/>
      <c r="M855" s="193"/>
      <c r="N855" s="193"/>
      <c r="O855" s="193"/>
      <c r="P855" s="193"/>
      <c r="Q855" s="193"/>
      <c r="R855" s="193"/>
      <c r="S855" s="193"/>
      <c r="T855" s="193"/>
      <c r="U855" s="193"/>
      <c r="V855" s="193"/>
      <c r="W855" s="193"/>
      <c r="X855" s="193"/>
      <c r="Y855" s="193"/>
      <c r="Z855" s="193"/>
    </row>
    <row r="856" ht="12.0" customHeight="1">
      <c r="A856" s="193"/>
      <c r="B856" s="193"/>
      <c r="C856" s="193"/>
      <c r="D856" s="193"/>
      <c r="E856" s="193"/>
      <c r="F856" s="193"/>
      <c r="G856" s="193"/>
      <c r="H856" s="193"/>
      <c r="I856" s="193"/>
      <c r="J856" s="193"/>
      <c r="K856" s="193"/>
      <c r="L856" s="193"/>
      <c r="M856" s="193"/>
      <c r="N856" s="193"/>
      <c r="O856" s="193"/>
      <c r="P856" s="193"/>
      <c r="Q856" s="193"/>
      <c r="R856" s="193"/>
      <c r="S856" s="193"/>
      <c r="T856" s="193"/>
      <c r="U856" s="193"/>
      <c r="V856" s="193"/>
      <c r="W856" s="193"/>
      <c r="X856" s="193"/>
      <c r="Y856" s="193"/>
      <c r="Z856" s="193"/>
    </row>
    <row r="857" ht="12.0" customHeight="1">
      <c r="A857" s="193"/>
      <c r="B857" s="193"/>
      <c r="C857" s="193"/>
      <c r="D857" s="193"/>
      <c r="E857" s="193"/>
      <c r="F857" s="193"/>
      <c r="G857" s="193"/>
      <c r="H857" s="193"/>
      <c r="I857" s="193"/>
      <c r="J857" s="193"/>
      <c r="K857" s="193"/>
      <c r="L857" s="193"/>
      <c r="M857" s="193"/>
      <c r="N857" s="193"/>
      <c r="O857" s="193"/>
      <c r="P857" s="193"/>
      <c r="Q857" s="193"/>
      <c r="R857" s="193"/>
      <c r="S857" s="193"/>
      <c r="T857" s="193"/>
      <c r="U857" s="193"/>
      <c r="V857" s="193"/>
      <c r="W857" s="193"/>
      <c r="X857" s="193"/>
      <c r="Y857" s="193"/>
      <c r="Z857" s="193"/>
    </row>
    <row r="858" ht="12.0" customHeight="1">
      <c r="A858" s="193"/>
      <c r="B858" s="193"/>
      <c r="C858" s="193"/>
      <c r="D858" s="193"/>
      <c r="E858" s="193"/>
      <c r="F858" s="193"/>
      <c r="G858" s="193"/>
      <c r="H858" s="193"/>
      <c r="I858" s="193"/>
      <c r="J858" s="193"/>
      <c r="K858" s="193"/>
      <c r="L858" s="193"/>
      <c r="M858" s="193"/>
      <c r="N858" s="193"/>
      <c r="O858" s="193"/>
      <c r="P858" s="193"/>
      <c r="Q858" s="193"/>
      <c r="R858" s="193"/>
      <c r="S858" s="193"/>
      <c r="T858" s="193"/>
      <c r="U858" s="193"/>
      <c r="V858" s="193"/>
      <c r="W858" s="193"/>
      <c r="X858" s="193"/>
      <c r="Y858" s="193"/>
      <c r="Z858" s="193"/>
    </row>
    <row r="859" ht="12.0" customHeight="1">
      <c r="A859" s="193"/>
      <c r="B859" s="193"/>
      <c r="C859" s="193"/>
      <c r="D859" s="193"/>
      <c r="E859" s="193"/>
      <c r="F859" s="193"/>
      <c r="G859" s="193"/>
      <c r="H859" s="193"/>
      <c r="I859" s="193"/>
      <c r="J859" s="193"/>
      <c r="K859" s="193"/>
      <c r="L859" s="193"/>
      <c r="M859" s="193"/>
      <c r="N859" s="193"/>
      <c r="O859" s="193"/>
      <c r="P859" s="193"/>
      <c r="Q859" s="193"/>
      <c r="R859" s="193"/>
      <c r="S859" s="193"/>
      <c r="T859" s="193"/>
      <c r="U859" s="193"/>
      <c r="V859" s="193"/>
      <c r="W859" s="193"/>
      <c r="X859" s="193"/>
      <c r="Y859" s="193"/>
      <c r="Z859" s="193"/>
    </row>
    <row r="860" ht="12.0" customHeight="1">
      <c r="A860" s="193"/>
      <c r="B860" s="193"/>
      <c r="C860" s="193"/>
      <c r="D860" s="193"/>
      <c r="E860" s="193"/>
      <c r="F860" s="193"/>
      <c r="G860" s="193"/>
      <c r="H860" s="193"/>
      <c r="I860" s="193"/>
      <c r="J860" s="193"/>
      <c r="K860" s="193"/>
      <c r="L860" s="193"/>
      <c r="M860" s="193"/>
      <c r="N860" s="193"/>
      <c r="O860" s="193"/>
      <c r="P860" s="193"/>
      <c r="Q860" s="193"/>
      <c r="R860" s="193"/>
      <c r="S860" s="193"/>
      <c r="T860" s="193"/>
      <c r="U860" s="193"/>
      <c r="V860" s="193"/>
      <c r="W860" s="193"/>
      <c r="X860" s="193"/>
      <c r="Y860" s="193"/>
      <c r="Z860" s="193"/>
    </row>
    <row r="861" ht="12.0" customHeight="1">
      <c r="A861" s="193"/>
      <c r="B861" s="193"/>
      <c r="C861" s="193"/>
      <c r="D861" s="193"/>
      <c r="E861" s="193"/>
      <c r="F861" s="193"/>
      <c r="G861" s="193"/>
      <c r="H861" s="193"/>
      <c r="I861" s="193"/>
      <c r="J861" s="193"/>
      <c r="K861" s="193"/>
      <c r="L861" s="193"/>
      <c r="M861" s="193"/>
      <c r="N861" s="193"/>
      <c r="O861" s="193"/>
      <c r="P861" s="193"/>
      <c r="Q861" s="193"/>
      <c r="R861" s="193"/>
      <c r="S861" s="193"/>
      <c r="T861" s="193"/>
      <c r="U861" s="193"/>
      <c r="V861" s="193"/>
      <c r="W861" s="193"/>
      <c r="X861" s="193"/>
      <c r="Y861" s="193"/>
      <c r="Z861" s="193"/>
    </row>
    <row r="862" ht="12.0" customHeight="1">
      <c r="A862" s="193"/>
      <c r="B862" s="193"/>
      <c r="C862" s="193"/>
      <c r="D862" s="193"/>
      <c r="E862" s="193"/>
      <c r="F862" s="193"/>
      <c r="G862" s="193"/>
      <c r="H862" s="193"/>
      <c r="I862" s="193"/>
      <c r="J862" s="193"/>
      <c r="K862" s="193"/>
      <c r="L862" s="193"/>
      <c r="M862" s="193"/>
      <c r="N862" s="193"/>
      <c r="O862" s="193"/>
      <c r="P862" s="193"/>
      <c r="Q862" s="193"/>
      <c r="R862" s="193"/>
      <c r="S862" s="193"/>
      <c r="T862" s="193"/>
      <c r="U862" s="193"/>
      <c r="V862" s="193"/>
      <c r="W862" s="193"/>
      <c r="X862" s="193"/>
      <c r="Y862" s="193"/>
      <c r="Z862" s="193"/>
    </row>
    <row r="863" ht="12.0" customHeight="1">
      <c r="A863" s="193"/>
      <c r="B863" s="193"/>
      <c r="C863" s="193"/>
      <c r="D863" s="193"/>
      <c r="E863" s="193"/>
      <c r="F863" s="193"/>
      <c r="G863" s="193"/>
      <c r="H863" s="193"/>
      <c r="I863" s="193"/>
      <c r="J863" s="193"/>
      <c r="K863" s="193"/>
      <c r="L863" s="193"/>
      <c r="M863" s="193"/>
      <c r="N863" s="193"/>
      <c r="O863" s="193"/>
      <c r="P863" s="193"/>
      <c r="Q863" s="193"/>
      <c r="R863" s="193"/>
      <c r="S863" s="193"/>
      <c r="T863" s="193"/>
      <c r="U863" s="193"/>
      <c r="V863" s="193"/>
      <c r="W863" s="193"/>
      <c r="X863" s="193"/>
      <c r="Y863" s="193"/>
      <c r="Z863" s="193"/>
    </row>
    <row r="864" ht="12.0" customHeight="1">
      <c r="A864" s="193"/>
      <c r="B864" s="193"/>
      <c r="C864" s="193"/>
      <c r="D864" s="193"/>
      <c r="E864" s="193"/>
      <c r="F864" s="193"/>
      <c r="G864" s="193"/>
      <c r="H864" s="193"/>
      <c r="I864" s="193"/>
      <c r="J864" s="193"/>
      <c r="K864" s="193"/>
      <c r="L864" s="193"/>
      <c r="M864" s="193"/>
      <c r="N864" s="193"/>
      <c r="O864" s="193"/>
      <c r="P864" s="193"/>
      <c r="Q864" s="193"/>
      <c r="R864" s="193"/>
      <c r="S864" s="193"/>
      <c r="T864" s="193"/>
      <c r="U864" s="193"/>
      <c r="V864" s="193"/>
      <c r="W864" s="193"/>
      <c r="X864" s="193"/>
      <c r="Y864" s="193"/>
      <c r="Z864" s="193"/>
    </row>
    <row r="865" ht="12.0" customHeight="1">
      <c r="A865" s="193"/>
      <c r="B865" s="193"/>
      <c r="C865" s="193"/>
      <c r="D865" s="193"/>
      <c r="E865" s="193"/>
      <c r="F865" s="193"/>
      <c r="G865" s="193"/>
      <c r="H865" s="193"/>
      <c r="I865" s="193"/>
      <c r="J865" s="193"/>
      <c r="K865" s="193"/>
      <c r="L865" s="193"/>
      <c r="M865" s="193"/>
      <c r="N865" s="193"/>
      <c r="O865" s="193"/>
      <c r="P865" s="193"/>
      <c r="Q865" s="193"/>
      <c r="R865" s="193"/>
      <c r="S865" s="193"/>
      <c r="T865" s="193"/>
      <c r="U865" s="193"/>
      <c r="V865" s="193"/>
      <c r="W865" s="193"/>
      <c r="X865" s="193"/>
      <c r="Y865" s="193"/>
      <c r="Z865" s="193"/>
    </row>
    <row r="866" ht="12.0" customHeight="1">
      <c r="A866" s="193"/>
      <c r="B866" s="193"/>
      <c r="C866" s="193"/>
      <c r="D866" s="193"/>
      <c r="E866" s="193"/>
      <c r="F866" s="193"/>
      <c r="G866" s="193"/>
      <c r="H866" s="193"/>
      <c r="I866" s="193"/>
      <c r="J866" s="193"/>
      <c r="K866" s="193"/>
      <c r="L866" s="193"/>
      <c r="M866" s="193"/>
      <c r="N866" s="193"/>
      <c r="O866" s="193"/>
      <c r="P866" s="193"/>
      <c r="Q866" s="193"/>
      <c r="R866" s="193"/>
      <c r="S866" s="193"/>
      <c r="T866" s="193"/>
      <c r="U866" s="193"/>
      <c r="V866" s="193"/>
      <c r="W866" s="193"/>
      <c r="X866" s="193"/>
      <c r="Y866" s="193"/>
      <c r="Z866" s="193"/>
    </row>
    <row r="867" ht="12.0" customHeight="1">
      <c r="A867" s="193"/>
      <c r="B867" s="193"/>
      <c r="C867" s="193"/>
      <c r="D867" s="193"/>
      <c r="E867" s="193"/>
      <c r="F867" s="193"/>
      <c r="G867" s="193"/>
      <c r="H867" s="193"/>
      <c r="I867" s="193"/>
      <c r="J867" s="193"/>
      <c r="K867" s="193"/>
      <c r="L867" s="193"/>
      <c r="M867" s="193"/>
      <c r="N867" s="193"/>
      <c r="O867" s="193"/>
      <c r="P867" s="193"/>
      <c r="Q867" s="193"/>
      <c r="R867" s="193"/>
      <c r="S867" s="193"/>
      <c r="T867" s="193"/>
      <c r="U867" s="193"/>
      <c r="V867" s="193"/>
      <c r="W867" s="193"/>
      <c r="X867" s="193"/>
      <c r="Y867" s="193"/>
      <c r="Z867" s="193"/>
    </row>
    <row r="868" ht="12.0" customHeight="1">
      <c r="A868" s="193"/>
      <c r="B868" s="193"/>
      <c r="C868" s="193"/>
      <c r="D868" s="193"/>
      <c r="E868" s="193"/>
      <c r="F868" s="193"/>
      <c r="G868" s="193"/>
      <c r="H868" s="193"/>
      <c r="I868" s="193"/>
      <c r="J868" s="193"/>
      <c r="K868" s="193"/>
      <c r="L868" s="193"/>
      <c r="M868" s="193"/>
      <c r="N868" s="193"/>
      <c r="O868" s="193"/>
      <c r="P868" s="193"/>
      <c r="Q868" s="193"/>
      <c r="R868" s="193"/>
      <c r="S868" s="193"/>
      <c r="T868" s="193"/>
      <c r="U868" s="193"/>
      <c r="V868" s="193"/>
      <c r="W868" s="193"/>
      <c r="X868" s="193"/>
      <c r="Y868" s="193"/>
      <c r="Z868" s="193"/>
    </row>
    <row r="869" ht="12.0" customHeight="1">
      <c r="A869" s="193"/>
      <c r="B869" s="193"/>
      <c r="C869" s="193"/>
      <c r="D869" s="193"/>
      <c r="E869" s="193"/>
      <c r="F869" s="193"/>
      <c r="G869" s="193"/>
      <c r="H869" s="193"/>
      <c r="I869" s="193"/>
      <c r="J869" s="193"/>
      <c r="K869" s="193"/>
      <c r="L869" s="193"/>
      <c r="M869" s="193"/>
      <c r="N869" s="193"/>
      <c r="O869" s="193"/>
      <c r="P869" s="193"/>
      <c r="Q869" s="193"/>
      <c r="R869" s="193"/>
      <c r="S869" s="193"/>
      <c r="T869" s="193"/>
      <c r="U869" s="193"/>
      <c r="V869" s="193"/>
      <c r="W869" s="193"/>
      <c r="X869" s="193"/>
      <c r="Y869" s="193"/>
      <c r="Z869" s="193"/>
    </row>
    <row r="870" ht="12.0" customHeight="1">
      <c r="A870" s="193"/>
      <c r="B870" s="193"/>
      <c r="C870" s="193"/>
      <c r="D870" s="193"/>
      <c r="E870" s="193"/>
      <c r="F870" s="193"/>
      <c r="G870" s="193"/>
      <c r="H870" s="193"/>
      <c r="I870" s="193"/>
      <c r="J870" s="193"/>
      <c r="K870" s="193"/>
      <c r="L870" s="193"/>
      <c r="M870" s="193"/>
      <c r="N870" s="193"/>
      <c r="O870" s="193"/>
      <c r="P870" s="193"/>
      <c r="Q870" s="193"/>
      <c r="R870" s="193"/>
      <c r="S870" s="193"/>
      <c r="T870" s="193"/>
      <c r="U870" s="193"/>
      <c r="V870" s="193"/>
      <c r="W870" s="193"/>
      <c r="X870" s="193"/>
      <c r="Y870" s="193"/>
      <c r="Z870" s="193"/>
    </row>
    <row r="871" ht="12.0" customHeight="1">
      <c r="A871" s="193"/>
      <c r="B871" s="193"/>
      <c r="C871" s="193"/>
      <c r="D871" s="193"/>
      <c r="E871" s="193"/>
      <c r="F871" s="193"/>
      <c r="G871" s="193"/>
      <c r="H871" s="193"/>
      <c r="I871" s="193"/>
      <c r="J871" s="193"/>
      <c r="K871" s="193"/>
      <c r="L871" s="193"/>
      <c r="M871" s="193"/>
      <c r="N871" s="193"/>
      <c r="O871" s="193"/>
      <c r="P871" s="193"/>
      <c r="Q871" s="193"/>
      <c r="R871" s="193"/>
      <c r="S871" s="193"/>
      <c r="T871" s="193"/>
      <c r="U871" s="193"/>
      <c r="V871" s="193"/>
      <c r="W871" s="193"/>
      <c r="X871" s="193"/>
      <c r="Y871" s="193"/>
      <c r="Z871" s="193"/>
    </row>
    <row r="872" ht="12.0" customHeight="1">
      <c r="A872" s="193"/>
      <c r="B872" s="193"/>
      <c r="C872" s="193"/>
      <c r="D872" s="193"/>
      <c r="E872" s="193"/>
      <c r="F872" s="193"/>
      <c r="G872" s="193"/>
      <c r="H872" s="193"/>
      <c r="I872" s="193"/>
      <c r="J872" s="193"/>
      <c r="K872" s="193"/>
      <c r="L872" s="193"/>
      <c r="M872" s="193"/>
      <c r="N872" s="193"/>
      <c r="O872" s="193"/>
      <c r="P872" s="193"/>
      <c r="Q872" s="193"/>
      <c r="R872" s="193"/>
      <c r="S872" s="193"/>
      <c r="T872" s="193"/>
      <c r="U872" s="193"/>
      <c r="V872" s="193"/>
      <c r="W872" s="193"/>
      <c r="X872" s="193"/>
      <c r="Y872" s="193"/>
      <c r="Z872" s="193"/>
    </row>
    <row r="873" ht="12.0" customHeight="1">
      <c r="A873" s="193"/>
      <c r="B873" s="193"/>
      <c r="C873" s="193"/>
      <c r="D873" s="193"/>
      <c r="E873" s="193"/>
      <c r="F873" s="193"/>
      <c r="G873" s="193"/>
      <c r="H873" s="193"/>
      <c r="I873" s="193"/>
      <c r="J873" s="193"/>
      <c r="K873" s="193"/>
      <c r="L873" s="193"/>
      <c r="M873" s="193"/>
      <c r="N873" s="193"/>
      <c r="O873" s="193"/>
      <c r="P873" s="193"/>
      <c r="Q873" s="193"/>
      <c r="R873" s="193"/>
      <c r="S873" s="193"/>
      <c r="T873" s="193"/>
      <c r="U873" s="193"/>
      <c r="V873" s="193"/>
      <c r="W873" s="193"/>
      <c r="X873" s="193"/>
      <c r="Y873" s="193"/>
      <c r="Z873" s="193"/>
    </row>
    <row r="874" ht="12.0" customHeight="1">
      <c r="A874" s="193"/>
      <c r="B874" s="193"/>
      <c r="C874" s="193"/>
      <c r="D874" s="193"/>
      <c r="E874" s="193"/>
      <c r="F874" s="193"/>
      <c r="G874" s="193"/>
      <c r="H874" s="193"/>
      <c r="I874" s="193"/>
      <c r="J874" s="193"/>
      <c r="K874" s="193"/>
      <c r="L874" s="193"/>
      <c r="M874" s="193"/>
      <c r="N874" s="193"/>
      <c r="O874" s="193"/>
      <c r="P874" s="193"/>
      <c r="Q874" s="193"/>
      <c r="R874" s="193"/>
      <c r="S874" s="193"/>
      <c r="T874" s="193"/>
      <c r="U874" s="193"/>
      <c r="V874" s="193"/>
      <c r="W874" s="193"/>
      <c r="X874" s="193"/>
      <c r="Y874" s="193"/>
      <c r="Z874" s="193"/>
    </row>
    <row r="875" ht="12.0" customHeight="1">
      <c r="A875" s="193"/>
      <c r="B875" s="193"/>
      <c r="C875" s="193"/>
      <c r="D875" s="193"/>
      <c r="E875" s="193"/>
      <c r="F875" s="193"/>
      <c r="G875" s="193"/>
      <c r="H875" s="193"/>
      <c r="I875" s="193"/>
      <c r="J875" s="193"/>
      <c r="K875" s="193"/>
      <c r="L875" s="193"/>
      <c r="M875" s="193"/>
      <c r="N875" s="193"/>
      <c r="O875" s="193"/>
      <c r="P875" s="193"/>
      <c r="Q875" s="193"/>
      <c r="R875" s="193"/>
      <c r="S875" s="193"/>
      <c r="T875" s="193"/>
      <c r="U875" s="193"/>
      <c r="V875" s="193"/>
      <c r="W875" s="193"/>
      <c r="X875" s="193"/>
      <c r="Y875" s="193"/>
      <c r="Z875" s="193"/>
    </row>
    <row r="876" ht="12.0" customHeight="1">
      <c r="A876" s="193"/>
      <c r="B876" s="193"/>
      <c r="C876" s="193"/>
      <c r="D876" s="193"/>
      <c r="E876" s="193"/>
      <c r="F876" s="193"/>
      <c r="G876" s="193"/>
      <c r="H876" s="193"/>
      <c r="I876" s="193"/>
      <c r="J876" s="193"/>
      <c r="K876" s="193"/>
      <c r="L876" s="193"/>
      <c r="M876" s="193"/>
      <c r="N876" s="193"/>
      <c r="O876" s="193"/>
      <c r="P876" s="193"/>
      <c r="Q876" s="193"/>
      <c r="R876" s="193"/>
      <c r="S876" s="193"/>
      <c r="T876" s="193"/>
      <c r="U876" s="193"/>
      <c r="V876" s="193"/>
      <c r="W876" s="193"/>
      <c r="X876" s="193"/>
      <c r="Y876" s="193"/>
      <c r="Z876" s="193"/>
    </row>
    <row r="877" ht="12.0" customHeight="1">
      <c r="A877" s="193"/>
      <c r="B877" s="193"/>
      <c r="C877" s="193"/>
      <c r="D877" s="193"/>
      <c r="E877" s="193"/>
      <c r="F877" s="193"/>
      <c r="G877" s="193"/>
      <c r="H877" s="193"/>
      <c r="I877" s="193"/>
      <c r="J877" s="193"/>
      <c r="K877" s="193"/>
      <c r="L877" s="193"/>
      <c r="M877" s="193"/>
      <c r="N877" s="193"/>
      <c r="O877" s="193"/>
      <c r="P877" s="193"/>
      <c r="Q877" s="193"/>
      <c r="R877" s="193"/>
      <c r="S877" s="193"/>
      <c r="T877" s="193"/>
      <c r="U877" s="193"/>
      <c r="V877" s="193"/>
      <c r="W877" s="193"/>
      <c r="X877" s="193"/>
      <c r="Y877" s="193"/>
      <c r="Z877" s="193"/>
    </row>
    <row r="878" ht="12.0" customHeight="1">
      <c r="A878" s="193"/>
      <c r="B878" s="193"/>
      <c r="C878" s="193"/>
      <c r="D878" s="193"/>
      <c r="E878" s="193"/>
      <c r="F878" s="193"/>
      <c r="G878" s="193"/>
      <c r="H878" s="193"/>
      <c r="I878" s="193"/>
      <c r="J878" s="193"/>
      <c r="K878" s="193"/>
      <c r="L878" s="193"/>
      <c r="M878" s="193"/>
      <c r="N878" s="193"/>
      <c r="O878" s="193"/>
      <c r="P878" s="193"/>
      <c r="Q878" s="193"/>
      <c r="R878" s="193"/>
      <c r="S878" s="193"/>
      <c r="T878" s="193"/>
      <c r="U878" s="193"/>
      <c r="V878" s="193"/>
      <c r="W878" s="193"/>
      <c r="X878" s="193"/>
      <c r="Y878" s="193"/>
      <c r="Z878" s="193"/>
    </row>
    <row r="879" ht="12.0" customHeight="1">
      <c r="A879" s="193"/>
      <c r="B879" s="193"/>
      <c r="C879" s="193"/>
      <c r="D879" s="193"/>
      <c r="E879" s="193"/>
      <c r="F879" s="193"/>
      <c r="G879" s="193"/>
      <c r="H879" s="193"/>
      <c r="I879" s="193"/>
      <c r="J879" s="193"/>
      <c r="K879" s="193"/>
      <c r="L879" s="193"/>
      <c r="M879" s="193"/>
      <c r="N879" s="193"/>
      <c r="O879" s="193"/>
      <c r="P879" s="193"/>
      <c r="Q879" s="193"/>
      <c r="R879" s="193"/>
      <c r="S879" s="193"/>
      <c r="T879" s="193"/>
      <c r="U879" s="193"/>
      <c r="V879" s="193"/>
      <c r="W879" s="193"/>
      <c r="X879" s="193"/>
      <c r="Y879" s="193"/>
      <c r="Z879" s="193"/>
    </row>
    <row r="880" ht="12.0" customHeight="1">
      <c r="A880" s="193"/>
      <c r="B880" s="193"/>
      <c r="C880" s="193"/>
      <c r="D880" s="193"/>
      <c r="E880" s="193"/>
      <c r="F880" s="193"/>
      <c r="G880" s="193"/>
      <c r="H880" s="193"/>
      <c r="I880" s="193"/>
      <c r="J880" s="193"/>
      <c r="K880" s="193"/>
      <c r="L880" s="193"/>
      <c r="M880" s="193"/>
      <c r="N880" s="193"/>
      <c r="O880" s="193"/>
      <c r="P880" s="193"/>
      <c r="Q880" s="193"/>
      <c r="R880" s="193"/>
      <c r="S880" s="193"/>
      <c r="T880" s="193"/>
      <c r="U880" s="193"/>
      <c r="V880" s="193"/>
      <c r="W880" s="193"/>
      <c r="X880" s="193"/>
      <c r="Y880" s="193"/>
      <c r="Z880" s="193"/>
    </row>
    <row r="881" ht="12.0" customHeight="1">
      <c r="A881" s="193"/>
      <c r="B881" s="193"/>
      <c r="C881" s="193"/>
      <c r="D881" s="193"/>
      <c r="E881" s="193"/>
      <c r="F881" s="193"/>
      <c r="G881" s="193"/>
      <c r="H881" s="193"/>
      <c r="I881" s="193"/>
      <c r="J881" s="193"/>
      <c r="K881" s="193"/>
      <c r="L881" s="193"/>
      <c r="M881" s="193"/>
      <c r="N881" s="193"/>
      <c r="O881" s="193"/>
      <c r="P881" s="193"/>
      <c r="Q881" s="193"/>
      <c r="R881" s="193"/>
      <c r="S881" s="193"/>
      <c r="T881" s="193"/>
      <c r="U881" s="193"/>
      <c r="V881" s="193"/>
      <c r="W881" s="193"/>
      <c r="X881" s="193"/>
      <c r="Y881" s="193"/>
      <c r="Z881" s="193"/>
    </row>
    <row r="882" ht="12.0" customHeight="1">
      <c r="A882" s="193"/>
      <c r="B882" s="193"/>
      <c r="C882" s="193"/>
      <c r="D882" s="193"/>
      <c r="E882" s="193"/>
      <c r="F882" s="193"/>
      <c r="G882" s="193"/>
      <c r="H882" s="193"/>
      <c r="I882" s="193"/>
      <c r="J882" s="193"/>
      <c r="K882" s="193"/>
      <c r="L882" s="193"/>
      <c r="M882" s="193"/>
      <c r="N882" s="193"/>
      <c r="O882" s="193"/>
      <c r="P882" s="193"/>
      <c r="Q882" s="193"/>
      <c r="R882" s="193"/>
      <c r="S882" s="193"/>
      <c r="T882" s="193"/>
      <c r="U882" s="193"/>
      <c r="V882" s="193"/>
      <c r="W882" s="193"/>
      <c r="X882" s="193"/>
      <c r="Y882" s="193"/>
      <c r="Z882" s="193"/>
    </row>
    <row r="883" ht="12.0" customHeight="1">
      <c r="A883" s="193"/>
      <c r="B883" s="193"/>
      <c r="C883" s="193"/>
      <c r="D883" s="193"/>
      <c r="E883" s="193"/>
      <c r="F883" s="193"/>
      <c r="G883" s="193"/>
      <c r="H883" s="193"/>
      <c r="I883" s="193"/>
      <c r="J883" s="193"/>
      <c r="K883" s="193"/>
      <c r="L883" s="193"/>
      <c r="M883" s="193"/>
      <c r="N883" s="193"/>
      <c r="O883" s="193"/>
      <c r="P883" s="193"/>
      <c r="Q883" s="193"/>
      <c r="R883" s="193"/>
      <c r="S883" s="193"/>
      <c r="T883" s="193"/>
      <c r="U883" s="193"/>
      <c r="V883" s="193"/>
      <c r="W883" s="193"/>
      <c r="X883" s="193"/>
      <c r="Y883" s="193"/>
      <c r="Z883" s="193"/>
    </row>
    <row r="884" ht="12.0" customHeight="1">
      <c r="A884" s="193"/>
      <c r="B884" s="193"/>
      <c r="C884" s="193"/>
      <c r="D884" s="193"/>
      <c r="E884" s="193"/>
      <c r="F884" s="193"/>
      <c r="G884" s="193"/>
      <c r="H884" s="193"/>
      <c r="I884" s="193"/>
      <c r="J884" s="193"/>
      <c r="K884" s="193"/>
      <c r="L884" s="193"/>
      <c r="M884" s="193"/>
      <c r="N884" s="193"/>
      <c r="O884" s="193"/>
      <c r="P884" s="193"/>
      <c r="Q884" s="193"/>
      <c r="R884" s="193"/>
      <c r="S884" s="193"/>
      <c r="T884" s="193"/>
      <c r="U884" s="193"/>
      <c r="V884" s="193"/>
      <c r="W884" s="193"/>
      <c r="X884" s="193"/>
      <c r="Y884" s="193"/>
      <c r="Z884" s="193"/>
    </row>
    <row r="885" ht="12.0" customHeight="1">
      <c r="A885" s="193"/>
      <c r="B885" s="193"/>
      <c r="C885" s="193"/>
      <c r="D885" s="193"/>
      <c r="E885" s="193"/>
      <c r="F885" s="193"/>
      <c r="G885" s="193"/>
      <c r="H885" s="193"/>
      <c r="I885" s="193"/>
      <c r="J885" s="193"/>
      <c r="K885" s="193"/>
      <c r="L885" s="193"/>
      <c r="M885" s="193"/>
      <c r="N885" s="193"/>
      <c r="O885" s="193"/>
      <c r="P885" s="193"/>
      <c r="Q885" s="193"/>
      <c r="R885" s="193"/>
      <c r="S885" s="193"/>
      <c r="T885" s="193"/>
      <c r="U885" s="193"/>
      <c r="V885" s="193"/>
      <c r="W885" s="193"/>
      <c r="X885" s="193"/>
      <c r="Y885" s="193"/>
      <c r="Z885" s="193"/>
    </row>
    <row r="886" ht="12.0" customHeight="1">
      <c r="A886" s="193"/>
      <c r="B886" s="193"/>
      <c r="C886" s="193"/>
      <c r="D886" s="193"/>
      <c r="E886" s="193"/>
      <c r="F886" s="193"/>
      <c r="G886" s="193"/>
      <c r="H886" s="193"/>
      <c r="I886" s="193"/>
      <c r="J886" s="193"/>
      <c r="K886" s="193"/>
      <c r="L886" s="193"/>
      <c r="M886" s="193"/>
      <c r="N886" s="193"/>
      <c r="O886" s="193"/>
      <c r="P886" s="193"/>
      <c r="Q886" s="193"/>
      <c r="R886" s="193"/>
      <c r="S886" s="193"/>
      <c r="T886" s="193"/>
      <c r="U886" s="193"/>
      <c r="V886" s="193"/>
      <c r="W886" s="193"/>
      <c r="X886" s="193"/>
      <c r="Y886" s="193"/>
      <c r="Z886" s="193"/>
    </row>
    <row r="887" ht="12.0" customHeight="1">
      <c r="A887" s="193"/>
      <c r="B887" s="193"/>
      <c r="C887" s="193"/>
      <c r="D887" s="193"/>
      <c r="E887" s="193"/>
      <c r="F887" s="193"/>
      <c r="G887" s="193"/>
      <c r="H887" s="193"/>
      <c r="I887" s="193"/>
      <c r="J887" s="193"/>
      <c r="K887" s="193"/>
      <c r="L887" s="193"/>
      <c r="M887" s="193"/>
      <c r="N887" s="193"/>
      <c r="O887" s="193"/>
      <c r="P887" s="193"/>
      <c r="Q887" s="193"/>
      <c r="R887" s="193"/>
      <c r="S887" s="193"/>
      <c r="T887" s="193"/>
      <c r="U887" s="193"/>
      <c r="V887" s="193"/>
      <c r="W887" s="193"/>
      <c r="X887" s="193"/>
      <c r="Y887" s="193"/>
      <c r="Z887" s="193"/>
    </row>
    <row r="888" ht="12.0" customHeight="1">
      <c r="A888" s="193"/>
      <c r="B888" s="193"/>
      <c r="C888" s="193"/>
      <c r="D888" s="193"/>
      <c r="E888" s="193"/>
      <c r="F888" s="193"/>
      <c r="G888" s="193"/>
      <c r="H888" s="193"/>
      <c r="I888" s="193"/>
      <c r="J888" s="193"/>
      <c r="K888" s="193"/>
      <c r="L888" s="193"/>
      <c r="M888" s="193"/>
      <c r="N888" s="193"/>
      <c r="O888" s="193"/>
      <c r="P888" s="193"/>
      <c r="Q888" s="193"/>
      <c r="R888" s="193"/>
      <c r="S888" s="193"/>
      <c r="T888" s="193"/>
      <c r="U888" s="193"/>
      <c r="V888" s="193"/>
      <c r="W888" s="193"/>
      <c r="X888" s="193"/>
      <c r="Y888" s="193"/>
      <c r="Z888" s="193"/>
    </row>
    <row r="889" ht="12.0" customHeight="1">
      <c r="A889" s="193"/>
      <c r="B889" s="193"/>
      <c r="C889" s="193"/>
      <c r="D889" s="193"/>
      <c r="E889" s="193"/>
      <c r="F889" s="193"/>
      <c r="G889" s="193"/>
      <c r="H889" s="193"/>
      <c r="I889" s="193"/>
      <c r="J889" s="193"/>
      <c r="K889" s="193"/>
      <c r="L889" s="193"/>
      <c r="M889" s="193"/>
      <c r="N889" s="193"/>
      <c r="O889" s="193"/>
      <c r="P889" s="193"/>
      <c r="Q889" s="193"/>
      <c r="R889" s="193"/>
      <c r="S889" s="193"/>
      <c r="T889" s="193"/>
      <c r="U889" s="193"/>
      <c r="V889" s="193"/>
      <c r="W889" s="193"/>
      <c r="X889" s="193"/>
      <c r="Y889" s="193"/>
      <c r="Z889" s="193"/>
    </row>
    <row r="890" ht="12.0" customHeight="1">
      <c r="A890" s="193"/>
      <c r="B890" s="193"/>
      <c r="C890" s="193"/>
      <c r="D890" s="193"/>
      <c r="E890" s="193"/>
      <c r="F890" s="193"/>
      <c r="G890" s="193"/>
      <c r="H890" s="193"/>
      <c r="I890" s="193"/>
      <c r="J890" s="193"/>
      <c r="K890" s="193"/>
      <c r="L890" s="193"/>
      <c r="M890" s="193"/>
      <c r="N890" s="193"/>
      <c r="O890" s="193"/>
      <c r="P890" s="193"/>
      <c r="Q890" s="193"/>
      <c r="R890" s="193"/>
      <c r="S890" s="193"/>
      <c r="T890" s="193"/>
      <c r="U890" s="193"/>
      <c r="V890" s="193"/>
      <c r="W890" s="193"/>
      <c r="X890" s="193"/>
      <c r="Y890" s="193"/>
      <c r="Z890" s="193"/>
    </row>
    <row r="891" ht="12.0" customHeight="1">
      <c r="A891" s="193"/>
      <c r="B891" s="193"/>
      <c r="C891" s="193"/>
      <c r="D891" s="193"/>
      <c r="E891" s="193"/>
      <c r="F891" s="193"/>
      <c r="G891" s="193"/>
      <c r="H891" s="193"/>
      <c r="I891" s="193"/>
      <c r="J891" s="193"/>
      <c r="K891" s="193"/>
      <c r="L891" s="193"/>
      <c r="M891" s="193"/>
      <c r="N891" s="193"/>
      <c r="O891" s="193"/>
      <c r="P891" s="193"/>
      <c r="Q891" s="193"/>
      <c r="R891" s="193"/>
      <c r="S891" s="193"/>
      <c r="T891" s="193"/>
      <c r="U891" s="193"/>
      <c r="V891" s="193"/>
      <c r="W891" s="193"/>
      <c r="X891" s="193"/>
      <c r="Y891" s="193"/>
      <c r="Z891" s="193"/>
    </row>
    <row r="892" ht="12.0" customHeight="1">
      <c r="A892" s="193"/>
      <c r="B892" s="193"/>
      <c r="C892" s="193"/>
      <c r="D892" s="193"/>
      <c r="E892" s="193"/>
      <c r="F892" s="193"/>
      <c r="G892" s="193"/>
      <c r="H892" s="193"/>
      <c r="I892" s="193"/>
      <c r="J892" s="193"/>
      <c r="K892" s="193"/>
      <c r="L892" s="193"/>
      <c r="M892" s="193"/>
      <c r="N892" s="193"/>
      <c r="O892" s="193"/>
      <c r="P892" s="193"/>
      <c r="Q892" s="193"/>
      <c r="R892" s="193"/>
      <c r="S892" s="193"/>
      <c r="T892" s="193"/>
      <c r="U892" s="193"/>
      <c r="V892" s="193"/>
      <c r="W892" s="193"/>
      <c r="X892" s="193"/>
      <c r="Y892" s="193"/>
      <c r="Z892" s="193"/>
    </row>
    <row r="893" ht="12.0" customHeight="1">
      <c r="A893" s="193"/>
      <c r="B893" s="193"/>
      <c r="C893" s="193"/>
      <c r="D893" s="193"/>
      <c r="E893" s="193"/>
      <c r="F893" s="193"/>
      <c r="G893" s="193"/>
      <c r="H893" s="193"/>
      <c r="I893" s="193"/>
      <c r="J893" s="193"/>
      <c r="K893" s="193"/>
      <c r="L893" s="193"/>
      <c r="M893" s="193"/>
      <c r="N893" s="193"/>
      <c r="O893" s="193"/>
      <c r="P893" s="193"/>
      <c r="Q893" s="193"/>
      <c r="R893" s="193"/>
      <c r="S893" s="193"/>
      <c r="T893" s="193"/>
      <c r="U893" s="193"/>
      <c r="V893" s="193"/>
      <c r="W893" s="193"/>
      <c r="X893" s="193"/>
      <c r="Y893" s="193"/>
      <c r="Z893" s="193"/>
    </row>
    <row r="894" ht="12.0" customHeight="1">
      <c r="A894" s="193"/>
      <c r="B894" s="193"/>
      <c r="C894" s="193"/>
      <c r="D894" s="193"/>
      <c r="E894" s="193"/>
      <c r="F894" s="193"/>
      <c r="G894" s="193"/>
      <c r="H894" s="193"/>
      <c r="I894" s="193"/>
      <c r="J894" s="193"/>
      <c r="K894" s="193"/>
      <c r="L894" s="193"/>
      <c r="M894" s="193"/>
      <c r="N894" s="193"/>
      <c r="O894" s="193"/>
      <c r="P894" s="193"/>
      <c r="Q894" s="193"/>
      <c r="R894" s="193"/>
      <c r="S894" s="193"/>
      <c r="T894" s="193"/>
      <c r="U894" s="193"/>
      <c r="V894" s="193"/>
      <c r="W894" s="193"/>
      <c r="X894" s="193"/>
      <c r="Y894" s="193"/>
      <c r="Z894" s="193"/>
    </row>
    <row r="895" ht="12.0" customHeight="1">
      <c r="A895" s="193"/>
      <c r="B895" s="193"/>
      <c r="C895" s="193"/>
      <c r="D895" s="193"/>
      <c r="E895" s="193"/>
      <c r="F895" s="193"/>
      <c r="G895" s="193"/>
      <c r="H895" s="193"/>
      <c r="I895" s="193"/>
      <c r="J895" s="193"/>
      <c r="K895" s="193"/>
      <c r="L895" s="193"/>
      <c r="M895" s="193"/>
      <c r="N895" s="193"/>
      <c r="O895" s="193"/>
      <c r="P895" s="193"/>
      <c r="Q895" s="193"/>
      <c r="R895" s="193"/>
      <c r="S895" s="193"/>
      <c r="T895" s="193"/>
      <c r="U895" s="193"/>
      <c r="V895" s="193"/>
      <c r="W895" s="193"/>
      <c r="X895" s="193"/>
      <c r="Y895" s="193"/>
      <c r="Z895" s="193"/>
    </row>
    <row r="896" ht="12.0" customHeight="1">
      <c r="A896" s="193"/>
      <c r="B896" s="193"/>
      <c r="C896" s="193"/>
      <c r="D896" s="193"/>
      <c r="E896" s="193"/>
      <c r="F896" s="193"/>
      <c r="G896" s="193"/>
      <c r="H896" s="193"/>
      <c r="I896" s="193"/>
      <c r="J896" s="193"/>
      <c r="K896" s="193"/>
      <c r="L896" s="193"/>
      <c r="M896" s="193"/>
      <c r="N896" s="193"/>
      <c r="O896" s="193"/>
      <c r="P896" s="193"/>
      <c r="Q896" s="193"/>
      <c r="R896" s="193"/>
      <c r="S896" s="193"/>
      <c r="T896" s="193"/>
      <c r="U896" s="193"/>
      <c r="V896" s="193"/>
      <c r="W896" s="193"/>
      <c r="X896" s="193"/>
      <c r="Y896" s="193"/>
      <c r="Z896" s="193"/>
    </row>
    <row r="897" ht="12.0" customHeight="1">
      <c r="A897" s="193"/>
      <c r="B897" s="193"/>
      <c r="C897" s="193"/>
      <c r="D897" s="193"/>
      <c r="E897" s="193"/>
      <c r="F897" s="193"/>
      <c r="G897" s="193"/>
      <c r="H897" s="193"/>
      <c r="I897" s="193"/>
      <c r="J897" s="193"/>
      <c r="K897" s="193"/>
      <c r="L897" s="193"/>
      <c r="M897" s="193"/>
      <c r="N897" s="193"/>
      <c r="O897" s="193"/>
      <c r="P897" s="193"/>
      <c r="Q897" s="193"/>
      <c r="R897" s="193"/>
      <c r="S897" s="193"/>
      <c r="T897" s="193"/>
      <c r="U897" s="193"/>
      <c r="V897" s="193"/>
      <c r="W897" s="193"/>
      <c r="X897" s="193"/>
      <c r="Y897" s="193"/>
      <c r="Z897" s="193"/>
    </row>
    <row r="898" ht="12.0" customHeight="1">
      <c r="A898" s="193"/>
      <c r="B898" s="193"/>
      <c r="C898" s="193"/>
      <c r="D898" s="193"/>
      <c r="E898" s="193"/>
      <c r="F898" s="193"/>
      <c r="G898" s="193"/>
      <c r="H898" s="193"/>
      <c r="I898" s="193"/>
      <c r="J898" s="193"/>
      <c r="K898" s="193"/>
      <c r="L898" s="193"/>
      <c r="M898" s="193"/>
      <c r="N898" s="193"/>
      <c r="O898" s="193"/>
      <c r="P898" s="193"/>
      <c r="Q898" s="193"/>
      <c r="R898" s="193"/>
      <c r="S898" s="193"/>
      <c r="T898" s="193"/>
      <c r="U898" s="193"/>
      <c r="V898" s="193"/>
      <c r="W898" s="193"/>
      <c r="X898" s="193"/>
      <c r="Y898" s="193"/>
      <c r="Z898" s="193"/>
    </row>
    <row r="899" ht="12.0" customHeight="1">
      <c r="A899" s="193"/>
      <c r="B899" s="193"/>
      <c r="C899" s="193"/>
      <c r="D899" s="193"/>
      <c r="E899" s="193"/>
      <c r="F899" s="193"/>
      <c r="G899" s="193"/>
      <c r="H899" s="193"/>
      <c r="I899" s="193"/>
      <c r="J899" s="193"/>
      <c r="K899" s="193"/>
      <c r="L899" s="193"/>
      <c r="M899" s="193"/>
      <c r="N899" s="193"/>
      <c r="O899" s="193"/>
      <c r="P899" s="193"/>
      <c r="Q899" s="193"/>
      <c r="R899" s="193"/>
      <c r="S899" s="193"/>
      <c r="T899" s="193"/>
      <c r="U899" s="193"/>
      <c r="V899" s="193"/>
      <c r="W899" s="193"/>
      <c r="X899" s="193"/>
      <c r="Y899" s="193"/>
      <c r="Z899" s="193"/>
    </row>
    <row r="900" ht="12.0" customHeight="1">
      <c r="A900" s="193"/>
      <c r="B900" s="193"/>
      <c r="C900" s="193"/>
      <c r="D900" s="193"/>
      <c r="E900" s="193"/>
      <c r="F900" s="193"/>
      <c r="G900" s="193"/>
      <c r="H900" s="193"/>
      <c r="I900" s="193"/>
      <c r="J900" s="193"/>
      <c r="K900" s="193"/>
      <c r="L900" s="193"/>
      <c r="M900" s="193"/>
      <c r="N900" s="193"/>
      <c r="O900" s="193"/>
      <c r="P900" s="193"/>
      <c r="Q900" s="193"/>
      <c r="R900" s="193"/>
      <c r="S900" s="193"/>
      <c r="T900" s="193"/>
      <c r="U900" s="193"/>
      <c r="V900" s="193"/>
      <c r="W900" s="193"/>
      <c r="X900" s="193"/>
      <c r="Y900" s="193"/>
      <c r="Z900" s="193"/>
    </row>
    <row r="901" ht="12.0" customHeight="1">
      <c r="A901" s="193"/>
      <c r="B901" s="193"/>
      <c r="C901" s="193"/>
      <c r="D901" s="193"/>
      <c r="E901" s="193"/>
      <c r="F901" s="193"/>
      <c r="G901" s="193"/>
      <c r="H901" s="193"/>
      <c r="I901" s="193"/>
      <c r="J901" s="193"/>
      <c r="K901" s="193"/>
      <c r="L901" s="193"/>
      <c r="M901" s="193"/>
      <c r="N901" s="193"/>
      <c r="O901" s="193"/>
      <c r="P901" s="193"/>
      <c r="Q901" s="193"/>
      <c r="R901" s="193"/>
      <c r="S901" s="193"/>
      <c r="T901" s="193"/>
      <c r="U901" s="193"/>
      <c r="V901" s="193"/>
      <c r="W901" s="193"/>
      <c r="X901" s="193"/>
      <c r="Y901" s="193"/>
      <c r="Z901" s="193"/>
    </row>
    <row r="902" ht="12.0" customHeight="1">
      <c r="A902" s="193"/>
      <c r="B902" s="193"/>
      <c r="C902" s="193"/>
      <c r="D902" s="193"/>
      <c r="E902" s="193"/>
      <c r="F902" s="193"/>
      <c r="G902" s="193"/>
      <c r="H902" s="193"/>
      <c r="I902" s="193"/>
      <c r="J902" s="193"/>
      <c r="K902" s="193"/>
      <c r="L902" s="193"/>
      <c r="M902" s="193"/>
      <c r="N902" s="193"/>
      <c r="O902" s="193"/>
      <c r="P902" s="193"/>
      <c r="Q902" s="193"/>
      <c r="R902" s="193"/>
      <c r="S902" s="193"/>
      <c r="T902" s="193"/>
      <c r="U902" s="193"/>
      <c r="V902" s="193"/>
      <c r="W902" s="193"/>
      <c r="X902" s="193"/>
      <c r="Y902" s="193"/>
      <c r="Z902" s="193"/>
    </row>
    <row r="903" ht="12.0" customHeight="1">
      <c r="A903" s="193"/>
      <c r="B903" s="193"/>
      <c r="C903" s="193"/>
      <c r="D903" s="193"/>
      <c r="E903" s="193"/>
      <c r="F903" s="193"/>
      <c r="G903" s="193"/>
      <c r="H903" s="193"/>
      <c r="I903" s="193"/>
      <c r="J903" s="193"/>
      <c r="K903" s="193"/>
      <c r="L903" s="193"/>
      <c r="M903" s="193"/>
      <c r="N903" s="193"/>
      <c r="O903" s="193"/>
      <c r="P903" s="193"/>
      <c r="Q903" s="193"/>
      <c r="R903" s="193"/>
      <c r="S903" s="193"/>
      <c r="T903" s="193"/>
      <c r="U903" s="193"/>
      <c r="V903" s="193"/>
      <c r="W903" s="193"/>
      <c r="X903" s="193"/>
      <c r="Y903" s="193"/>
      <c r="Z903" s="193"/>
    </row>
    <row r="904" ht="12.0" customHeight="1">
      <c r="A904" s="193"/>
      <c r="B904" s="193"/>
      <c r="C904" s="193"/>
      <c r="D904" s="193"/>
      <c r="E904" s="193"/>
      <c r="F904" s="193"/>
      <c r="G904" s="193"/>
      <c r="H904" s="193"/>
      <c r="I904" s="193"/>
      <c r="J904" s="193"/>
      <c r="K904" s="193"/>
      <c r="L904" s="193"/>
      <c r="M904" s="193"/>
      <c r="N904" s="193"/>
      <c r="O904" s="193"/>
      <c r="P904" s="193"/>
      <c r="Q904" s="193"/>
      <c r="R904" s="193"/>
      <c r="S904" s="193"/>
      <c r="T904" s="193"/>
      <c r="U904" s="193"/>
      <c r="V904" s="193"/>
      <c r="W904" s="193"/>
      <c r="X904" s="193"/>
      <c r="Y904" s="193"/>
      <c r="Z904" s="193"/>
    </row>
    <row r="905" ht="12.0" customHeight="1">
      <c r="A905" s="193"/>
      <c r="B905" s="193"/>
      <c r="C905" s="193"/>
      <c r="D905" s="193"/>
      <c r="E905" s="193"/>
      <c r="F905" s="193"/>
      <c r="G905" s="193"/>
      <c r="H905" s="193"/>
      <c r="I905" s="193"/>
      <c r="J905" s="193"/>
      <c r="K905" s="193"/>
      <c r="L905" s="193"/>
      <c r="M905" s="193"/>
      <c r="N905" s="193"/>
      <c r="O905" s="193"/>
      <c r="P905" s="193"/>
      <c r="Q905" s="193"/>
      <c r="R905" s="193"/>
      <c r="S905" s="193"/>
      <c r="T905" s="193"/>
      <c r="U905" s="193"/>
      <c r="V905" s="193"/>
      <c r="W905" s="193"/>
      <c r="X905" s="193"/>
      <c r="Y905" s="193"/>
      <c r="Z905" s="193"/>
    </row>
    <row r="906" ht="12.0" customHeight="1">
      <c r="A906" s="193"/>
      <c r="B906" s="193"/>
      <c r="C906" s="193"/>
      <c r="D906" s="193"/>
      <c r="E906" s="193"/>
      <c r="F906" s="193"/>
      <c r="G906" s="193"/>
      <c r="H906" s="193"/>
      <c r="I906" s="193"/>
      <c r="J906" s="193"/>
      <c r="K906" s="193"/>
      <c r="L906" s="193"/>
      <c r="M906" s="193"/>
      <c r="N906" s="193"/>
      <c r="O906" s="193"/>
      <c r="P906" s="193"/>
      <c r="Q906" s="193"/>
      <c r="R906" s="193"/>
      <c r="S906" s="193"/>
      <c r="T906" s="193"/>
      <c r="U906" s="193"/>
      <c r="V906" s="193"/>
      <c r="W906" s="193"/>
      <c r="X906" s="193"/>
      <c r="Y906" s="193"/>
      <c r="Z906" s="193"/>
    </row>
    <row r="907" ht="12.0" customHeight="1">
      <c r="A907" s="193"/>
      <c r="B907" s="193"/>
      <c r="C907" s="193"/>
      <c r="D907" s="193"/>
      <c r="E907" s="193"/>
      <c r="F907" s="193"/>
      <c r="G907" s="193"/>
      <c r="H907" s="193"/>
      <c r="I907" s="193"/>
      <c r="J907" s="193"/>
      <c r="K907" s="193"/>
      <c r="L907" s="193"/>
      <c r="M907" s="193"/>
      <c r="N907" s="193"/>
      <c r="O907" s="193"/>
      <c r="P907" s="193"/>
      <c r="Q907" s="193"/>
      <c r="R907" s="193"/>
      <c r="S907" s="193"/>
      <c r="T907" s="193"/>
      <c r="U907" s="193"/>
      <c r="V907" s="193"/>
      <c r="W907" s="193"/>
      <c r="X907" s="193"/>
      <c r="Y907" s="193"/>
      <c r="Z907" s="193"/>
    </row>
    <row r="908" ht="12.0" customHeight="1">
      <c r="A908" s="193"/>
      <c r="B908" s="193"/>
      <c r="C908" s="193"/>
      <c r="D908" s="193"/>
      <c r="E908" s="193"/>
      <c r="F908" s="193"/>
      <c r="G908" s="193"/>
      <c r="H908" s="193"/>
      <c r="I908" s="193"/>
      <c r="J908" s="193"/>
      <c r="K908" s="193"/>
      <c r="L908" s="193"/>
      <c r="M908" s="193"/>
      <c r="N908" s="193"/>
      <c r="O908" s="193"/>
      <c r="P908" s="193"/>
      <c r="Q908" s="193"/>
      <c r="R908" s="193"/>
      <c r="S908" s="193"/>
      <c r="T908" s="193"/>
      <c r="U908" s="193"/>
      <c r="V908" s="193"/>
      <c r="W908" s="193"/>
      <c r="X908" s="193"/>
      <c r="Y908" s="193"/>
      <c r="Z908" s="193"/>
    </row>
    <row r="909" ht="12.0" customHeight="1">
      <c r="A909" s="193"/>
      <c r="B909" s="193"/>
      <c r="C909" s="193"/>
      <c r="D909" s="193"/>
      <c r="E909" s="193"/>
      <c r="F909" s="193"/>
      <c r="G909" s="193"/>
      <c r="H909" s="193"/>
      <c r="I909" s="193"/>
      <c r="J909" s="193"/>
      <c r="K909" s="193"/>
      <c r="L909" s="193"/>
      <c r="M909" s="193"/>
      <c r="N909" s="193"/>
      <c r="O909" s="193"/>
      <c r="P909" s="193"/>
      <c r="Q909" s="193"/>
      <c r="R909" s="193"/>
      <c r="S909" s="193"/>
      <c r="T909" s="193"/>
      <c r="U909" s="193"/>
      <c r="V909" s="193"/>
      <c r="W909" s="193"/>
      <c r="X909" s="193"/>
      <c r="Y909" s="193"/>
      <c r="Z909" s="193"/>
    </row>
    <row r="910" ht="12.0" customHeight="1">
      <c r="A910" s="193"/>
      <c r="B910" s="193"/>
      <c r="C910" s="193"/>
      <c r="D910" s="193"/>
      <c r="E910" s="193"/>
      <c r="F910" s="193"/>
      <c r="G910" s="193"/>
      <c r="H910" s="193"/>
      <c r="I910" s="193"/>
      <c r="J910" s="193"/>
      <c r="K910" s="193"/>
      <c r="L910" s="193"/>
      <c r="M910" s="193"/>
      <c r="N910" s="193"/>
      <c r="O910" s="193"/>
      <c r="P910" s="193"/>
      <c r="Q910" s="193"/>
      <c r="R910" s="193"/>
      <c r="S910" s="193"/>
      <c r="T910" s="193"/>
      <c r="U910" s="193"/>
      <c r="V910" s="193"/>
      <c r="W910" s="193"/>
      <c r="X910" s="193"/>
      <c r="Y910" s="193"/>
      <c r="Z910" s="193"/>
    </row>
    <row r="911" ht="12.0" customHeight="1">
      <c r="A911" s="193"/>
      <c r="B911" s="193"/>
      <c r="C911" s="193"/>
      <c r="D911" s="193"/>
      <c r="E911" s="193"/>
      <c r="F911" s="193"/>
      <c r="G911" s="193"/>
      <c r="H911" s="193"/>
      <c r="I911" s="193"/>
      <c r="J911" s="193"/>
      <c r="K911" s="193"/>
      <c r="L911" s="193"/>
      <c r="M911" s="193"/>
      <c r="N911" s="193"/>
      <c r="O911" s="193"/>
      <c r="P911" s="193"/>
      <c r="Q911" s="193"/>
      <c r="R911" s="193"/>
      <c r="S911" s="193"/>
      <c r="T911" s="193"/>
      <c r="U911" s="193"/>
      <c r="V911" s="193"/>
      <c r="W911" s="193"/>
      <c r="X911" s="193"/>
      <c r="Y911" s="193"/>
      <c r="Z911" s="193"/>
    </row>
    <row r="912" ht="12.0" customHeight="1">
      <c r="A912" s="193"/>
      <c r="B912" s="193"/>
      <c r="C912" s="193"/>
      <c r="D912" s="193"/>
      <c r="E912" s="193"/>
      <c r="F912" s="193"/>
      <c r="G912" s="193"/>
      <c r="H912" s="193"/>
      <c r="I912" s="193"/>
      <c r="J912" s="193"/>
      <c r="K912" s="193"/>
      <c r="L912" s="193"/>
      <c r="M912" s="193"/>
      <c r="N912" s="193"/>
      <c r="O912" s="193"/>
      <c r="P912" s="193"/>
      <c r="Q912" s="193"/>
      <c r="R912" s="193"/>
      <c r="S912" s="193"/>
      <c r="T912" s="193"/>
      <c r="U912" s="193"/>
      <c r="V912" s="193"/>
      <c r="W912" s="193"/>
      <c r="X912" s="193"/>
      <c r="Y912" s="193"/>
      <c r="Z912" s="193"/>
    </row>
    <row r="913" ht="12.0" customHeight="1">
      <c r="A913" s="193"/>
      <c r="B913" s="193"/>
      <c r="C913" s="193"/>
      <c r="D913" s="193"/>
      <c r="E913" s="193"/>
      <c r="F913" s="193"/>
      <c r="G913" s="193"/>
      <c r="H913" s="193"/>
      <c r="I913" s="193"/>
      <c r="J913" s="193"/>
      <c r="K913" s="193"/>
      <c r="L913" s="193"/>
      <c r="M913" s="193"/>
      <c r="N913" s="193"/>
      <c r="O913" s="193"/>
      <c r="P913" s="193"/>
      <c r="Q913" s="193"/>
      <c r="R913" s="193"/>
      <c r="S913" s="193"/>
      <c r="T913" s="193"/>
      <c r="U913" s="193"/>
      <c r="V913" s="193"/>
      <c r="W913" s="193"/>
      <c r="X913" s="193"/>
      <c r="Y913" s="193"/>
      <c r="Z913" s="193"/>
    </row>
    <row r="914" ht="12.0" customHeight="1">
      <c r="A914" s="193"/>
      <c r="B914" s="193"/>
      <c r="C914" s="193"/>
      <c r="D914" s="193"/>
      <c r="E914" s="193"/>
      <c r="F914" s="193"/>
      <c r="G914" s="193"/>
      <c r="H914" s="193"/>
      <c r="I914" s="193"/>
      <c r="J914" s="193"/>
      <c r="K914" s="193"/>
      <c r="L914" s="193"/>
      <c r="M914" s="193"/>
      <c r="N914" s="193"/>
      <c r="O914" s="193"/>
      <c r="P914" s="193"/>
      <c r="Q914" s="193"/>
      <c r="R914" s="193"/>
      <c r="S914" s="193"/>
      <c r="T914" s="193"/>
      <c r="U914" s="193"/>
      <c r="V914" s="193"/>
      <c r="W914" s="193"/>
      <c r="X914" s="193"/>
      <c r="Y914" s="193"/>
      <c r="Z914" s="193"/>
    </row>
    <row r="915" ht="12.0" customHeight="1">
      <c r="A915" s="193"/>
      <c r="B915" s="193"/>
      <c r="C915" s="193"/>
      <c r="D915" s="193"/>
      <c r="E915" s="193"/>
      <c r="F915" s="193"/>
      <c r="G915" s="193"/>
      <c r="H915" s="193"/>
      <c r="I915" s="193"/>
      <c r="J915" s="193"/>
      <c r="K915" s="193"/>
      <c r="L915" s="193"/>
      <c r="M915" s="193"/>
      <c r="N915" s="193"/>
      <c r="O915" s="193"/>
      <c r="P915" s="193"/>
      <c r="Q915" s="193"/>
      <c r="R915" s="193"/>
      <c r="S915" s="193"/>
      <c r="T915" s="193"/>
      <c r="U915" s="193"/>
      <c r="V915" s="193"/>
      <c r="W915" s="193"/>
      <c r="X915" s="193"/>
      <c r="Y915" s="193"/>
      <c r="Z915" s="193"/>
    </row>
    <row r="916" ht="12.0" customHeight="1">
      <c r="A916" s="193"/>
      <c r="B916" s="193"/>
      <c r="C916" s="193"/>
      <c r="D916" s="193"/>
      <c r="E916" s="193"/>
      <c r="F916" s="193"/>
      <c r="G916" s="193"/>
      <c r="H916" s="193"/>
      <c r="I916" s="193"/>
      <c r="J916" s="193"/>
      <c r="K916" s="193"/>
      <c r="L916" s="193"/>
      <c r="M916" s="193"/>
      <c r="N916" s="193"/>
      <c r="O916" s="193"/>
      <c r="P916" s="193"/>
      <c r="Q916" s="193"/>
      <c r="R916" s="193"/>
      <c r="S916" s="193"/>
      <c r="T916" s="193"/>
      <c r="U916" s="193"/>
      <c r="V916" s="193"/>
      <c r="W916" s="193"/>
      <c r="X916" s="193"/>
      <c r="Y916" s="193"/>
      <c r="Z916" s="193"/>
    </row>
    <row r="917" ht="12.0" customHeight="1">
      <c r="A917" s="193"/>
      <c r="B917" s="193"/>
      <c r="C917" s="193"/>
      <c r="D917" s="193"/>
      <c r="E917" s="193"/>
      <c r="F917" s="193"/>
      <c r="G917" s="193"/>
      <c r="H917" s="193"/>
      <c r="I917" s="193"/>
      <c r="J917" s="193"/>
      <c r="K917" s="193"/>
      <c r="L917" s="193"/>
      <c r="M917" s="193"/>
      <c r="N917" s="193"/>
      <c r="O917" s="193"/>
      <c r="P917" s="193"/>
      <c r="Q917" s="193"/>
      <c r="R917" s="193"/>
      <c r="S917" s="193"/>
      <c r="T917" s="193"/>
      <c r="U917" s="193"/>
      <c r="V917" s="193"/>
      <c r="W917" s="193"/>
      <c r="X917" s="193"/>
      <c r="Y917" s="193"/>
      <c r="Z917" s="193"/>
    </row>
    <row r="918" ht="12.0" customHeight="1">
      <c r="A918" s="193"/>
      <c r="B918" s="193"/>
      <c r="C918" s="193"/>
      <c r="D918" s="193"/>
      <c r="E918" s="193"/>
      <c r="F918" s="193"/>
      <c r="G918" s="193"/>
      <c r="H918" s="193"/>
      <c r="I918" s="193"/>
      <c r="J918" s="193"/>
      <c r="K918" s="193"/>
      <c r="L918" s="193"/>
      <c r="M918" s="193"/>
      <c r="N918" s="193"/>
      <c r="O918" s="193"/>
      <c r="P918" s="193"/>
      <c r="Q918" s="193"/>
      <c r="R918" s="193"/>
      <c r="S918" s="193"/>
      <c r="T918" s="193"/>
      <c r="U918" s="193"/>
      <c r="V918" s="193"/>
      <c r="W918" s="193"/>
      <c r="X918" s="193"/>
      <c r="Y918" s="193"/>
      <c r="Z918" s="193"/>
    </row>
    <row r="919" ht="12.0" customHeight="1">
      <c r="A919" s="193"/>
      <c r="B919" s="193"/>
      <c r="C919" s="193"/>
      <c r="D919" s="193"/>
      <c r="E919" s="193"/>
      <c r="F919" s="193"/>
      <c r="G919" s="193"/>
      <c r="H919" s="193"/>
      <c r="I919" s="193"/>
      <c r="J919" s="193"/>
      <c r="K919" s="193"/>
      <c r="L919" s="193"/>
      <c r="M919" s="193"/>
      <c r="N919" s="193"/>
      <c r="O919" s="193"/>
      <c r="P919" s="193"/>
      <c r="Q919" s="193"/>
      <c r="R919" s="193"/>
      <c r="S919" s="193"/>
      <c r="T919" s="193"/>
      <c r="U919" s="193"/>
      <c r="V919" s="193"/>
      <c r="W919" s="193"/>
      <c r="X919" s="193"/>
      <c r="Y919" s="193"/>
      <c r="Z919" s="193"/>
    </row>
    <row r="920" ht="12.0" customHeight="1">
      <c r="A920" s="193"/>
      <c r="B920" s="193"/>
      <c r="C920" s="193"/>
      <c r="D920" s="193"/>
      <c r="E920" s="193"/>
      <c r="F920" s="193"/>
      <c r="G920" s="193"/>
      <c r="H920" s="193"/>
      <c r="I920" s="193"/>
      <c r="J920" s="193"/>
      <c r="K920" s="193"/>
      <c r="L920" s="193"/>
      <c r="M920" s="193"/>
      <c r="N920" s="193"/>
      <c r="O920" s="193"/>
      <c r="P920" s="193"/>
      <c r="Q920" s="193"/>
      <c r="R920" s="193"/>
      <c r="S920" s="193"/>
      <c r="T920" s="193"/>
      <c r="U920" s="193"/>
      <c r="V920" s="193"/>
      <c r="W920" s="193"/>
      <c r="X920" s="193"/>
      <c r="Y920" s="193"/>
      <c r="Z920" s="193"/>
    </row>
    <row r="921" ht="12.0" customHeight="1">
      <c r="A921" s="193"/>
      <c r="B921" s="193"/>
      <c r="C921" s="193"/>
      <c r="D921" s="193"/>
      <c r="E921" s="193"/>
      <c r="F921" s="193"/>
      <c r="G921" s="193"/>
      <c r="H921" s="193"/>
      <c r="I921" s="193"/>
      <c r="J921" s="193"/>
      <c r="K921" s="193"/>
      <c r="L921" s="193"/>
      <c r="M921" s="193"/>
      <c r="N921" s="193"/>
      <c r="O921" s="193"/>
      <c r="P921" s="193"/>
      <c r="Q921" s="193"/>
      <c r="R921" s="193"/>
      <c r="S921" s="193"/>
      <c r="T921" s="193"/>
      <c r="U921" s="193"/>
      <c r="V921" s="193"/>
      <c r="W921" s="193"/>
      <c r="X921" s="193"/>
      <c r="Y921" s="193"/>
      <c r="Z921" s="193"/>
    </row>
    <row r="922" ht="12.0" customHeight="1">
      <c r="A922" s="193"/>
      <c r="B922" s="193"/>
      <c r="C922" s="193"/>
      <c r="D922" s="193"/>
      <c r="E922" s="193"/>
      <c r="F922" s="193"/>
      <c r="G922" s="193"/>
      <c r="H922" s="193"/>
      <c r="I922" s="193"/>
      <c r="J922" s="193"/>
      <c r="K922" s="193"/>
      <c r="L922" s="193"/>
      <c r="M922" s="193"/>
      <c r="N922" s="193"/>
      <c r="O922" s="193"/>
      <c r="P922" s="193"/>
      <c r="Q922" s="193"/>
      <c r="R922" s="193"/>
      <c r="S922" s="193"/>
      <c r="T922" s="193"/>
      <c r="U922" s="193"/>
      <c r="V922" s="193"/>
      <c r="W922" s="193"/>
      <c r="X922" s="193"/>
      <c r="Y922" s="193"/>
      <c r="Z922" s="193"/>
    </row>
    <row r="923" ht="12.0" customHeight="1">
      <c r="A923" s="193"/>
      <c r="B923" s="193"/>
      <c r="C923" s="193"/>
      <c r="D923" s="193"/>
      <c r="E923" s="193"/>
      <c r="F923" s="193"/>
      <c r="G923" s="193"/>
      <c r="H923" s="193"/>
      <c r="I923" s="193"/>
      <c r="J923" s="193"/>
      <c r="K923" s="193"/>
      <c r="L923" s="193"/>
      <c r="M923" s="193"/>
      <c r="N923" s="193"/>
      <c r="O923" s="193"/>
      <c r="P923" s="193"/>
      <c r="Q923" s="193"/>
      <c r="R923" s="193"/>
      <c r="S923" s="193"/>
      <c r="T923" s="193"/>
      <c r="U923" s="193"/>
      <c r="V923" s="193"/>
      <c r="W923" s="193"/>
      <c r="X923" s="193"/>
      <c r="Y923" s="193"/>
      <c r="Z923" s="193"/>
    </row>
    <row r="924" ht="12.0" customHeight="1">
      <c r="A924" s="193"/>
      <c r="B924" s="193"/>
      <c r="C924" s="193"/>
      <c r="D924" s="193"/>
      <c r="E924" s="193"/>
      <c r="F924" s="193"/>
      <c r="G924" s="193"/>
      <c r="H924" s="193"/>
      <c r="I924" s="193"/>
      <c r="J924" s="193"/>
      <c r="K924" s="193"/>
      <c r="L924" s="193"/>
      <c r="M924" s="193"/>
      <c r="N924" s="193"/>
      <c r="O924" s="193"/>
      <c r="P924" s="193"/>
      <c r="Q924" s="193"/>
      <c r="R924" s="193"/>
      <c r="S924" s="193"/>
      <c r="T924" s="193"/>
      <c r="U924" s="193"/>
      <c r="V924" s="193"/>
      <c r="W924" s="193"/>
      <c r="X924" s="193"/>
      <c r="Y924" s="193"/>
      <c r="Z924" s="193"/>
    </row>
    <row r="925" ht="12.0" customHeight="1">
      <c r="A925" s="193"/>
      <c r="B925" s="193"/>
      <c r="C925" s="193"/>
      <c r="D925" s="193"/>
      <c r="E925" s="193"/>
      <c r="F925" s="193"/>
      <c r="G925" s="193"/>
      <c r="H925" s="193"/>
      <c r="I925" s="193"/>
      <c r="J925" s="193"/>
      <c r="K925" s="193"/>
      <c r="L925" s="193"/>
      <c r="M925" s="193"/>
      <c r="N925" s="193"/>
      <c r="O925" s="193"/>
      <c r="P925" s="193"/>
      <c r="Q925" s="193"/>
      <c r="R925" s="193"/>
      <c r="S925" s="193"/>
      <c r="T925" s="193"/>
      <c r="U925" s="193"/>
      <c r="V925" s="193"/>
      <c r="W925" s="193"/>
      <c r="X925" s="193"/>
      <c r="Y925" s="193"/>
      <c r="Z925" s="193"/>
    </row>
    <row r="926" ht="12.0" customHeight="1">
      <c r="A926" s="193"/>
      <c r="B926" s="193"/>
      <c r="C926" s="193"/>
      <c r="D926" s="193"/>
      <c r="E926" s="193"/>
      <c r="F926" s="193"/>
      <c r="G926" s="193"/>
      <c r="H926" s="193"/>
      <c r="I926" s="193"/>
      <c r="J926" s="193"/>
      <c r="K926" s="193"/>
      <c r="L926" s="193"/>
      <c r="M926" s="193"/>
      <c r="N926" s="193"/>
      <c r="O926" s="193"/>
      <c r="P926" s="193"/>
      <c r="Q926" s="193"/>
      <c r="R926" s="193"/>
      <c r="S926" s="193"/>
      <c r="T926" s="193"/>
      <c r="U926" s="193"/>
      <c r="V926" s="193"/>
      <c r="W926" s="193"/>
      <c r="X926" s="193"/>
      <c r="Y926" s="193"/>
      <c r="Z926" s="193"/>
    </row>
    <row r="927" ht="12.0" customHeight="1">
      <c r="A927" s="193"/>
      <c r="B927" s="193"/>
      <c r="C927" s="193"/>
      <c r="D927" s="193"/>
      <c r="E927" s="193"/>
      <c r="F927" s="193"/>
      <c r="G927" s="193"/>
      <c r="H927" s="193"/>
      <c r="I927" s="193"/>
      <c r="J927" s="193"/>
      <c r="K927" s="193"/>
      <c r="L927" s="193"/>
      <c r="M927" s="193"/>
      <c r="N927" s="193"/>
      <c r="O927" s="193"/>
      <c r="P927" s="193"/>
      <c r="Q927" s="193"/>
      <c r="R927" s="193"/>
      <c r="S927" s="193"/>
      <c r="T927" s="193"/>
      <c r="U927" s="193"/>
      <c r="V927" s="193"/>
      <c r="W927" s="193"/>
      <c r="X927" s="193"/>
      <c r="Y927" s="193"/>
      <c r="Z927" s="193"/>
    </row>
    <row r="928" ht="12.0" customHeight="1">
      <c r="A928" s="193"/>
      <c r="B928" s="193"/>
      <c r="C928" s="193"/>
      <c r="D928" s="193"/>
      <c r="E928" s="193"/>
      <c r="F928" s="193"/>
      <c r="G928" s="193"/>
      <c r="H928" s="193"/>
      <c r="I928" s="193"/>
      <c r="J928" s="193"/>
      <c r="K928" s="193"/>
      <c r="L928" s="193"/>
      <c r="M928" s="193"/>
      <c r="N928" s="193"/>
      <c r="O928" s="193"/>
      <c r="P928" s="193"/>
      <c r="Q928" s="193"/>
      <c r="R928" s="193"/>
      <c r="S928" s="193"/>
      <c r="T928" s="193"/>
      <c r="U928" s="193"/>
      <c r="V928" s="193"/>
      <c r="W928" s="193"/>
      <c r="X928" s="193"/>
      <c r="Y928" s="193"/>
      <c r="Z928" s="193"/>
    </row>
    <row r="929" ht="12.0" customHeight="1">
      <c r="A929" s="193"/>
      <c r="B929" s="193"/>
      <c r="C929" s="193"/>
      <c r="D929" s="193"/>
      <c r="E929" s="193"/>
      <c r="F929" s="193"/>
      <c r="G929" s="193"/>
      <c r="H929" s="193"/>
      <c r="I929" s="193"/>
      <c r="J929" s="193"/>
      <c r="K929" s="193"/>
      <c r="L929" s="193"/>
      <c r="M929" s="193"/>
      <c r="N929" s="193"/>
      <c r="O929" s="193"/>
      <c r="P929" s="193"/>
      <c r="Q929" s="193"/>
      <c r="R929" s="193"/>
      <c r="S929" s="193"/>
      <c r="T929" s="193"/>
      <c r="U929" s="193"/>
      <c r="V929" s="193"/>
      <c r="W929" s="193"/>
      <c r="X929" s="193"/>
      <c r="Y929" s="193"/>
      <c r="Z929" s="193"/>
    </row>
    <row r="930" ht="12.0" customHeight="1">
      <c r="A930" s="193"/>
      <c r="B930" s="193"/>
      <c r="C930" s="193"/>
      <c r="D930" s="193"/>
      <c r="E930" s="193"/>
      <c r="F930" s="193"/>
      <c r="G930" s="193"/>
      <c r="H930" s="193"/>
      <c r="I930" s="193"/>
      <c r="J930" s="193"/>
      <c r="K930" s="193"/>
      <c r="L930" s="193"/>
      <c r="M930" s="193"/>
      <c r="N930" s="193"/>
      <c r="O930" s="193"/>
      <c r="P930" s="193"/>
      <c r="Q930" s="193"/>
      <c r="R930" s="193"/>
      <c r="S930" s="193"/>
      <c r="T930" s="193"/>
      <c r="U930" s="193"/>
      <c r="V930" s="193"/>
      <c r="W930" s="193"/>
      <c r="X930" s="193"/>
      <c r="Y930" s="193"/>
      <c r="Z930" s="193"/>
    </row>
    <row r="931" ht="12.0" customHeight="1">
      <c r="A931" s="193"/>
      <c r="B931" s="193"/>
      <c r="C931" s="193"/>
      <c r="D931" s="193"/>
      <c r="E931" s="193"/>
      <c r="F931" s="193"/>
      <c r="G931" s="193"/>
      <c r="H931" s="193"/>
      <c r="I931" s="193"/>
      <c r="J931" s="193"/>
      <c r="K931" s="193"/>
      <c r="L931" s="193"/>
      <c r="M931" s="193"/>
      <c r="N931" s="193"/>
      <c r="O931" s="193"/>
      <c r="P931" s="193"/>
      <c r="Q931" s="193"/>
      <c r="R931" s="193"/>
      <c r="S931" s="193"/>
      <c r="T931" s="193"/>
      <c r="U931" s="193"/>
      <c r="V931" s="193"/>
      <c r="W931" s="193"/>
      <c r="X931" s="193"/>
      <c r="Y931" s="193"/>
      <c r="Z931" s="193"/>
    </row>
    <row r="932" ht="12.0" customHeight="1">
      <c r="A932" s="193"/>
      <c r="B932" s="193"/>
      <c r="C932" s="193"/>
      <c r="D932" s="193"/>
      <c r="E932" s="193"/>
      <c r="F932" s="193"/>
      <c r="G932" s="193"/>
      <c r="H932" s="193"/>
      <c r="I932" s="193"/>
      <c r="J932" s="193"/>
      <c r="K932" s="193"/>
      <c r="L932" s="193"/>
      <c r="M932" s="193"/>
      <c r="N932" s="193"/>
      <c r="O932" s="193"/>
      <c r="P932" s="193"/>
      <c r="Q932" s="193"/>
      <c r="R932" s="193"/>
      <c r="S932" s="193"/>
      <c r="T932" s="193"/>
      <c r="U932" s="193"/>
      <c r="V932" s="193"/>
      <c r="W932" s="193"/>
      <c r="X932" s="193"/>
      <c r="Y932" s="193"/>
      <c r="Z932" s="193"/>
    </row>
    <row r="933" ht="12.0" customHeight="1">
      <c r="A933" s="193"/>
      <c r="B933" s="193"/>
      <c r="C933" s="193"/>
      <c r="D933" s="193"/>
      <c r="E933" s="193"/>
      <c r="F933" s="193"/>
      <c r="G933" s="193"/>
      <c r="H933" s="193"/>
      <c r="I933" s="193"/>
      <c r="J933" s="193"/>
      <c r="K933" s="193"/>
      <c r="L933" s="193"/>
      <c r="M933" s="193"/>
      <c r="N933" s="193"/>
      <c r="O933" s="193"/>
      <c r="P933" s="193"/>
      <c r="Q933" s="193"/>
      <c r="R933" s="193"/>
      <c r="S933" s="193"/>
      <c r="T933" s="193"/>
      <c r="U933" s="193"/>
      <c r="V933" s="193"/>
      <c r="W933" s="193"/>
      <c r="X933" s="193"/>
      <c r="Y933" s="193"/>
      <c r="Z933" s="193"/>
    </row>
    <row r="934" ht="12.0" customHeight="1">
      <c r="A934" s="193"/>
      <c r="B934" s="193"/>
      <c r="C934" s="193"/>
      <c r="D934" s="193"/>
      <c r="E934" s="193"/>
      <c r="F934" s="193"/>
      <c r="G934" s="193"/>
      <c r="H934" s="193"/>
      <c r="I934" s="193"/>
      <c r="J934" s="193"/>
      <c r="K934" s="193"/>
      <c r="L934" s="193"/>
      <c r="M934" s="193"/>
      <c r="N934" s="193"/>
      <c r="O934" s="193"/>
      <c r="P934" s="193"/>
      <c r="Q934" s="193"/>
      <c r="R934" s="193"/>
      <c r="S934" s="193"/>
      <c r="T934" s="193"/>
      <c r="U934" s="193"/>
      <c r="V934" s="193"/>
      <c r="W934" s="193"/>
      <c r="X934" s="193"/>
      <c r="Y934" s="193"/>
      <c r="Z934" s="193"/>
    </row>
    <row r="935" ht="12.0" customHeight="1">
      <c r="A935" s="193"/>
      <c r="B935" s="193"/>
      <c r="C935" s="193"/>
      <c r="D935" s="193"/>
      <c r="E935" s="193"/>
      <c r="F935" s="193"/>
      <c r="G935" s="193"/>
      <c r="H935" s="193"/>
      <c r="I935" s="193"/>
      <c r="J935" s="193"/>
      <c r="K935" s="193"/>
      <c r="L935" s="193"/>
      <c r="M935" s="193"/>
      <c r="N935" s="193"/>
      <c r="O935" s="193"/>
      <c r="P935" s="193"/>
      <c r="Q935" s="193"/>
      <c r="R935" s="193"/>
      <c r="S935" s="193"/>
      <c r="T935" s="193"/>
      <c r="U935" s="193"/>
      <c r="V935" s="193"/>
      <c r="W935" s="193"/>
      <c r="X935" s="193"/>
      <c r="Y935" s="193"/>
      <c r="Z935" s="193"/>
    </row>
    <row r="936" ht="12.0" customHeight="1">
      <c r="A936" s="193"/>
      <c r="B936" s="193"/>
      <c r="C936" s="193"/>
      <c r="D936" s="193"/>
      <c r="E936" s="193"/>
      <c r="F936" s="193"/>
      <c r="G936" s="193"/>
      <c r="H936" s="193"/>
      <c r="I936" s="193"/>
      <c r="J936" s="193"/>
      <c r="K936" s="193"/>
      <c r="L936" s="193"/>
      <c r="M936" s="193"/>
      <c r="N936" s="193"/>
      <c r="O936" s="193"/>
      <c r="P936" s="193"/>
      <c r="Q936" s="193"/>
      <c r="R936" s="193"/>
      <c r="S936" s="193"/>
      <c r="T936" s="193"/>
      <c r="U936" s="193"/>
      <c r="V936" s="193"/>
      <c r="W936" s="193"/>
      <c r="X936" s="193"/>
      <c r="Y936" s="193"/>
      <c r="Z936" s="193"/>
    </row>
    <row r="937" ht="12.0" customHeight="1">
      <c r="A937" s="193"/>
      <c r="B937" s="193"/>
      <c r="C937" s="193"/>
      <c r="D937" s="193"/>
      <c r="E937" s="193"/>
      <c r="F937" s="193"/>
      <c r="G937" s="193"/>
      <c r="H937" s="193"/>
      <c r="I937" s="193"/>
      <c r="J937" s="193"/>
      <c r="K937" s="193"/>
      <c r="L937" s="193"/>
      <c r="M937" s="193"/>
      <c r="N937" s="193"/>
      <c r="O937" s="193"/>
      <c r="P937" s="193"/>
      <c r="Q937" s="193"/>
      <c r="R937" s="193"/>
      <c r="S937" s="193"/>
      <c r="T937" s="193"/>
      <c r="U937" s="193"/>
      <c r="V937" s="193"/>
      <c r="W937" s="193"/>
      <c r="X937" s="193"/>
      <c r="Y937" s="193"/>
      <c r="Z937" s="193"/>
    </row>
    <row r="938" ht="12.0" customHeight="1">
      <c r="A938" s="193"/>
      <c r="B938" s="193"/>
      <c r="C938" s="193"/>
      <c r="D938" s="193"/>
      <c r="E938" s="193"/>
      <c r="F938" s="193"/>
      <c r="G938" s="193"/>
      <c r="H938" s="193"/>
      <c r="I938" s="193"/>
      <c r="J938" s="193"/>
      <c r="K938" s="193"/>
      <c r="L938" s="193"/>
      <c r="M938" s="193"/>
      <c r="N938" s="193"/>
      <c r="O938" s="193"/>
      <c r="P938" s="193"/>
      <c r="Q938" s="193"/>
      <c r="R938" s="193"/>
      <c r="S938" s="193"/>
      <c r="T938" s="193"/>
      <c r="U938" s="193"/>
      <c r="V938" s="193"/>
      <c r="W938" s="193"/>
      <c r="X938" s="193"/>
      <c r="Y938" s="193"/>
      <c r="Z938" s="193"/>
    </row>
    <row r="939" ht="12.0" customHeight="1">
      <c r="A939" s="193"/>
      <c r="B939" s="193"/>
      <c r="C939" s="193"/>
      <c r="D939" s="193"/>
      <c r="E939" s="193"/>
      <c r="F939" s="193"/>
      <c r="G939" s="193"/>
      <c r="H939" s="193"/>
      <c r="I939" s="193"/>
      <c r="J939" s="193"/>
      <c r="K939" s="193"/>
      <c r="L939" s="193"/>
      <c r="M939" s="193"/>
      <c r="N939" s="193"/>
      <c r="O939" s="193"/>
      <c r="P939" s="193"/>
      <c r="Q939" s="193"/>
      <c r="R939" s="193"/>
      <c r="S939" s="193"/>
      <c r="T939" s="193"/>
      <c r="U939" s="193"/>
      <c r="V939" s="193"/>
      <c r="W939" s="193"/>
      <c r="X939" s="193"/>
      <c r="Y939" s="193"/>
      <c r="Z939" s="193"/>
    </row>
    <row r="940" ht="12.0" customHeight="1">
      <c r="A940" s="193"/>
      <c r="B940" s="193"/>
      <c r="C940" s="193"/>
      <c r="D940" s="193"/>
      <c r="E940" s="193"/>
      <c r="F940" s="193"/>
      <c r="G940" s="193"/>
      <c r="H940" s="193"/>
      <c r="I940" s="193"/>
      <c r="J940" s="193"/>
      <c r="K940" s="193"/>
      <c r="L940" s="193"/>
      <c r="M940" s="193"/>
      <c r="N940" s="193"/>
      <c r="O940" s="193"/>
      <c r="P940" s="193"/>
      <c r="Q940" s="193"/>
      <c r="R940" s="193"/>
      <c r="S940" s="193"/>
      <c r="T940" s="193"/>
      <c r="U940" s="193"/>
      <c r="V940" s="193"/>
      <c r="W940" s="193"/>
      <c r="X940" s="193"/>
      <c r="Y940" s="193"/>
      <c r="Z940" s="193"/>
    </row>
    <row r="941" ht="12.0" customHeight="1">
      <c r="A941" s="193"/>
      <c r="B941" s="193"/>
      <c r="C941" s="193"/>
      <c r="D941" s="193"/>
      <c r="E941" s="193"/>
      <c r="F941" s="193"/>
      <c r="G941" s="193"/>
      <c r="H941" s="193"/>
      <c r="I941" s="193"/>
      <c r="J941" s="193"/>
      <c r="K941" s="193"/>
      <c r="L941" s="193"/>
      <c r="M941" s="193"/>
      <c r="N941" s="193"/>
      <c r="O941" s="193"/>
      <c r="P941" s="193"/>
      <c r="Q941" s="193"/>
      <c r="R941" s="193"/>
      <c r="S941" s="193"/>
      <c r="T941" s="193"/>
      <c r="U941" s="193"/>
      <c r="V941" s="193"/>
      <c r="W941" s="193"/>
      <c r="X941" s="193"/>
      <c r="Y941" s="193"/>
      <c r="Z941" s="193"/>
    </row>
    <row r="942" ht="12.0" customHeight="1">
      <c r="A942" s="193"/>
      <c r="B942" s="193"/>
      <c r="C942" s="193"/>
      <c r="D942" s="193"/>
      <c r="E942" s="193"/>
      <c r="F942" s="193"/>
      <c r="G942" s="193"/>
      <c r="H942" s="193"/>
      <c r="I942" s="193"/>
      <c r="J942" s="193"/>
      <c r="K942" s="193"/>
      <c r="L942" s="193"/>
      <c r="M942" s="193"/>
      <c r="N942" s="193"/>
      <c r="O942" s="193"/>
      <c r="P942" s="193"/>
      <c r="Q942" s="193"/>
      <c r="R942" s="193"/>
      <c r="S942" s="193"/>
      <c r="T942" s="193"/>
      <c r="U942" s="193"/>
      <c r="V942" s="193"/>
      <c r="W942" s="193"/>
      <c r="X942" s="193"/>
      <c r="Y942" s="193"/>
      <c r="Z942" s="193"/>
    </row>
    <row r="943" ht="12.0" customHeight="1">
      <c r="A943" s="193"/>
      <c r="B943" s="193"/>
      <c r="C943" s="193"/>
      <c r="D943" s="193"/>
      <c r="E943" s="193"/>
      <c r="F943" s="193"/>
      <c r="G943" s="193"/>
      <c r="H943" s="193"/>
      <c r="I943" s="193"/>
      <c r="J943" s="193"/>
      <c r="K943" s="193"/>
      <c r="L943" s="193"/>
      <c r="M943" s="193"/>
      <c r="N943" s="193"/>
      <c r="O943" s="193"/>
      <c r="P943" s="193"/>
      <c r="Q943" s="193"/>
      <c r="R943" s="193"/>
      <c r="S943" s="193"/>
      <c r="T943" s="193"/>
      <c r="U943" s="193"/>
      <c r="V943" s="193"/>
      <c r="W943" s="193"/>
      <c r="X943" s="193"/>
      <c r="Y943" s="193"/>
      <c r="Z943" s="193"/>
    </row>
    <row r="944" ht="12.0" customHeight="1">
      <c r="A944" s="193"/>
      <c r="B944" s="193"/>
      <c r="C944" s="193"/>
      <c r="D944" s="193"/>
      <c r="E944" s="193"/>
      <c r="F944" s="193"/>
      <c r="G944" s="193"/>
      <c r="H944" s="193"/>
      <c r="I944" s="193"/>
      <c r="J944" s="193"/>
      <c r="K944" s="193"/>
      <c r="L944" s="193"/>
      <c r="M944" s="193"/>
      <c r="N944" s="193"/>
      <c r="O944" s="193"/>
      <c r="P944" s="193"/>
      <c r="Q944" s="193"/>
      <c r="R944" s="193"/>
      <c r="S944" s="193"/>
      <c r="T944" s="193"/>
      <c r="U944" s="193"/>
      <c r="V944" s="193"/>
      <c r="W944" s="193"/>
      <c r="X944" s="193"/>
      <c r="Y944" s="193"/>
      <c r="Z944" s="193"/>
    </row>
    <row r="945" ht="12.0" customHeight="1">
      <c r="A945" s="193"/>
      <c r="B945" s="193"/>
      <c r="C945" s="193"/>
      <c r="D945" s="193"/>
      <c r="E945" s="193"/>
      <c r="F945" s="193"/>
      <c r="G945" s="193"/>
      <c r="H945" s="193"/>
      <c r="I945" s="193"/>
      <c r="J945" s="193"/>
      <c r="K945" s="193"/>
      <c r="L945" s="193"/>
      <c r="M945" s="193"/>
      <c r="N945" s="193"/>
      <c r="O945" s="193"/>
      <c r="P945" s="193"/>
      <c r="Q945" s="193"/>
      <c r="R945" s="193"/>
      <c r="S945" s="193"/>
      <c r="T945" s="193"/>
      <c r="U945" s="193"/>
      <c r="V945" s="193"/>
      <c r="W945" s="193"/>
      <c r="X945" s="193"/>
      <c r="Y945" s="193"/>
      <c r="Z945" s="193"/>
    </row>
    <row r="946" ht="12.0" customHeight="1">
      <c r="A946" s="193"/>
      <c r="B946" s="193"/>
      <c r="C946" s="193"/>
      <c r="D946" s="193"/>
      <c r="E946" s="193"/>
      <c r="F946" s="193"/>
      <c r="G946" s="193"/>
      <c r="H946" s="193"/>
      <c r="I946" s="193"/>
      <c r="J946" s="193"/>
      <c r="K946" s="193"/>
      <c r="L946" s="193"/>
      <c r="M946" s="193"/>
      <c r="N946" s="193"/>
      <c r="O946" s="193"/>
      <c r="P946" s="193"/>
      <c r="Q946" s="193"/>
      <c r="R946" s="193"/>
      <c r="S946" s="193"/>
      <c r="T946" s="193"/>
      <c r="U946" s="193"/>
      <c r="V946" s="193"/>
      <c r="W946" s="193"/>
      <c r="X946" s="193"/>
      <c r="Y946" s="193"/>
      <c r="Z946" s="193"/>
    </row>
    <row r="947" ht="12.0" customHeight="1">
      <c r="A947" s="193"/>
      <c r="B947" s="193"/>
      <c r="C947" s="193"/>
      <c r="D947" s="193"/>
      <c r="E947" s="193"/>
      <c r="F947" s="193"/>
      <c r="G947" s="193"/>
      <c r="H947" s="193"/>
      <c r="I947" s="193"/>
      <c r="J947" s="193"/>
      <c r="K947" s="193"/>
      <c r="L947" s="193"/>
      <c r="M947" s="193"/>
      <c r="N947" s="193"/>
      <c r="O947" s="193"/>
      <c r="P947" s="193"/>
      <c r="Q947" s="193"/>
      <c r="R947" s="193"/>
      <c r="S947" s="193"/>
      <c r="T947" s="193"/>
      <c r="U947" s="193"/>
      <c r="V947" s="193"/>
      <c r="W947" s="193"/>
      <c r="X947" s="193"/>
      <c r="Y947" s="193"/>
      <c r="Z947" s="193"/>
    </row>
    <row r="948" ht="12.0" customHeight="1">
      <c r="A948" s="193"/>
      <c r="B948" s="193"/>
      <c r="C948" s="193"/>
      <c r="D948" s="193"/>
      <c r="E948" s="193"/>
      <c r="F948" s="193"/>
      <c r="G948" s="193"/>
      <c r="H948" s="193"/>
      <c r="I948" s="193"/>
      <c r="J948" s="193"/>
      <c r="K948" s="193"/>
      <c r="L948" s="193"/>
      <c r="M948" s="193"/>
      <c r="N948" s="193"/>
      <c r="O948" s="193"/>
      <c r="P948" s="193"/>
      <c r="Q948" s="193"/>
      <c r="R948" s="193"/>
      <c r="S948" s="193"/>
      <c r="T948" s="193"/>
      <c r="U948" s="193"/>
      <c r="V948" s="193"/>
      <c r="W948" s="193"/>
      <c r="X948" s="193"/>
      <c r="Y948" s="193"/>
      <c r="Z948" s="193"/>
    </row>
    <row r="949" ht="12.0" customHeight="1">
      <c r="A949" s="193"/>
      <c r="B949" s="193"/>
      <c r="C949" s="193"/>
      <c r="D949" s="193"/>
      <c r="E949" s="193"/>
      <c r="F949" s="193"/>
      <c r="G949" s="193"/>
      <c r="H949" s="193"/>
      <c r="I949" s="193"/>
      <c r="J949" s="193"/>
      <c r="K949" s="193"/>
      <c r="L949" s="193"/>
      <c r="M949" s="193"/>
      <c r="N949" s="193"/>
      <c r="O949" s="193"/>
      <c r="P949" s="193"/>
      <c r="Q949" s="193"/>
      <c r="R949" s="193"/>
      <c r="S949" s="193"/>
      <c r="T949" s="193"/>
      <c r="U949" s="193"/>
      <c r="V949" s="193"/>
      <c r="W949" s="193"/>
      <c r="X949" s="193"/>
      <c r="Y949" s="193"/>
      <c r="Z949" s="193"/>
    </row>
    <row r="950" ht="12.0" customHeight="1">
      <c r="A950" s="193"/>
      <c r="B950" s="193"/>
      <c r="C950" s="193"/>
      <c r="D950" s="193"/>
      <c r="E950" s="193"/>
      <c r="F950" s="193"/>
      <c r="G950" s="193"/>
      <c r="H950" s="193"/>
      <c r="I950" s="193"/>
      <c r="J950" s="193"/>
      <c r="K950" s="193"/>
      <c r="L950" s="193"/>
      <c r="M950" s="193"/>
      <c r="N950" s="193"/>
      <c r="O950" s="193"/>
      <c r="P950" s="193"/>
      <c r="Q950" s="193"/>
      <c r="R950" s="193"/>
      <c r="S950" s="193"/>
      <c r="T950" s="193"/>
      <c r="U950" s="193"/>
      <c r="V950" s="193"/>
      <c r="W950" s="193"/>
      <c r="X950" s="193"/>
      <c r="Y950" s="193"/>
      <c r="Z950" s="193"/>
    </row>
    <row r="951" ht="12.0" customHeight="1">
      <c r="A951" s="193"/>
      <c r="B951" s="193"/>
      <c r="C951" s="193"/>
      <c r="D951" s="193"/>
      <c r="E951" s="193"/>
      <c r="F951" s="193"/>
      <c r="G951" s="193"/>
      <c r="H951" s="193"/>
      <c r="I951" s="193"/>
      <c r="J951" s="193"/>
      <c r="K951" s="193"/>
      <c r="L951" s="193"/>
      <c r="M951" s="193"/>
      <c r="N951" s="193"/>
      <c r="O951" s="193"/>
      <c r="P951" s="193"/>
      <c r="Q951" s="193"/>
      <c r="R951" s="193"/>
      <c r="S951" s="193"/>
      <c r="T951" s="193"/>
      <c r="U951" s="193"/>
      <c r="V951" s="193"/>
      <c r="W951" s="193"/>
      <c r="X951" s="193"/>
      <c r="Y951" s="193"/>
      <c r="Z951" s="193"/>
    </row>
    <row r="952" ht="12.0" customHeight="1">
      <c r="A952" s="193"/>
      <c r="B952" s="193"/>
      <c r="C952" s="193"/>
      <c r="D952" s="193"/>
      <c r="E952" s="193"/>
      <c r="F952" s="193"/>
      <c r="G952" s="193"/>
      <c r="H952" s="193"/>
      <c r="I952" s="193"/>
      <c r="J952" s="193"/>
      <c r="K952" s="193"/>
      <c r="L952" s="193"/>
      <c r="M952" s="193"/>
      <c r="N952" s="193"/>
      <c r="O952" s="193"/>
      <c r="P952" s="193"/>
      <c r="Q952" s="193"/>
      <c r="R952" s="193"/>
      <c r="S952" s="193"/>
      <c r="T952" s="193"/>
      <c r="U952" s="193"/>
      <c r="V952" s="193"/>
      <c r="W952" s="193"/>
      <c r="X952" s="193"/>
      <c r="Y952" s="193"/>
      <c r="Z952" s="193"/>
    </row>
    <row r="953" ht="12.0" customHeight="1">
      <c r="A953" s="193"/>
      <c r="B953" s="193"/>
      <c r="C953" s="193"/>
      <c r="D953" s="193"/>
      <c r="E953" s="193"/>
      <c r="F953" s="193"/>
      <c r="G953" s="193"/>
      <c r="H953" s="193"/>
      <c r="I953" s="193"/>
      <c r="J953" s="193"/>
      <c r="K953" s="193"/>
      <c r="L953" s="193"/>
      <c r="M953" s="193"/>
      <c r="N953" s="193"/>
      <c r="O953" s="193"/>
      <c r="P953" s="193"/>
      <c r="Q953" s="193"/>
      <c r="R953" s="193"/>
      <c r="S953" s="193"/>
      <c r="T953" s="193"/>
      <c r="U953" s="193"/>
      <c r="V953" s="193"/>
      <c r="W953" s="193"/>
      <c r="X953" s="193"/>
      <c r="Y953" s="193"/>
      <c r="Z953" s="193"/>
    </row>
    <row r="954" ht="12.0" customHeight="1">
      <c r="A954" s="193"/>
      <c r="B954" s="193"/>
      <c r="C954" s="193"/>
      <c r="D954" s="193"/>
      <c r="E954" s="193"/>
      <c r="F954" s="193"/>
      <c r="G954" s="193"/>
      <c r="H954" s="193"/>
      <c r="I954" s="193"/>
      <c r="J954" s="193"/>
      <c r="K954" s="193"/>
      <c r="L954" s="193"/>
      <c r="M954" s="193"/>
      <c r="N954" s="193"/>
      <c r="O954" s="193"/>
      <c r="P954" s="193"/>
      <c r="Q954" s="193"/>
      <c r="R954" s="193"/>
      <c r="S954" s="193"/>
      <c r="T954" s="193"/>
      <c r="U954" s="193"/>
      <c r="V954" s="193"/>
      <c r="W954" s="193"/>
      <c r="X954" s="193"/>
      <c r="Y954" s="193"/>
      <c r="Z954" s="193"/>
    </row>
    <row r="955" ht="12.0" customHeight="1">
      <c r="A955" s="193"/>
      <c r="B955" s="193"/>
      <c r="C955" s="193"/>
      <c r="D955" s="193"/>
      <c r="E955" s="193"/>
      <c r="F955" s="193"/>
      <c r="G955" s="193"/>
      <c r="H955" s="193"/>
      <c r="I955" s="193"/>
      <c r="J955" s="193"/>
      <c r="K955" s="193"/>
      <c r="L955" s="193"/>
      <c r="M955" s="193"/>
      <c r="N955" s="193"/>
      <c r="O955" s="193"/>
      <c r="P955" s="193"/>
      <c r="Q955" s="193"/>
      <c r="R955" s="193"/>
      <c r="S955" s="193"/>
      <c r="T955" s="193"/>
      <c r="U955" s="193"/>
      <c r="V955" s="193"/>
      <c r="W955" s="193"/>
      <c r="X955" s="193"/>
      <c r="Y955" s="193"/>
      <c r="Z955" s="193"/>
    </row>
    <row r="956" ht="12.0" customHeight="1">
      <c r="A956" s="193"/>
      <c r="B956" s="193"/>
      <c r="C956" s="193"/>
      <c r="D956" s="193"/>
      <c r="E956" s="193"/>
      <c r="F956" s="193"/>
      <c r="G956" s="193"/>
      <c r="H956" s="193"/>
      <c r="I956" s="193"/>
      <c r="J956" s="193"/>
      <c r="K956" s="193"/>
      <c r="L956" s="193"/>
      <c r="M956" s="193"/>
      <c r="N956" s="193"/>
      <c r="O956" s="193"/>
      <c r="P956" s="193"/>
      <c r="Q956" s="193"/>
      <c r="R956" s="193"/>
      <c r="S956" s="193"/>
      <c r="T956" s="193"/>
      <c r="U956" s="193"/>
      <c r="V956" s="193"/>
      <c r="W956" s="193"/>
      <c r="X956" s="193"/>
      <c r="Y956" s="193"/>
      <c r="Z956" s="193"/>
    </row>
    <row r="957" ht="12.0" customHeight="1">
      <c r="A957" s="193"/>
      <c r="B957" s="193"/>
      <c r="C957" s="193"/>
      <c r="D957" s="193"/>
      <c r="E957" s="193"/>
      <c r="F957" s="193"/>
      <c r="G957" s="193"/>
      <c r="H957" s="193"/>
      <c r="I957" s="193"/>
      <c r="J957" s="193"/>
      <c r="K957" s="193"/>
      <c r="L957" s="193"/>
      <c r="M957" s="193"/>
      <c r="N957" s="193"/>
      <c r="O957" s="193"/>
      <c r="P957" s="193"/>
      <c r="Q957" s="193"/>
      <c r="R957" s="193"/>
      <c r="S957" s="193"/>
      <c r="T957" s="193"/>
      <c r="U957" s="193"/>
      <c r="V957" s="193"/>
      <c r="W957" s="193"/>
      <c r="X957" s="193"/>
      <c r="Y957" s="193"/>
      <c r="Z957" s="193"/>
    </row>
    <row r="958" ht="12.0" customHeight="1">
      <c r="A958" s="193"/>
      <c r="B958" s="193"/>
      <c r="C958" s="193"/>
      <c r="D958" s="193"/>
      <c r="E958" s="193"/>
      <c r="F958" s="193"/>
      <c r="G958" s="193"/>
      <c r="H958" s="193"/>
      <c r="I958" s="193"/>
      <c r="J958" s="193"/>
      <c r="K958" s="193"/>
      <c r="L958" s="193"/>
      <c r="M958" s="193"/>
      <c r="N958" s="193"/>
      <c r="O958" s="193"/>
      <c r="P958" s="193"/>
      <c r="Q958" s="193"/>
      <c r="R958" s="193"/>
      <c r="S958" s="193"/>
      <c r="T958" s="193"/>
      <c r="U958" s="193"/>
      <c r="V958" s="193"/>
      <c r="W958" s="193"/>
      <c r="X958" s="193"/>
      <c r="Y958" s="193"/>
      <c r="Z958" s="193"/>
    </row>
    <row r="959" ht="12.0" customHeight="1">
      <c r="A959" s="193"/>
      <c r="B959" s="193"/>
      <c r="C959" s="193"/>
      <c r="D959" s="193"/>
      <c r="E959" s="193"/>
      <c r="F959" s="193"/>
      <c r="G959" s="193"/>
      <c r="H959" s="193"/>
      <c r="I959" s="193"/>
      <c r="J959" s="193"/>
      <c r="K959" s="193"/>
      <c r="L959" s="193"/>
      <c r="M959" s="193"/>
      <c r="N959" s="193"/>
      <c r="O959" s="193"/>
      <c r="P959" s="193"/>
      <c r="Q959" s="193"/>
      <c r="R959" s="193"/>
      <c r="S959" s="193"/>
      <c r="T959" s="193"/>
      <c r="U959" s="193"/>
      <c r="V959" s="193"/>
      <c r="W959" s="193"/>
      <c r="X959" s="193"/>
      <c r="Y959" s="193"/>
      <c r="Z959" s="193"/>
    </row>
    <row r="960" ht="12.0" customHeight="1">
      <c r="A960" s="193"/>
      <c r="B960" s="193"/>
      <c r="C960" s="193"/>
      <c r="D960" s="193"/>
      <c r="E960" s="193"/>
      <c r="F960" s="193"/>
      <c r="G960" s="193"/>
      <c r="H960" s="193"/>
      <c r="I960" s="193"/>
      <c r="J960" s="193"/>
      <c r="K960" s="193"/>
      <c r="L960" s="193"/>
      <c r="M960" s="193"/>
      <c r="N960" s="193"/>
      <c r="O960" s="193"/>
      <c r="P960" s="193"/>
      <c r="Q960" s="193"/>
      <c r="R960" s="193"/>
      <c r="S960" s="193"/>
      <c r="T960" s="193"/>
      <c r="U960" s="193"/>
      <c r="V960" s="193"/>
      <c r="W960" s="193"/>
      <c r="X960" s="193"/>
      <c r="Y960" s="193"/>
      <c r="Z960" s="193"/>
    </row>
    <row r="961" ht="12.0" customHeight="1">
      <c r="A961" s="193"/>
      <c r="B961" s="193"/>
      <c r="C961" s="193"/>
      <c r="D961" s="193"/>
      <c r="E961" s="193"/>
      <c r="F961" s="193"/>
      <c r="G961" s="193"/>
      <c r="H961" s="193"/>
      <c r="I961" s="193"/>
      <c r="J961" s="193"/>
      <c r="K961" s="193"/>
      <c r="L961" s="193"/>
      <c r="M961" s="193"/>
      <c r="N961" s="193"/>
      <c r="O961" s="193"/>
      <c r="P961" s="193"/>
      <c r="Q961" s="193"/>
      <c r="R961" s="193"/>
      <c r="S961" s="193"/>
      <c r="T961" s="193"/>
      <c r="U961" s="193"/>
      <c r="V961" s="193"/>
      <c r="W961" s="193"/>
      <c r="X961" s="193"/>
      <c r="Y961" s="193"/>
      <c r="Z961" s="193"/>
    </row>
    <row r="962" ht="12.0" customHeight="1">
      <c r="A962" s="193"/>
      <c r="B962" s="193"/>
      <c r="C962" s="193"/>
      <c r="D962" s="193"/>
      <c r="E962" s="193"/>
      <c r="F962" s="193"/>
      <c r="G962" s="193"/>
      <c r="H962" s="193"/>
      <c r="I962" s="193"/>
      <c r="J962" s="193"/>
      <c r="K962" s="193"/>
      <c r="L962" s="193"/>
      <c r="M962" s="193"/>
      <c r="N962" s="193"/>
      <c r="O962" s="193"/>
      <c r="P962" s="193"/>
      <c r="Q962" s="193"/>
      <c r="R962" s="193"/>
      <c r="S962" s="193"/>
      <c r="T962" s="193"/>
      <c r="U962" s="193"/>
      <c r="V962" s="193"/>
      <c r="W962" s="193"/>
      <c r="X962" s="193"/>
      <c r="Y962" s="193"/>
      <c r="Z962" s="193"/>
    </row>
    <row r="963" ht="12.0" customHeight="1">
      <c r="A963" s="193"/>
      <c r="B963" s="193"/>
      <c r="C963" s="193"/>
      <c r="D963" s="193"/>
      <c r="E963" s="193"/>
      <c r="F963" s="193"/>
      <c r="G963" s="193"/>
      <c r="H963" s="193"/>
      <c r="I963" s="193"/>
      <c r="J963" s="193"/>
      <c r="K963" s="193"/>
      <c r="L963" s="193"/>
      <c r="M963" s="193"/>
      <c r="N963" s="193"/>
      <c r="O963" s="193"/>
      <c r="P963" s="193"/>
      <c r="Q963" s="193"/>
      <c r="R963" s="193"/>
      <c r="S963" s="193"/>
      <c r="T963" s="193"/>
      <c r="U963" s="193"/>
      <c r="V963" s="193"/>
      <c r="W963" s="193"/>
      <c r="X963" s="193"/>
      <c r="Y963" s="193"/>
      <c r="Z963" s="193"/>
    </row>
    <row r="964" ht="12.0" customHeight="1">
      <c r="A964" s="193"/>
      <c r="B964" s="193"/>
      <c r="C964" s="193"/>
      <c r="D964" s="193"/>
      <c r="E964" s="193"/>
      <c r="F964" s="193"/>
      <c r="G964" s="193"/>
      <c r="H964" s="193"/>
      <c r="I964" s="193"/>
      <c r="J964" s="193"/>
      <c r="K964" s="193"/>
      <c r="L964" s="193"/>
      <c r="M964" s="193"/>
      <c r="N964" s="193"/>
      <c r="O964" s="193"/>
      <c r="P964" s="193"/>
      <c r="Q964" s="193"/>
      <c r="R964" s="193"/>
      <c r="S964" s="193"/>
      <c r="T964" s="193"/>
      <c r="U964" s="193"/>
      <c r="V964" s="193"/>
      <c r="W964" s="193"/>
      <c r="X964" s="193"/>
      <c r="Y964" s="193"/>
      <c r="Z964" s="193"/>
    </row>
    <row r="965" ht="12.0" customHeight="1">
      <c r="A965" s="193"/>
      <c r="B965" s="193"/>
      <c r="C965" s="193"/>
      <c r="D965" s="193"/>
      <c r="E965" s="193"/>
      <c r="F965" s="193"/>
      <c r="G965" s="193"/>
      <c r="H965" s="193"/>
      <c r="I965" s="193"/>
      <c r="J965" s="193"/>
      <c r="K965" s="193"/>
      <c r="L965" s="193"/>
      <c r="M965" s="193"/>
      <c r="N965" s="193"/>
      <c r="O965" s="193"/>
      <c r="P965" s="193"/>
      <c r="Q965" s="193"/>
      <c r="R965" s="193"/>
      <c r="S965" s="193"/>
      <c r="T965" s="193"/>
      <c r="U965" s="193"/>
      <c r="V965" s="193"/>
      <c r="W965" s="193"/>
      <c r="X965" s="193"/>
      <c r="Y965" s="193"/>
      <c r="Z965" s="193"/>
    </row>
    <row r="966" ht="12.0" customHeight="1">
      <c r="A966" s="193"/>
      <c r="B966" s="193"/>
      <c r="C966" s="193"/>
      <c r="D966" s="193"/>
      <c r="E966" s="193"/>
      <c r="F966" s="193"/>
      <c r="G966" s="193"/>
      <c r="H966" s="193"/>
      <c r="I966" s="193"/>
      <c r="J966" s="193"/>
      <c r="K966" s="193"/>
      <c r="L966" s="193"/>
      <c r="M966" s="193"/>
      <c r="N966" s="193"/>
      <c r="O966" s="193"/>
      <c r="P966" s="193"/>
      <c r="Q966" s="193"/>
      <c r="R966" s="193"/>
      <c r="S966" s="193"/>
      <c r="T966" s="193"/>
      <c r="U966" s="193"/>
      <c r="V966" s="193"/>
      <c r="W966" s="193"/>
      <c r="X966" s="193"/>
      <c r="Y966" s="193"/>
      <c r="Z966" s="193"/>
    </row>
    <row r="967" ht="12.0" customHeight="1">
      <c r="A967" s="193"/>
      <c r="B967" s="193"/>
      <c r="C967" s="193"/>
      <c r="D967" s="193"/>
      <c r="E967" s="193"/>
      <c r="F967" s="193"/>
      <c r="G967" s="193"/>
      <c r="H967" s="193"/>
      <c r="I967" s="193"/>
      <c r="J967" s="193"/>
      <c r="K967" s="193"/>
      <c r="L967" s="193"/>
      <c r="M967" s="193"/>
      <c r="N967" s="193"/>
      <c r="O967" s="193"/>
      <c r="P967" s="193"/>
      <c r="Q967" s="193"/>
      <c r="R967" s="193"/>
      <c r="S967" s="193"/>
      <c r="T967" s="193"/>
      <c r="U967" s="193"/>
      <c r="V967" s="193"/>
      <c r="W967" s="193"/>
      <c r="X967" s="193"/>
      <c r="Y967" s="193"/>
      <c r="Z967" s="193"/>
    </row>
    <row r="968" ht="12.0" customHeight="1">
      <c r="A968" s="193"/>
      <c r="B968" s="193"/>
      <c r="C968" s="193"/>
      <c r="D968" s="193"/>
      <c r="E968" s="193"/>
      <c r="F968" s="193"/>
      <c r="G968" s="193"/>
      <c r="H968" s="193"/>
      <c r="I968" s="193"/>
      <c r="J968" s="193"/>
      <c r="K968" s="193"/>
      <c r="L968" s="193"/>
      <c r="M968" s="193"/>
      <c r="N968" s="193"/>
      <c r="O968" s="193"/>
      <c r="P968" s="193"/>
      <c r="Q968" s="193"/>
      <c r="R968" s="193"/>
      <c r="S968" s="193"/>
      <c r="T968" s="193"/>
      <c r="U968" s="193"/>
      <c r="V968" s="193"/>
      <c r="W968" s="193"/>
      <c r="X968" s="193"/>
      <c r="Y968" s="193"/>
      <c r="Z968" s="193"/>
    </row>
    <row r="969" ht="12.0" customHeight="1">
      <c r="A969" s="193"/>
      <c r="B969" s="193"/>
      <c r="C969" s="193"/>
      <c r="D969" s="193"/>
      <c r="E969" s="193"/>
      <c r="F969" s="193"/>
      <c r="G969" s="193"/>
      <c r="H969" s="193"/>
      <c r="I969" s="193"/>
      <c r="J969" s="193"/>
      <c r="K969" s="193"/>
      <c r="L969" s="193"/>
      <c r="M969" s="193"/>
      <c r="N969" s="193"/>
      <c r="O969" s="193"/>
      <c r="P969" s="193"/>
      <c r="Q969" s="193"/>
      <c r="R969" s="193"/>
      <c r="S969" s="193"/>
      <c r="T969" s="193"/>
      <c r="U969" s="193"/>
      <c r="V969" s="193"/>
      <c r="W969" s="193"/>
      <c r="X969" s="193"/>
      <c r="Y969" s="193"/>
      <c r="Z969" s="193"/>
    </row>
    <row r="970" ht="12.0" customHeight="1">
      <c r="A970" s="193"/>
      <c r="B970" s="193"/>
      <c r="C970" s="193"/>
      <c r="D970" s="193"/>
      <c r="E970" s="193"/>
      <c r="F970" s="193"/>
      <c r="G970" s="193"/>
      <c r="H970" s="193"/>
      <c r="I970" s="193"/>
      <c r="J970" s="193"/>
      <c r="K970" s="193"/>
      <c r="L970" s="193"/>
      <c r="M970" s="193"/>
      <c r="N970" s="193"/>
      <c r="O970" s="193"/>
      <c r="P970" s="193"/>
      <c r="Q970" s="193"/>
      <c r="R970" s="193"/>
      <c r="S970" s="193"/>
      <c r="T970" s="193"/>
      <c r="U970" s="193"/>
      <c r="V970" s="193"/>
      <c r="W970" s="193"/>
      <c r="X970" s="193"/>
      <c r="Y970" s="193"/>
      <c r="Z970" s="193"/>
    </row>
    <row r="971" ht="12.0" customHeight="1">
      <c r="A971" s="193"/>
      <c r="B971" s="193"/>
      <c r="C971" s="193"/>
      <c r="D971" s="193"/>
      <c r="E971" s="193"/>
      <c r="F971" s="193"/>
      <c r="G971" s="193"/>
      <c r="H971" s="193"/>
      <c r="I971" s="193"/>
      <c r="J971" s="193"/>
      <c r="K971" s="193"/>
      <c r="L971" s="193"/>
      <c r="M971" s="193"/>
      <c r="N971" s="193"/>
      <c r="O971" s="193"/>
      <c r="P971" s="193"/>
      <c r="Q971" s="193"/>
      <c r="R971" s="193"/>
      <c r="S971" s="193"/>
      <c r="T971" s="193"/>
      <c r="U971" s="193"/>
      <c r="V971" s="193"/>
      <c r="W971" s="193"/>
      <c r="X971" s="193"/>
      <c r="Y971" s="193"/>
      <c r="Z971" s="193"/>
    </row>
    <row r="972" ht="12.0" customHeight="1">
      <c r="A972" s="193"/>
      <c r="B972" s="193"/>
      <c r="C972" s="193"/>
      <c r="D972" s="193"/>
      <c r="E972" s="193"/>
      <c r="F972" s="193"/>
      <c r="G972" s="193"/>
      <c r="H972" s="193"/>
      <c r="I972" s="193"/>
      <c r="J972" s="193"/>
      <c r="K972" s="193"/>
      <c r="L972" s="193"/>
      <c r="M972" s="193"/>
      <c r="N972" s="193"/>
      <c r="O972" s="193"/>
      <c r="P972" s="193"/>
      <c r="Q972" s="193"/>
      <c r="R972" s="193"/>
      <c r="S972" s="193"/>
      <c r="T972" s="193"/>
      <c r="U972" s="193"/>
      <c r="V972" s="193"/>
      <c r="W972" s="193"/>
      <c r="X972" s="193"/>
      <c r="Y972" s="193"/>
      <c r="Z972" s="193"/>
    </row>
    <row r="973" ht="12.0" customHeight="1">
      <c r="A973" s="193"/>
      <c r="B973" s="193"/>
      <c r="C973" s="193"/>
      <c r="D973" s="193"/>
      <c r="E973" s="193"/>
      <c r="F973" s="193"/>
      <c r="G973" s="193"/>
      <c r="H973" s="193"/>
      <c r="I973" s="193"/>
      <c r="J973" s="193"/>
      <c r="K973" s="193"/>
      <c r="L973" s="193"/>
      <c r="M973" s="193"/>
      <c r="N973" s="193"/>
      <c r="O973" s="193"/>
      <c r="P973" s="193"/>
      <c r="Q973" s="193"/>
      <c r="R973" s="193"/>
      <c r="S973" s="193"/>
      <c r="T973" s="193"/>
      <c r="U973" s="193"/>
      <c r="V973" s="193"/>
      <c r="W973" s="193"/>
      <c r="X973" s="193"/>
      <c r="Y973" s="193"/>
      <c r="Z973" s="193"/>
    </row>
    <row r="974" ht="12.0" customHeight="1">
      <c r="A974" s="193"/>
      <c r="B974" s="193"/>
      <c r="C974" s="193"/>
      <c r="D974" s="193"/>
      <c r="E974" s="193"/>
      <c r="F974" s="193"/>
      <c r="G974" s="193"/>
      <c r="H974" s="193"/>
      <c r="I974" s="193"/>
      <c r="J974" s="193"/>
      <c r="K974" s="193"/>
      <c r="L974" s="193"/>
      <c r="M974" s="193"/>
      <c r="N974" s="193"/>
      <c r="O974" s="193"/>
      <c r="P974" s="193"/>
      <c r="Q974" s="193"/>
      <c r="R974" s="193"/>
      <c r="S974" s="193"/>
      <c r="T974" s="193"/>
      <c r="U974" s="193"/>
      <c r="V974" s="193"/>
      <c r="W974" s="193"/>
      <c r="X974" s="193"/>
      <c r="Y974" s="193"/>
      <c r="Z974" s="193"/>
    </row>
    <row r="975" ht="12.0" customHeight="1">
      <c r="A975" s="193"/>
      <c r="B975" s="193"/>
      <c r="C975" s="193"/>
      <c r="D975" s="193"/>
      <c r="E975" s="193"/>
      <c r="F975" s="193"/>
      <c r="G975" s="193"/>
      <c r="H975" s="193"/>
      <c r="I975" s="193"/>
      <c r="J975" s="193"/>
      <c r="K975" s="193"/>
      <c r="L975" s="193"/>
      <c r="M975" s="193"/>
      <c r="N975" s="193"/>
      <c r="O975" s="193"/>
      <c r="P975" s="193"/>
      <c r="Q975" s="193"/>
      <c r="R975" s="193"/>
      <c r="S975" s="193"/>
      <c r="T975" s="193"/>
      <c r="U975" s="193"/>
      <c r="V975" s="193"/>
      <c r="W975" s="193"/>
      <c r="X975" s="193"/>
      <c r="Y975" s="193"/>
      <c r="Z975" s="193"/>
    </row>
    <row r="976" ht="12.0" customHeight="1">
      <c r="A976" s="193"/>
      <c r="B976" s="193"/>
      <c r="C976" s="193"/>
      <c r="D976" s="193"/>
      <c r="E976" s="193"/>
      <c r="F976" s="193"/>
      <c r="G976" s="193"/>
      <c r="H976" s="193"/>
      <c r="I976" s="193"/>
      <c r="J976" s="193"/>
      <c r="K976" s="193"/>
      <c r="L976" s="193"/>
      <c r="M976" s="193"/>
      <c r="N976" s="193"/>
      <c r="O976" s="193"/>
      <c r="P976" s="193"/>
      <c r="Q976" s="193"/>
      <c r="R976" s="193"/>
      <c r="S976" s="193"/>
      <c r="T976" s="193"/>
      <c r="U976" s="193"/>
      <c r="V976" s="193"/>
      <c r="W976" s="193"/>
      <c r="X976" s="193"/>
      <c r="Y976" s="193"/>
      <c r="Z976" s="193"/>
    </row>
    <row r="977" ht="12.0" customHeight="1">
      <c r="A977" s="193"/>
      <c r="B977" s="193"/>
      <c r="C977" s="193"/>
      <c r="D977" s="193"/>
      <c r="E977" s="193"/>
      <c r="F977" s="193"/>
      <c r="G977" s="193"/>
      <c r="H977" s="193"/>
      <c r="I977" s="193"/>
      <c r="J977" s="193"/>
      <c r="K977" s="193"/>
      <c r="L977" s="193"/>
      <c r="M977" s="193"/>
      <c r="N977" s="193"/>
      <c r="O977" s="193"/>
      <c r="P977" s="193"/>
      <c r="Q977" s="193"/>
      <c r="R977" s="193"/>
      <c r="S977" s="193"/>
      <c r="T977" s="193"/>
      <c r="U977" s="193"/>
      <c r="V977" s="193"/>
      <c r="W977" s="193"/>
      <c r="X977" s="193"/>
      <c r="Y977" s="193"/>
      <c r="Z977" s="193"/>
    </row>
    <row r="978" ht="12.0" customHeight="1">
      <c r="A978" s="193"/>
      <c r="B978" s="193"/>
      <c r="C978" s="193"/>
      <c r="D978" s="193"/>
      <c r="E978" s="193"/>
      <c r="F978" s="193"/>
      <c r="G978" s="193"/>
      <c r="H978" s="193"/>
      <c r="I978" s="193"/>
      <c r="J978" s="193"/>
      <c r="K978" s="193"/>
      <c r="L978" s="193"/>
      <c r="M978" s="193"/>
      <c r="N978" s="193"/>
      <c r="O978" s="193"/>
      <c r="P978" s="193"/>
      <c r="Q978" s="193"/>
      <c r="R978" s="193"/>
      <c r="S978" s="193"/>
      <c r="T978" s="193"/>
      <c r="U978" s="193"/>
      <c r="V978" s="193"/>
      <c r="W978" s="193"/>
      <c r="X978" s="193"/>
      <c r="Y978" s="193"/>
      <c r="Z978" s="193"/>
    </row>
    <row r="979" ht="12.0" customHeight="1">
      <c r="A979" s="193"/>
      <c r="B979" s="193"/>
      <c r="C979" s="193"/>
      <c r="D979" s="193"/>
      <c r="E979" s="193"/>
      <c r="F979" s="193"/>
      <c r="G979" s="193"/>
      <c r="H979" s="193"/>
      <c r="I979" s="193"/>
      <c r="J979" s="193"/>
      <c r="K979" s="193"/>
      <c r="L979" s="193"/>
      <c r="M979" s="193"/>
      <c r="N979" s="193"/>
      <c r="O979" s="193"/>
      <c r="P979" s="193"/>
      <c r="Q979" s="193"/>
      <c r="R979" s="193"/>
      <c r="S979" s="193"/>
      <c r="T979" s="193"/>
      <c r="U979" s="193"/>
      <c r="V979" s="193"/>
      <c r="W979" s="193"/>
      <c r="X979" s="193"/>
      <c r="Y979" s="193"/>
      <c r="Z979" s="193"/>
    </row>
    <row r="980" ht="12.0" customHeight="1">
      <c r="A980" s="193"/>
      <c r="B980" s="193"/>
      <c r="C980" s="193"/>
      <c r="D980" s="193"/>
      <c r="E980" s="193"/>
      <c r="F980" s="193"/>
      <c r="G980" s="193"/>
      <c r="H980" s="193"/>
      <c r="I980" s="193"/>
      <c r="J980" s="193"/>
      <c r="K980" s="193"/>
      <c r="L980" s="193"/>
      <c r="M980" s="193"/>
      <c r="N980" s="193"/>
      <c r="O980" s="193"/>
      <c r="P980" s="193"/>
      <c r="Q980" s="193"/>
      <c r="R980" s="193"/>
      <c r="S980" s="193"/>
      <c r="T980" s="193"/>
      <c r="U980" s="193"/>
      <c r="V980" s="193"/>
      <c r="W980" s="193"/>
      <c r="X980" s="193"/>
      <c r="Y980" s="193"/>
      <c r="Z980" s="193"/>
    </row>
    <row r="981" ht="12.0" customHeight="1">
      <c r="A981" s="193"/>
      <c r="B981" s="193"/>
      <c r="C981" s="193"/>
      <c r="D981" s="193"/>
      <c r="E981" s="193"/>
      <c r="F981" s="193"/>
      <c r="G981" s="193"/>
      <c r="H981" s="193"/>
      <c r="I981" s="193"/>
      <c r="J981" s="193"/>
      <c r="K981" s="193"/>
      <c r="L981" s="193"/>
      <c r="M981" s="193"/>
      <c r="N981" s="193"/>
      <c r="O981" s="193"/>
      <c r="P981" s="193"/>
      <c r="Q981" s="193"/>
      <c r="R981" s="193"/>
      <c r="S981" s="193"/>
      <c r="T981" s="193"/>
      <c r="U981" s="193"/>
      <c r="V981" s="193"/>
      <c r="W981" s="193"/>
      <c r="X981" s="193"/>
      <c r="Y981" s="193"/>
      <c r="Z981" s="193"/>
    </row>
    <row r="982" ht="12.0" customHeight="1">
      <c r="A982" s="193"/>
      <c r="B982" s="193"/>
      <c r="C982" s="193"/>
      <c r="D982" s="193"/>
      <c r="E982" s="193"/>
      <c r="F982" s="193"/>
      <c r="G982" s="193"/>
      <c r="H982" s="193"/>
      <c r="I982" s="193"/>
      <c r="J982" s="193"/>
      <c r="K982" s="193"/>
      <c r="L982" s="193"/>
      <c r="M982" s="193"/>
      <c r="N982" s="193"/>
      <c r="O982" s="193"/>
      <c r="P982" s="193"/>
      <c r="Q982" s="193"/>
      <c r="R982" s="193"/>
      <c r="S982" s="193"/>
      <c r="T982" s="193"/>
      <c r="U982" s="193"/>
      <c r="V982" s="193"/>
      <c r="W982" s="193"/>
      <c r="X982" s="193"/>
      <c r="Y982" s="193"/>
      <c r="Z982" s="193"/>
    </row>
    <row r="983" ht="12.0" customHeight="1">
      <c r="A983" s="193"/>
      <c r="B983" s="193"/>
      <c r="C983" s="193"/>
      <c r="D983" s="193"/>
      <c r="E983" s="193"/>
      <c r="F983" s="193"/>
      <c r="G983" s="193"/>
      <c r="H983" s="193"/>
      <c r="I983" s="193"/>
      <c r="J983" s="193"/>
      <c r="K983" s="193"/>
      <c r="L983" s="193"/>
      <c r="M983" s="193"/>
      <c r="N983" s="193"/>
      <c r="O983" s="193"/>
      <c r="P983" s="193"/>
      <c r="Q983" s="193"/>
      <c r="R983" s="193"/>
      <c r="S983" s="193"/>
      <c r="T983" s="193"/>
      <c r="U983" s="193"/>
      <c r="V983" s="193"/>
      <c r="W983" s="193"/>
      <c r="X983" s="193"/>
      <c r="Y983" s="193"/>
      <c r="Z983" s="193"/>
    </row>
    <row r="984" ht="12.0" customHeight="1">
      <c r="A984" s="193"/>
      <c r="B984" s="193"/>
      <c r="C984" s="193"/>
      <c r="D984" s="193"/>
      <c r="E984" s="193"/>
      <c r="F984" s="193"/>
      <c r="G984" s="193"/>
      <c r="H984" s="193"/>
      <c r="I984" s="193"/>
      <c r="J984" s="193"/>
      <c r="K984" s="193"/>
      <c r="L984" s="193"/>
      <c r="M984" s="193"/>
      <c r="N984" s="193"/>
      <c r="O984" s="193"/>
      <c r="P984" s="193"/>
      <c r="Q984" s="193"/>
      <c r="R984" s="193"/>
      <c r="S984" s="193"/>
      <c r="T984" s="193"/>
      <c r="U984" s="193"/>
      <c r="V984" s="193"/>
      <c r="W984" s="193"/>
      <c r="X984" s="193"/>
      <c r="Y984" s="193"/>
      <c r="Z984" s="193"/>
    </row>
    <row r="985" ht="12.0" customHeight="1">
      <c r="A985" s="193"/>
      <c r="B985" s="193"/>
      <c r="C985" s="193"/>
      <c r="D985" s="193"/>
      <c r="E985" s="193"/>
      <c r="F985" s="193"/>
      <c r="G985" s="193"/>
      <c r="H985" s="193"/>
      <c r="I985" s="193"/>
      <c r="J985" s="193"/>
      <c r="K985" s="193"/>
      <c r="L985" s="193"/>
      <c r="M985" s="193"/>
      <c r="N985" s="193"/>
      <c r="O985" s="193"/>
      <c r="P985" s="193"/>
      <c r="Q985" s="193"/>
      <c r="R985" s="193"/>
      <c r="S985" s="193"/>
      <c r="T985" s="193"/>
      <c r="U985" s="193"/>
      <c r="V985" s="193"/>
      <c r="W985" s="193"/>
      <c r="X985" s="193"/>
      <c r="Y985" s="193"/>
      <c r="Z985" s="193"/>
    </row>
    <row r="986" ht="12.0" customHeight="1">
      <c r="A986" s="193"/>
      <c r="B986" s="193"/>
      <c r="C986" s="193"/>
      <c r="D986" s="193"/>
      <c r="E986" s="193"/>
      <c r="F986" s="193"/>
      <c r="G986" s="193"/>
      <c r="H986" s="193"/>
      <c r="I986" s="193"/>
      <c r="J986" s="193"/>
      <c r="K986" s="193"/>
      <c r="L986" s="193"/>
      <c r="M986" s="193"/>
      <c r="N986" s="193"/>
      <c r="O986" s="193"/>
      <c r="P986" s="193"/>
      <c r="Q986" s="193"/>
      <c r="R986" s="193"/>
      <c r="S986" s="193"/>
      <c r="T986" s="193"/>
      <c r="U986" s="193"/>
      <c r="V986" s="193"/>
      <c r="W986" s="193"/>
      <c r="X986" s="193"/>
      <c r="Y986" s="193"/>
      <c r="Z986" s="193"/>
    </row>
    <row r="987" ht="12.0" customHeight="1">
      <c r="A987" s="193"/>
      <c r="B987" s="193"/>
      <c r="C987" s="193"/>
      <c r="D987" s="193"/>
      <c r="E987" s="193"/>
      <c r="F987" s="193"/>
      <c r="G987" s="193"/>
      <c r="H987" s="193"/>
      <c r="I987" s="193"/>
      <c r="J987" s="193"/>
      <c r="K987" s="193"/>
      <c r="L987" s="193"/>
      <c r="M987" s="193"/>
      <c r="N987" s="193"/>
      <c r="O987" s="193"/>
      <c r="P987" s="193"/>
      <c r="Q987" s="193"/>
      <c r="R987" s="193"/>
      <c r="S987" s="193"/>
      <c r="T987" s="193"/>
      <c r="U987" s="193"/>
      <c r="V987" s="193"/>
      <c r="W987" s="193"/>
      <c r="X987" s="193"/>
      <c r="Y987" s="193"/>
      <c r="Z987" s="193"/>
    </row>
    <row r="988" ht="12.0" customHeight="1">
      <c r="A988" s="193"/>
      <c r="B988" s="193"/>
      <c r="C988" s="193"/>
      <c r="D988" s="193"/>
      <c r="E988" s="193"/>
      <c r="F988" s="193"/>
      <c r="G988" s="193"/>
      <c r="H988" s="193"/>
      <c r="I988" s="193"/>
      <c r="J988" s="193"/>
      <c r="K988" s="193"/>
      <c r="L988" s="193"/>
      <c r="M988" s="193"/>
      <c r="N988" s="193"/>
      <c r="O988" s="193"/>
      <c r="P988" s="193"/>
      <c r="Q988" s="193"/>
      <c r="R988" s="193"/>
      <c r="S988" s="193"/>
      <c r="T988" s="193"/>
      <c r="U988" s="193"/>
      <c r="V988" s="193"/>
      <c r="W988" s="193"/>
      <c r="X988" s="193"/>
      <c r="Y988" s="193"/>
      <c r="Z988" s="193"/>
    </row>
    <row r="989" ht="12.0" customHeight="1">
      <c r="A989" s="193"/>
      <c r="B989" s="193"/>
      <c r="C989" s="193"/>
      <c r="D989" s="193"/>
      <c r="E989" s="193"/>
      <c r="F989" s="193"/>
      <c r="G989" s="193"/>
      <c r="H989" s="193"/>
      <c r="I989" s="193"/>
      <c r="J989" s="193"/>
      <c r="K989" s="193"/>
      <c r="L989" s="193"/>
      <c r="M989" s="193"/>
      <c r="N989" s="193"/>
      <c r="O989" s="193"/>
      <c r="P989" s="193"/>
      <c r="Q989" s="193"/>
      <c r="R989" s="193"/>
      <c r="S989" s="193"/>
      <c r="T989" s="193"/>
      <c r="U989" s="193"/>
      <c r="V989" s="193"/>
      <c r="W989" s="193"/>
      <c r="X989" s="193"/>
      <c r="Y989" s="193"/>
      <c r="Z989" s="193"/>
    </row>
    <row r="990" ht="12.0" customHeight="1">
      <c r="A990" s="193"/>
      <c r="B990" s="193"/>
      <c r="C990" s="193"/>
      <c r="D990" s="193"/>
      <c r="E990" s="193"/>
      <c r="F990" s="193"/>
      <c r="G990" s="193"/>
      <c r="H990" s="193"/>
      <c r="I990" s="193"/>
      <c r="J990" s="193"/>
      <c r="K990" s="193"/>
      <c r="L990" s="193"/>
      <c r="M990" s="193"/>
      <c r="N990" s="193"/>
      <c r="O990" s="193"/>
      <c r="P990" s="193"/>
      <c r="Q990" s="193"/>
      <c r="R990" s="193"/>
      <c r="S990" s="193"/>
      <c r="T990" s="193"/>
      <c r="U990" s="193"/>
      <c r="V990" s="193"/>
      <c r="W990" s="193"/>
      <c r="X990" s="193"/>
      <c r="Y990" s="193"/>
      <c r="Z990" s="193"/>
    </row>
    <row r="991" ht="12.0" customHeight="1">
      <c r="A991" s="193"/>
      <c r="B991" s="193"/>
      <c r="C991" s="193"/>
      <c r="D991" s="193"/>
      <c r="E991" s="193"/>
      <c r="F991" s="193"/>
      <c r="G991" s="193"/>
      <c r="H991" s="193"/>
      <c r="I991" s="193"/>
      <c r="J991" s="193"/>
      <c r="K991" s="193"/>
      <c r="L991" s="193"/>
      <c r="M991" s="193"/>
      <c r="N991" s="193"/>
      <c r="O991" s="193"/>
      <c r="P991" s="193"/>
      <c r="Q991" s="193"/>
      <c r="R991" s="193"/>
      <c r="S991" s="193"/>
      <c r="T991" s="193"/>
      <c r="U991" s="193"/>
      <c r="V991" s="193"/>
      <c r="W991" s="193"/>
      <c r="X991" s="193"/>
      <c r="Y991" s="193"/>
      <c r="Z991" s="193"/>
    </row>
    <row r="992" ht="12.0" customHeight="1">
      <c r="A992" s="193"/>
      <c r="B992" s="193"/>
      <c r="C992" s="193"/>
      <c r="D992" s="193"/>
      <c r="E992" s="193"/>
      <c r="F992" s="193"/>
      <c r="G992" s="193"/>
      <c r="H992" s="193"/>
      <c r="I992" s="193"/>
      <c r="J992" s="193"/>
      <c r="K992" s="193"/>
      <c r="L992" s="193"/>
      <c r="M992" s="193"/>
      <c r="N992" s="193"/>
      <c r="O992" s="193"/>
      <c r="P992" s="193"/>
      <c r="Q992" s="193"/>
      <c r="R992" s="193"/>
      <c r="S992" s="193"/>
      <c r="T992" s="193"/>
      <c r="U992" s="193"/>
      <c r="V992" s="193"/>
      <c r="W992" s="193"/>
      <c r="X992" s="193"/>
      <c r="Y992" s="193"/>
      <c r="Z992" s="193"/>
    </row>
    <row r="993" ht="12.0" customHeight="1">
      <c r="A993" s="193"/>
      <c r="B993" s="193"/>
      <c r="C993" s="193"/>
      <c r="D993" s="193"/>
      <c r="E993" s="193"/>
      <c r="F993" s="193"/>
      <c r="G993" s="193"/>
      <c r="H993" s="193"/>
      <c r="I993" s="193"/>
      <c r="J993" s="193"/>
      <c r="K993" s="193"/>
      <c r="L993" s="193"/>
      <c r="M993" s="193"/>
      <c r="N993" s="193"/>
      <c r="O993" s="193"/>
      <c r="P993" s="193"/>
      <c r="Q993" s="193"/>
      <c r="R993" s="193"/>
      <c r="S993" s="193"/>
      <c r="T993" s="193"/>
      <c r="U993" s="193"/>
      <c r="V993" s="193"/>
      <c r="W993" s="193"/>
      <c r="X993" s="193"/>
      <c r="Y993" s="193"/>
      <c r="Z993" s="193"/>
    </row>
    <row r="994" ht="12.0" customHeight="1">
      <c r="A994" s="193"/>
      <c r="B994" s="193"/>
      <c r="C994" s="193"/>
      <c r="D994" s="193"/>
      <c r="E994" s="193"/>
      <c r="F994" s="193"/>
      <c r="G994" s="193"/>
      <c r="H994" s="193"/>
      <c r="I994" s="193"/>
      <c r="J994" s="193"/>
      <c r="K994" s="193"/>
      <c r="L994" s="193"/>
      <c r="M994" s="193"/>
      <c r="N994" s="193"/>
      <c r="O994" s="193"/>
      <c r="P994" s="193"/>
      <c r="Q994" s="193"/>
      <c r="R994" s="193"/>
      <c r="S994" s="193"/>
      <c r="T994" s="193"/>
      <c r="U994" s="193"/>
      <c r="V994" s="193"/>
      <c r="W994" s="193"/>
      <c r="X994" s="193"/>
      <c r="Y994" s="193"/>
      <c r="Z994" s="193"/>
    </row>
    <row r="995" ht="12.0" customHeight="1">
      <c r="A995" s="193"/>
      <c r="B995" s="193"/>
      <c r="C995" s="193"/>
      <c r="D995" s="193"/>
      <c r="E995" s="193"/>
      <c r="F995" s="193"/>
      <c r="G995" s="193"/>
      <c r="H995" s="193"/>
      <c r="I995" s="193"/>
      <c r="J995" s="193"/>
      <c r="K995" s="193"/>
      <c r="L995" s="193"/>
      <c r="M995" s="193"/>
      <c r="N995" s="193"/>
      <c r="O995" s="193"/>
      <c r="P995" s="193"/>
      <c r="Q995" s="193"/>
      <c r="R995" s="193"/>
      <c r="S995" s="193"/>
      <c r="T995" s="193"/>
      <c r="U995" s="193"/>
      <c r="V995" s="193"/>
      <c r="W995" s="193"/>
      <c r="X995" s="193"/>
      <c r="Y995" s="193"/>
      <c r="Z995" s="193"/>
    </row>
    <row r="996" ht="12.0" customHeight="1">
      <c r="A996" s="193"/>
      <c r="B996" s="193"/>
      <c r="C996" s="193"/>
      <c r="D996" s="193"/>
      <c r="E996" s="193"/>
      <c r="F996" s="193"/>
      <c r="G996" s="193"/>
      <c r="H996" s="193"/>
      <c r="I996" s="193"/>
      <c r="J996" s="193"/>
      <c r="K996" s="193"/>
      <c r="L996" s="193"/>
      <c r="M996" s="193"/>
      <c r="N996" s="193"/>
      <c r="O996" s="193"/>
      <c r="P996" s="193"/>
      <c r="Q996" s="193"/>
      <c r="R996" s="193"/>
      <c r="S996" s="193"/>
      <c r="T996" s="193"/>
      <c r="U996" s="193"/>
      <c r="V996" s="193"/>
      <c r="W996" s="193"/>
      <c r="X996" s="193"/>
      <c r="Y996" s="193"/>
      <c r="Z996" s="193"/>
    </row>
    <row r="997" ht="12.0" customHeight="1">
      <c r="A997" s="193"/>
      <c r="B997" s="193"/>
      <c r="C997" s="193"/>
      <c r="D997" s="193"/>
      <c r="E997" s="193"/>
      <c r="F997" s="193"/>
      <c r="G997" s="193"/>
      <c r="H997" s="193"/>
      <c r="I997" s="193"/>
      <c r="J997" s="193"/>
      <c r="K997" s="193"/>
      <c r="L997" s="193"/>
      <c r="M997" s="193"/>
      <c r="N997" s="193"/>
      <c r="O997" s="193"/>
      <c r="P997" s="193"/>
      <c r="Q997" s="193"/>
      <c r="R997" s="193"/>
      <c r="S997" s="193"/>
      <c r="T997" s="193"/>
      <c r="U997" s="193"/>
      <c r="V997" s="193"/>
      <c r="W997" s="193"/>
      <c r="X997" s="193"/>
      <c r="Y997" s="193"/>
      <c r="Z997" s="193"/>
    </row>
    <row r="998" ht="12.0" customHeight="1">
      <c r="A998" s="193"/>
      <c r="B998" s="193"/>
      <c r="C998" s="193"/>
      <c r="D998" s="193"/>
      <c r="E998" s="193"/>
      <c r="F998" s="193"/>
      <c r="G998" s="193"/>
      <c r="H998" s="193"/>
      <c r="I998" s="193"/>
      <c r="J998" s="193"/>
      <c r="K998" s="193"/>
      <c r="L998" s="193"/>
      <c r="M998" s="193"/>
      <c r="N998" s="193"/>
      <c r="O998" s="193"/>
      <c r="P998" s="193"/>
      <c r="Q998" s="193"/>
      <c r="R998" s="193"/>
      <c r="S998" s="193"/>
      <c r="T998" s="193"/>
      <c r="U998" s="193"/>
      <c r="V998" s="193"/>
      <c r="W998" s="193"/>
      <c r="X998" s="193"/>
      <c r="Y998" s="193"/>
      <c r="Z998" s="193"/>
    </row>
    <row r="999" ht="12.0" customHeight="1">
      <c r="A999" s="193"/>
      <c r="B999" s="193"/>
      <c r="C999" s="193"/>
      <c r="D999" s="193"/>
      <c r="E999" s="193"/>
      <c r="F999" s="193"/>
      <c r="G999" s="193"/>
      <c r="H999" s="193"/>
      <c r="I999" s="193"/>
      <c r="J999" s="193"/>
      <c r="K999" s="193"/>
      <c r="L999" s="193"/>
      <c r="M999" s="193"/>
      <c r="N999" s="193"/>
      <c r="O999" s="193"/>
      <c r="P999" s="193"/>
      <c r="Q999" s="193"/>
      <c r="R999" s="193"/>
      <c r="S999" s="193"/>
      <c r="T999" s="193"/>
      <c r="U999" s="193"/>
      <c r="V999" s="193"/>
      <c r="W999" s="193"/>
      <c r="X999" s="193"/>
      <c r="Y999" s="193"/>
      <c r="Z999" s="193"/>
    </row>
    <row r="1000" ht="12.0" customHeight="1">
      <c r="A1000" s="193"/>
      <c r="B1000" s="193"/>
      <c r="C1000" s="193"/>
      <c r="D1000" s="193"/>
      <c r="E1000" s="193"/>
      <c r="F1000" s="193"/>
      <c r="G1000" s="193"/>
      <c r="H1000" s="193"/>
      <c r="I1000" s="193"/>
      <c r="J1000" s="193"/>
      <c r="K1000" s="193"/>
      <c r="L1000" s="193"/>
      <c r="M1000" s="193"/>
      <c r="N1000" s="193"/>
      <c r="O1000" s="193"/>
      <c r="P1000" s="193"/>
      <c r="Q1000" s="193"/>
      <c r="R1000" s="193"/>
      <c r="S1000" s="193"/>
      <c r="T1000" s="193"/>
      <c r="U1000" s="193"/>
      <c r="V1000" s="193"/>
      <c r="W1000" s="193"/>
      <c r="X1000" s="193"/>
      <c r="Y1000" s="193"/>
      <c r="Z1000" s="193"/>
    </row>
  </sheetData>
  <mergeCells count="114">
    <mergeCell ref="A2:I2"/>
    <mergeCell ref="J2:J3"/>
    <mergeCell ref="A3:I3"/>
    <mergeCell ref="A5:H5"/>
    <mergeCell ref="I5:J5"/>
    <mergeCell ref="A6:F6"/>
    <mergeCell ref="A7:F7"/>
    <mergeCell ref="A8:F8"/>
    <mergeCell ref="A9:F9"/>
    <mergeCell ref="A10:F10"/>
    <mergeCell ref="A11:F11"/>
    <mergeCell ref="A12:F12"/>
    <mergeCell ref="A13:F13"/>
    <mergeCell ref="A14:F14"/>
    <mergeCell ref="A15:F15"/>
    <mergeCell ref="A16:F16"/>
    <mergeCell ref="A17:F17"/>
    <mergeCell ref="A18:F18"/>
    <mergeCell ref="A19:F19"/>
    <mergeCell ref="A20:F20"/>
    <mergeCell ref="A21:F21"/>
    <mergeCell ref="A22:F22"/>
    <mergeCell ref="A23:F23"/>
    <mergeCell ref="A24:F24"/>
    <mergeCell ref="A25:F25"/>
    <mergeCell ref="A26:F26"/>
    <mergeCell ref="A27:F27"/>
    <mergeCell ref="A28:F28"/>
    <mergeCell ref="A29:F29"/>
    <mergeCell ref="A30:F30"/>
    <mergeCell ref="A31:F31"/>
    <mergeCell ref="A32:F32"/>
    <mergeCell ref="A33:F33"/>
    <mergeCell ref="A34:F34"/>
    <mergeCell ref="A35:F35"/>
    <mergeCell ref="A36:F36"/>
    <mergeCell ref="A37:F37"/>
    <mergeCell ref="A38:F38"/>
    <mergeCell ref="A39:F39"/>
    <mergeCell ref="A40:F40"/>
    <mergeCell ref="A41:F41"/>
    <mergeCell ref="A42:F42"/>
    <mergeCell ref="A43:F43"/>
    <mergeCell ref="A44:F44"/>
    <mergeCell ref="A45:F45"/>
    <mergeCell ref="A46:F46"/>
    <mergeCell ref="A47:F47"/>
    <mergeCell ref="A48:F48"/>
    <mergeCell ref="A49:F49"/>
    <mergeCell ref="A99:F99"/>
    <mergeCell ref="A100:F100"/>
    <mergeCell ref="A101:F101"/>
    <mergeCell ref="A102:F102"/>
    <mergeCell ref="A103:F103"/>
    <mergeCell ref="A104:F104"/>
    <mergeCell ref="A105:F105"/>
    <mergeCell ref="A113:F113"/>
    <mergeCell ref="A114:F114"/>
    <mergeCell ref="A106:F106"/>
    <mergeCell ref="A107:F107"/>
    <mergeCell ref="A108:F108"/>
    <mergeCell ref="A109:F109"/>
    <mergeCell ref="A110:F110"/>
    <mergeCell ref="A111:J111"/>
    <mergeCell ref="A112:F112"/>
    <mergeCell ref="A50:F50"/>
    <mergeCell ref="A51:F51"/>
    <mergeCell ref="A52:F52"/>
    <mergeCell ref="A53:F53"/>
    <mergeCell ref="A54:F54"/>
    <mergeCell ref="A55:F55"/>
    <mergeCell ref="A56:F56"/>
    <mergeCell ref="A57:F57"/>
    <mergeCell ref="A58:F58"/>
    <mergeCell ref="A59:F59"/>
    <mergeCell ref="A60:F60"/>
    <mergeCell ref="A61:F61"/>
    <mergeCell ref="A62:F62"/>
    <mergeCell ref="A63:F63"/>
    <mergeCell ref="A64:F64"/>
    <mergeCell ref="A65:F65"/>
    <mergeCell ref="A66:F66"/>
    <mergeCell ref="A67:F67"/>
    <mergeCell ref="A68:F68"/>
    <mergeCell ref="A69:J69"/>
    <mergeCell ref="A70:F70"/>
    <mergeCell ref="A71:F71"/>
    <mergeCell ref="A72:F72"/>
    <mergeCell ref="A73:F73"/>
    <mergeCell ref="A74:F74"/>
    <mergeCell ref="A75:F75"/>
    <mergeCell ref="A76:J76"/>
    <mergeCell ref="A77:F77"/>
    <mergeCell ref="A78:F78"/>
    <mergeCell ref="A79:F79"/>
    <mergeCell ref="A80:F80"/>
    <mergeCell ref="A81:F81"/>
    <mergeCell ref="A82:F82"/>
    <mergeCell ref="A83:F83"/>
    <mergeCell ref="A84:J84"/>
    <mergeCell ref="A85:F85"/>
    <mergeCell ref="A86:F86"/>
    <mergeCell ref="A87:F87"/>
    <mergeCell ref="A88:J88"/>
    <mergeCell ref="A89:F89"/>
    <mergeCell ref="A90:F90"/>
    <mergeCell ref="A91:F91"/>
    <mergeCell ref="A92:F92"/>
    <mergeCell ref="A93:F93"/>
    <mergeCell ref="A94:F94"/>
    <mergeCell ref="A95:F95"/>
    <mergeCell ref="A96:F96"/>
    <mergeCell ref="A97:F97"/>
    <mergeCell ref="A98:F98"/>
  </mergeCells>
  <conditionalFormatting sqref="I8:J14 I16:J25 I36:J53 I55:J61 I63:J64 I67:J68 I71:J72 I74:J75 I78:J79 I82:J83">
    <cfRule type="cellIs" dxfId="5" priority="1" operator="notEqual">
      <formula>ROUND(I71,2)</formula>
    </cfRule>
  </conditionalFormatting>
  <conditionalFormatting sqref="I8:J14 I16:J25 I36:J53 I55:J61 I63:J64 I67:J68 I71:J72 I74:J75 I78:J79 I82:J83">
    <cfRule type="cellIs" dxfId="2" priority="2" operator="lessThan">
      <formula>0</formula>
    </cfRule>
  </conditionalFormatting>
  <conditionalFormatting sqref="I15:J15 I26:J35 I54:J54 I62:J62 I65:J66 I70:J70 I73:J73 I77:J77 I80:J81 I85:J87 I89:J110 I112:J114">
    <cfRule type="cellIs" dxfId="5" priority="3" operator="notEqual">
      <formula>ROUND(I80,2)</formula>
    </cfRule>
  </conditionalFormatting>
  <dataValidations>
    <dataValidation type="decimal" operator="greaterThanOrEqual" allowBlank="1" showInputMessage="1" showErrorMessage="1" prompt="Nedopušten unos - Dopušten je unos samo pozitivnih vrijednosti zaokruženih na 2 decimale ili nule" sqref="I8:J14 I16:J25 I36:J53 I55:J61 I63:J64 I67:J68 I71:J72 I74:J75 I78:J79 I82:J83">
      <formula1>0.0</formula1>
    </dataValidation>
    <dataValidation type="decimal" operator="notEqual" allowBlank="1" showInputMessage="1" showErrorMessage="1" prompt="Nedopušten unos - Dopušten je unos pozitivnih ili negativnih vrijednosti zaokruženih na 2 decimale ili nule" sqref="I15:J15 I26:J35 I54:J54 I62:J62 I65:J66 I70:J70 I73:J73 I77:J77 I80:J81 I85:J87 I89:J110 I112:J114">
      <formula1>9.9999999E7</formula1>
    </dataValidation>
    <dataValidation type="custom" allowBlank="1" showInputMessage="1" showErrorMessage="1" prompt=" - " sqref="H8:H68 H70:H75 H77:H83 H86:H87 H89:H110 H112:H114">
      <formula1>LT(LEN(H8),(10))</formula1>
    </dataValidation>
  </dataValidations>
  <printOptions/>
  <pageMargins bottom="0.75" footer="0.0" header="0.0" left="0.7" right="0.7" top="0.75"/>
  <pageSetup fitToHeight="0" orientation="portrait"/>
  <drawing r:id="rId2"/>
  <legacy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0" topLeftCell="A2" activePane="bottomLeft" state="frozen"/>
      <selection activeCell="B3" sqref="B3" pane="bottomLeft"/>
    </sheetView>
  </sheetViews>
  <sheetFormatPr customHeight="1" defaultColWidth="12.63" defaultRowHeight="15.0"/>
  <cols>
    <col customWidth="1" min="1" max="6" width="9.75"/>
    <col customWidth="1" min="7" max="7" width="5.75"/>
    <col customWidth="1" min="8" max="8" width="5.63"/>
    <col customWidth="1" min="9" max="10" width="15.75"/>
    <col customWidth="1" min="11" max="11" width="0.88"/>
    <col customWidth="1" hidden="1" min="12" max="12" width="9.13"/>
    <col customWidth="1" hidden="1" min="13" max="14" width="11.13"/>
    <col customWidth="1" hidden="1" min="15" max="18" width="9.13"/>
    <col customWidth="1" min="19" max="26" width="8.0"/>
  </cols>
  <sheetData>
    <row r="1" ht="24.75" customHeight="1">
      <c r="A1" s="12" t="s">
        <v>115</v>
      </c>
      <c r="B1" s="13" t="s">
        <v>116</v>
      </c>
      <c r="C1" s="13" t="s">
        <v>117</v>
      </c>
      <c r="D1" s="13" t="s">
        <v>118</v>
      </c>
      <c r="E1" s="13" t="s">
        <v>110</v>
      </c>
      <c r="F1" s="13" t="s">
        <v>119</v>
      </c>
      <c r="G1" s="13" t="s">
        <v>120</v>
      </c>
      <c r="H1" s="13" t="s">
        <v>121</v>
      </c>
      <c r="I1" s="13" t="s">
        <v>114</v>
      </c>
      <c r="J1" s="14" t="s">
        <v>122</v>
      </c>
      <c r="K1" s="193"/>
      <c r="L1" s="193"/>
      <c r="M1" s="193"/>
      <c r="N1" s="193"/>
      <c r="O1" s="193"/>
      <c r="P1" s="193"/>
      <c r="Q1" s="151">
        <f>MAX(Q2:Q3)</f>
        <v>1</v>
      </c>
      <c r="R1" s="150" t="s">
        <v>2531</v>
      </c>
      <c r="S1" s="193"/>
      <c r="T1" s="193"/>
      <c r="U1" s="193"/>
      <c r="V1" s="193"/>
      <c r="W1" s="193"/>
      <c r="X1" s="193"/>
      <c r="Y1" s="193"/>
      <c r="Z1" s="193"/>
    </row>
    <row r="2" ht="19.5" customHeight="1">
      <c r="A2" s="152" t="s">
        <v>2779</v>
      </c>
      <c r="I2" s="153"/>
      <c r="J2" s="154" t="s">
        <v>2780</v>
      </c>
      <c r="K2" s="150"/>
      <c r="L2" s="150"/>
      <c r="M2" s="150"/>
      <c r="N2" s="150"/>
      <c r="O2" s="150"/>
      <c r="P2" s="150"/>
      <c r="Q2" s="151">
        <f>IF(OR(MIN(I9:I88)&lt;0,MAX(I9:I88)&gt;0),1,0)</f>
        <v>1</v>
      </c>
      <c r="R2" s="150" t="s">
        <v>2781</v>
      </c>
      <c r="S2" s="150"/>
      <c r="T2" s="150"/>
      <c r="U2" s="150"/>
      <c r="V2" s="150"/>
      <c r="W2" s="150"/>
      <c r="X2" s="150"/>
      <c r="Y2" s="150"/>
      <c r="Z2" s="150"/>
    </row>
    <row r="3" ht="19.5" customHeight="1">
      <c r="A3" s="155" t="str">
        <f>"za razdoblje "&amp;IF(RefStr!C4&lt;&gt;"",TEXT(RefStr!C4,"DD.MM.YYYY."),"__.__.____.")&amp;" do "&amp;IF(RefStr!F4&lt;&gt;"",TEXT(RefStr!F4,"DD.MM.YYYY."),"__.__.____.")</f>
        <v>za razdoblje 01.01.2025. do 31.12.2025.</v>
      </c>
      <c r="I3" s="153"/>
      <c r="J3" s="156"/>
      <c r="K3" s="150"/>
      <c r="L3" s="150"/>
      <c r="M3" s="150"/>
      <c r="N3" s="150"/>
      <c r="O3" s="150"/>
      <c r="P3" s="150"/>
      <c r="Q3" s="151">
        <f>IF(OR(MIN(J9:J88)&lt;0,MAX(J9:J88)&gt;0),1,0)</f>
        <v>1</v>
      </c>
      <c r="R3" s="150" t="s">
        <v>2782</v>
      </c>
      <c r="S3" s="150"/>
      <c r="T3" s="150"/>
      <c r="U3" s="150"/>
      <c r="V3" s="150"/>
      <c r="W3" s="150"/>
      <c r="X3" s="150"/>
      <c r="Y3" s="150"/>
      <c r="Z3" s="150"/>
    </row>
    <row r="4" ht="4.5" customHeight="1">
      <c r="A4" s="157"/>
      <c r="B4" s="194"/>
      <c r="C4" s="194"/>
      <c r="D4" s="194"/>
      <c r="E4" s="194"/>
      <c r="F4" s="194"/>
      <c r="G4" s="194"/>
      <c r="H4" s="194"/>
      <c r="I4" s="210"/>
      <c r="J4" s="211"/>
      <c r="K4" s="150"/>
      <c r="L4" s="150"/>
      <c r="M4" s="150"/>
      <c r="N4" s="150"/>
      <c r="O4" s="150"/>
      <c r="P4" s="150"/>
      <c r="Q4" s="150"/>
      <c r="R4" s="150"/>
      <c r="S4" s="150"/>
      <c r="T4" s="150"/>
      <c r="U4" s="150"/>
      <c r="V4" s="150"/>
      <c r="W4" s="150"/>
      <c r="X4" s="150"/>
      <c r="Y4" s="150"/>
      <c r="Z4" s="150"/>
    </row>
    <row r="5" ht="15.0" customHeight="1">
      <c r="A5" s="159" t="str">
        <f>"Obveznik: "&amp;IF(RefStr!C27&lt;&gt;"",RefStr!C27,"________")&amp;"; "&amp;IF(RefStr!C29&lt;&gt;"",RefStr!C29,"_________________"&amp;"; "&amp;IF(RefStr!F31&lt;&gt;"",RefStr!F31,"_______________"))</f>
        <v>Obveznik: 79654853311; BUŽA D.O.O.</v>
      </c>
      <c r="B5" s="160"/>
      <c r="C5" s="160"/>
      <c r="D5" s="160"/>
      <c r="E5" s="160"/>
      <c r="F5" s="160"/>
      <c r="G5" s="160"/>
      <c r="H5" s="160"/>
      <c r="I5" s="161" t="s">
        <v>2536</v>
      </c>
      <c r="J5" s="160"/>
      <c r="K5" s="150"/>
      <c r="L5" s="150"/>
      <c r="M5" s="150"/>
      <c r="N5" s="150"/>
      <c r="O5" s="150"/>
      <c r="P5" s="150"/>
      <c r="Q5" s="150"/>
      <c r="R5" s="150"/>
      <c r="S5" s="150"/>
      <c r="T5" s="150"/>
      <c r="U5" s="150"/>
      <c r="V5" s="150"/>
      <c r="W5" s="150"/>
      <c r="X5" s="150"/>
      <c r="Y5" s="150"/>
      <c r="Z5" s="150"/>
    </row>
    <row r="6" ht="24.75" customHeight="1">
      <c r="A6" s="162" t="s">
        <v>2538</v>
      </c>
      <c r="B6" s="163"/>
      <c r="C6" s="163"/>
      <c r="D6" s="163"/>
      <c r="E6" s="163"/>
      <c r="F6" s="163"/>
      <c r="G6" s="164"/>
      <c r="H6" s="165" t="s">
        <v>2783</v>
      </c>
      <c r="I6" s="165" t="s">
        <v>2667</v>
      </c>
      <c r="J6" s="212" t="s">
        <v>2668</v>
      </c>
      <c r="K6" s="150"/>
      <c r="L6" s="150"/>
      <c r="M6" s="150"/>
      <c r="N6" s="150"/>
      <c r="O6" s="150"/>
      <c r="P6" s="150"/>
      <c r="Q6" s="150"/>
      <c r="R6" s="150"/>
      <c r="S6" s="150"/>
      <c r="T6" s="150"/>
      <c r="U6" s="150"/>
      <c r="V6" s="150"/>
      <c r="W6" s="150"/>
      <c r="X6" s="150"/>
      <c r="Y6" s="150"/>
      <c r="Z6" s="150"/>
    </row>
    <row r="7" ht="12.0" customHeight="1">
      <c r="A7" s="213">
        <v>1.0</v>
      </c>
      <c r="B7" s="168"/>
      <c r="C7" s="168"/>
      <c r="D7" s="168"/>
      <c r="E7" s="168"/>
      <c r="F7" s="168"/>
      <c r="G7" s="169"/>
      <c r="H7" s="214">
        <v>2.0</v>
      </c>
      <c r="I7" s="215">
        <v>3.0</v>
      </c>
      <c r="J7" s="216">
        <v>4.0</v>
      </c>
      <c r="K7" s="150"/>
      <c r="L7" s="150"/>
      <c r="M7" s="150"/>
      <c r="N7" s="150"/>
      <c r="O7" s="150"/>
      <c r="P7" s="150"/>
      <c r="Q7" s="150"/>
      <c r="R7" s="150"/>
      <c r="S7" s="150"/>
      <c r="T7" s="150"/>
      <c r="U7" s="150"/>
      <c r="V7" s="150"/>
      <c r="W7" s="150"/>
      <c r="X7" s="150"/>
      <c r="Y7" s="150"/>
      <c r="Z7" s="150"/>
    </row>
    <row r="8" ht="13.5" customHeight="1">
      <c r="A8" s="217" t="s">
        <v>2784</v>
      </c>
      <c r="B8" s="30"/>
      <c r="C8" s="30"/>
      <c r="D8" s="30"/>
      <c r="E8" s="30"/>
      <c r="F8" s="30"/>
      <c r="G8" s="30"/>
      <c r="H8" s="30"/>
      <c r="I8" s="30"/>
      <c r="J8" s="31"/>
      <c r="K8" s="150"/>
      <c r="L8" s="150"/>
      <c r="M8" s="150"/>
      <c r="N8" s="150"/>
      <c r="O8" s="150"/>
      <c r="P8" s="150"/>
      <c r="Q8" s="150"/>
      <c r="R8" s="150"/>
      <c r="S8" s="150"/>
      <c r="T8" s="150"/>
      <c r="U8" s="150"/>
      <c r="V8" s="150"/>
      <c r="W8" s="150"/>
      <c r="X8" s="150"/>
      <c r="Y8" s="150"/>
      <c r="Z8" s="150"/>
    </row>
    <row r="9" ht="13.5" customHeight="1">
      <c r="A9" s="218" t="s">
        <v>2785</v>
      </c>
      <c r="B9" s="219"/>
      <c r="C9" s="219"/>
      <c r="D9" s="219"/>
      <c r="E9" s="219"/>
      <c r="F9" s="219"/>
      <c r="G9" s="220"/>
      <c r="H9" s="221">
        <v>230.0</v>
      </c>
      <c r="I9" s="222">
        <v>0.0</v>
      </c>
      <c r="J9" s="222">
        <v>0.0</v>
      </c>
      <c r="K9" s="150"/>
      <c r="L9" s="150" t="s">
        <v>2546</v>
      </c>
      <c r="M9" s="150"/>
      <c r="N9" s="150"/>
      <c r="O9" s="150"/>
      <c r="P9" s="150"/>
      <c r="Q9" s="150"/>
      <c r="R9" s="150"/>
      <c r="S9" s="150"/>
      <c r="T9" s="150"/>
      <c r="U9" s="150"/>
      <c r="V9" s="150"/>
      <c r="W9" s="150"/>
      <c r="X9" s="150"/>
      <c r="Y9" s="150"/>
      <c r="Z9" s="150"/>
    </row>
    <row r="10" ht="13.5" customHeight="1">
      <c r="A10" s="184" t="s">
        <v>2786</v>
      </c>
      <c r="B10" s="177"/>
      <c r="C10" s="177"/>
      <c r="D10" s="177"/>
      <c r="E10" s="177"/>
      <c r="F10" s="177"/>
      <c r="G10" s="178"/>
      <c r="H10" s="179">
        <v>231.0</v>
      </c>
      <c r="I10" s="181">
        <v>0.0</v>
      </c>
      <c r="J10" s="181">
        <v>0.0</v>
      </c>
      <c r="K10" s="150"/>
      <c r="L10" s="150" t="s">
        <v>2546</v>
      </c>
      <c r="M10" s="150"/>
      <c r="N10" s="150"/>
      <c r="O10" s="150"/>
      <c r="P10" s="150"/>
      <c r="Q10" s="150"/>
      <c r="R10" s="150"/>
      <c r="S10" s="150"/>
      <c r="T10" s="150"/>
      <c r="U10" s="150"/>
      <c r="V10" s="150"/>
      <c r="W10" s="150"/>
      <c r="X10" s="150"/>
      <c r="Y10" s="150"/>
      <c r="Z10" s="150"/>
    </row>
    <row r="11" ht="13.5" customHeight="1">
      <c r="A11" s="184" t="s">
        <v>2787</v>
      </c>
      <c r="B11" s="177"/>
      <c r="C11" s="177"/>
      <c r="D11" s="177"/>
      <c r="E11" s="177"/>
      <c r="F11" s="177"/>
      <c r="G11" s="178"/>
      <c r="H11" s="179">
        <v>232.0</v>
      </c>
      <c r="I11" s="181">
        <v>0.0</v>
      </c>
      <c r="J11" s="181">
        <v>0.0</v>
      </c>
      <c r="K11" s="150"/>
      <c r="L11" s="150" t="s">
        <v>2546</v>
      </c>
      <c r="M11" s="150"/>
      <c r="N11" s="150"/>
      <c r="O11" s="150"/>
      <c r="P11" s="150"/>
      <c r="Q11" s="150"/>
      <c r="R11" s="150"/>
      <c r="S11" s="150"/>
      <c r="T11" s="150"/>
      <c r="U11" s="150"/>
      <c r="V11" s="150"/>
      <c r="W11" s="150"/>
      <c r="X11" s="150"/>
      <c r="Y11" s="150"/>
      <c r="Z11" s="150"/>
    </row>
    <row r="12" ht="13.5" customHeight="1">
      <c r="A12" s="184" t="s">
        <v>2788</v>
      </c>
      <c r="B12" s="177"/>
      <c r="C12" s="177"/>
      <c r="D12" s="177"/>
      <c r="E12" s="177"/>
      <c r="F12" s="177"/>
      <c r="G12" s="178"/>
      <c r="H12" s="179">
        <v>233.0</v>
      </c>
      <c r="I12" s="181">
        <v>0.0</v>
      </c>
      <c r="J12" s="181">
        <v>0.0</v>
      </c>
      <c r="K12" s="150"/>
      <c r="L12" s="150" t="s">
        <v>2546</v>
      </c>
      <c r="M12" s="150"/>
      <c r="N12" s="150"/>
      <c r="O12" s="150"/>
      <c r="P12" s="150"/>
      <c r="Q12" s="150"/>
      <c r="R12" s="150"/>
      <c r="S12" s="150"/>
      <c r="T12" s="150"/>
      <c r="U12" s="150"/>
      <c r="V12" s="150"/>
      <c r="W12" s="150"/>
      <c r="X12" s="150"/>
      <c r="Y12" s="150"/>
      <c r="Z12" s="150"/>
    </row>
    <row r="13" ht="13.5" customHeight="1">
      <c r="A13" s="184" t="s">
        <v>2789</v>
      </c>
      <c r="B13" s="177"/>
      <c r="C13" s="177"/>
      <c r="D13" s="177"/>
      <c r="E13" s="177"/>
      <c r="F13" s="177"/>
      <c r="G13" s="178"/>
      <c r="H13" s="179">
        <v>234.0</v>
      </c>
      <c r="I13" s="181">
        <v>0.0</v>
      </c>
      <c r="J13" s="181">
        <v>0.0</v>
      </c>
      <c r="K13" s="150"/>
      <c r="L13" s="150" t="s">
        <v>2546</v>
      </c>
      <c r="M13" s="150"/>
      <c r="N13" s="150"/>
      <c r="O13" s="150"/>
      <c r="P13" s="150"/>
      <c r="Q13" s="150"/>
      <c r="R13" s="150"/>
      <c r="S13" s="150"/>
      <c r="T13" s="150"/>
      <c r="U13" s="150"/>
      <c r="V13" s="150"/>
      <c r="W13" s="150"/>
      <c r="X13" s="150"/>
      <c r="Y13" s="150"/>
      <c r="Z13" s="150"/>
    </row>
    <row r="14" ht="13.5" customHeight="1">
      <c r="A14" s="184" t="s">
        <v>2790</v>
      </c>
      <c r="B14" s="177"/>
      <c r="C14" s="177"/>
      <c r="D14" s="177"/>
      <c r="E14" s="177"/>
      <c r="F14" s="177"/>
      <c r="G14" s="178"/>
      <c r="H14" s="179">
        <v>235.0</v>
      </c>
      <c r="I14" s="181">
        <v>0.0</v>
      </c>
      <c r="J14" s="181">
        <v>0.0</v>
      </c>
      <c r="K14" s="150"/>
      <c r="L14" s="150" t="s">
        <v>2546</v>
      </c>
      <c r="M14" s="150"/>
      <c r="N14" s="150"/>
      <c r="O14" s="150"/>
      <c r="P14" s="150"/>
      <c r="Q14" s="150"/>
      <c r="R14" s="150"/>
      <c r="S14" s="150"/>
      <c r="T14" s="150"/>
      <c r="U14" s="150"/>
      <c r="V14" s="150"/>
      <c r="W14" s="150"/>
      <c r="X14" s="150"/>
      <c r="Y14" s="150"/>
      <c r="Z14" s="150"/>
    </row>
    <row r="15" ht="13.5" customHeight="1">
      <c r="A15" s="202" t="s">
        <v>2791</v>
      </c>
      <c r="B15" s="186"/>
      <c r="C15" s="186"/>
      <c r="D15" s="186"/>
      <c r="E15" s="186"/>
      <c r="F15" s="186"/>
      <c r="G15" s="187"/>
      <c r="H15" s="188">
        <v>236.0</v>
      </c>
      <c r="I15" s="190">
        <v>0.0</v>
      </c>
      <c r="J15" s="190">
        <v>0.0</v>
      </c>
      <c r="K15" s="150"/>
      <c r="L15" s="150" t="s">
        <v>2546</v>
      </c>
      <c r="M15" s="150"/>
      <c r="N15" s="150"/>
      <c r="O15" s="150"/>
      <c r="P15" s="150"/>
      <c r="Q15" s="150"/>
      <c r="R15" s="150"/>
      <c r="S15" s="150"/>
      <c r="T15" s="150"/>
      <c r="U15" s="150"/>
      <c r="V15" s="150"/>
      <c r="W15" s="150"/>
      <c r="X15" s="150"/>
      <c r="Y15" s="150"/>
      <c r="Z15" s="150"/>
    </row>
    <row r="16" ht="13.5" customHeight="1">
      <c r="A16" s="217" t="s">
        <v>2792</v>
      </c>
      <c r="B16" s="30"/>
      <c r="C16" s="30"/>
      <c r="D16" s="30"/>
      <c r="E16" s="30"/>
      <c r="F16" s="30"/>
      <c r="G16" s="30"/>
      <c r="H16" s="30"/>
      <c r="I16" s="30"/>
      <c r="J16" s="31"/>
      <c r="K16" s="150"/>
      <c r="L16" s="150"/>
      <c r="M16" s="150"/>
      <c r="N16" s="150"/>
      <c r="O16" s="150"/>
      <c r="P16" s="150"/>
      <c r="Q16" s="150"/>
      <c r="R16" s="150"/>
      <c r="S16" s="150"/>
      <c r="T16" s="150"/>
      <c r="U16" s="150"/>
      <c r="V16" s="150"/>
      <c r="W16" s="150"/>
      <c r="X16" s="150"/>
      <c r="Y16" s="150"/>
      <c r="Z16" s="150"/>
    </row>
    <row r="17" ht="13.5" customHeight="1">
      <c r="A17" s="218" t="s">
        <v>2793</v>
      </c>
      <c r="B17" s="219"/>
      <c r="C17" s="219"/>
      <c r="D17" s="219"/>
      <c r="E17" s="219"/>
      <c r="F17" s="219"/>
      <c r="G17" s="220"/>
      <c r="H17" s="221">
        <v>237.0</v>
      </c>
      <c r="I17" s="222">
        <v>0.0</v>
      </c>
      <c r="J17" s="222">
        <v>0.0</v>
      </c>
      <c r="K17" s="150"/>
      <c r="L17" s="150" t="s">
        <v>2546</v>
      </c>
      <c r="M17" s="150"/>
      <c r="N17" s="150"/>
      <c r="O17" s="150"/>
      <c r="P17" s="150"/>
      <c r="Q17" s="150"/>
      <c r="R17" s="150"/>
      <c r="S17" s="150"/>
      <c r="T17" s="150"/>
      <c r="U17" s="150"/>
      <c r="V17" s="150"/>
      <c r="W17" s="150"/>
      <c r="X17" s="150"/>
      <c r="Y17" s="150"/>
      <c r="Z17" s="150"/>
    </row>
    <row r="18" ht="13.5" customHeight="1">
      <c r="A18" s="184" t="s">
        <v>2794</v>
      </c>
      <c r="B18" s="177"/>
      <c r="C18" s="177"/>
      <c r="D18" s="177"/>
      <c r="E18" s="177"/>
      <c r="F18" s="177"/>
      <c r="G18" s="178"/>
      <c r="H18" s="179">
        <v>238.0</v>
      </c>
      <c r="I18" s="181">
        <v>0.0</v>
      </c>
      <c r="J18" s="181">
        <v>0.0</v>
      </c>
      <c r="K18" s="150"/>
      <c r="L18" s="150" t="s">
        <v>2546</v>
      </c>
      <c r="M18" s="150"/>
      <c r="N18" s="150"/>
      <c r="O18" s="150"/>
      <c r="P18" s="150"/>
      <c r="Q18" s="150"/>
      <c r="R18" s="150"/>
      <c r="S18" s="150"/>
      <c r="T18" s="150"/>
      <c r="U18" s="150"/>
      <c r="V18" s="150"/>
      <c r="W18" s="150"/>
      <c r="X18" s="150"/>
      <c r="Y18" s="150"/>
      <c r="Z18" s="150"/>
    </row>
    <row r="19" ht="13.5" customHeight="1">
      <c r="A19" s="184" t="s">
        <v>2795</v>
      </c>
      <c r="B19" s="177"/>
      <c r="C19" s="177"/>
      <c r="D19" s="177"/>
      <c r="E19" s="177"/>
      <c r="F19" s="177"/>
      <c r="G19" s="178"/>
      <c r="H19" s="179">
        <v>239.0</v>
      </c>
      <c r="I19" s="181">
        <v>0.0</v>
      </c>
      <c r="J19" s="181">
        <v>0.0</v>
      </c>
      <c r="K19" s="150"/>
      <c r="L19" s="150" t="s">
        <v>2546</v>
      </c>
      <c r="M19" s="150"/>
      <c r="N19" s="150"/>
      <c r="O19" s="150"/>
      <c r="P19" s="150"/>
      <c r="Q19" s="150"/>
      <c r="R19" s="150"/>
      <c r="S19" s="150"/>
      <c r="T19" s="150"/>
      <c r="U19" s="150"/>
      <c r="V19" s="150"/>
      <c r="W19" s="150"/>
      <c r="X19" s="150"/>
      <c r="Y19" s="150"/>
      <c r="Z19" s="150"/>
    </row>
    <row r="20" ht="13.5" customHeight="1">
      <c r="A20" s="184" t="s">
        <v>2796</v>
      </c>
      <c r="B20" s="177"/>
      <c r="C20" s="177"/>
      <c r="D20" s="177"/>
      <c r="E20" s="177"/>
      <c r="F20" s="177"/>
      <c r="G20" s="178"/>
      <c r="H20" s="179">
        <v>240.0</v>
      </c>
      <c r="I20" s="181">
        <v>0.0</v>
      </c>
      <c r="J20" s="181">
        <v>0.0</v>
      </c>
      <c r="K20" s="150"/>
      <c r="L20" s="150" t="s">
        <v>2546</v>
      </c>
      <c r="M20" s="150"/>
      <c r="N20" s="150"/>
      <c r="O20" s="150"/>
      <c r="P20" s="150"/>
      <c r="Q20" s="150"/>
      <c r="R20" s="150"/>
      <c r="S20" s="150"/>
      <c r="T20" s="150"/>
      <c r="U20" s="150"/>
      <c r="V20" s="150"/>
      <c r="W20" s="150"/>
      <c r="X20" s="150"/>
      <c r="Y20" s="150"/>
      <c r="Z20" s="150"/>
    </row>
    <row r="21" ht="13.5" customHeight="1">
      <c r="A21" s="202" t="s">
        <v>2797</v>
      </c>
      <c r="B21" s="186"/>
      <c r="C21" s="186"/>
      <c r="D21" s="186"/>
      <c r="E21" s="186"/>
      <c r="F21" s="186"/>
      <c r="G21" s="187"/>
      <c r="H21" s="188">
        <v>241.0</v>
      </c>
      <c r="I21" s="190">
        <v>0.0</v>
      </c>
      <c r="J21" s="190">
        <v>0.0</v>
      </c>
      <c r="K21" s="150"/>
      <c r="L21" s="150" t="s">
        <v>2546</v>
      </c>
      <c r="M21" s="150"/>
      <c r="N21" s="150"/>
      <c r="O21" s="150"/>
      <c r="P21" s="150"/>
      <c r="Q21" s="150"/>
      <c r="R21" s="150"/>
      <c r="S21" s="150"/>
      <c r="T21" s="150"/>
      <c r="U21" s="150"/>
      <c r="V21" s="150"/>
      <c r="W21" s="150"/>
      <c r="X21" s="150"/>
      <c r="Y21" s="150"/>
      <c r="Z21" s="150"/>
    </row>
    <row r="22" ht="13.5" customHeight="1">
      <c r="A22" s="217" t="s">
        <v>2798</v>
      </c>
      <c r="B22" s="30"/>
      <c r="C22" s="30"/>
      <c r="D22" s="30"/>
      <c r="E22" s="30"/>
      <c r="F22" s="30"/>
      <c r="G22" s="30"/>
      <c r="H22" s="30"/>
      <c r="I22" s="30"/>
      <c r="J22" s="31"/>
      <c r="K22" s="150"/>
      <c r="L22" s="150"/>
      <c r="M22" s="150"/>
      <c r="N22" s="150"/>
      <c r="O22" s="150"/>
      <c r="P22" s="150"/>
      <c r="Q22" s="150"/>
      <c r="R22" s="150"/>
      <c r="S22" s="150"/>
      <c r="T22" s="150"/>
      <c r="U22" s="150"/>
      <c r="V22" s="150"/>
      <c r="W22" s="150"/>
      <c r="X22" s="150"/>
      <c r="Y22" s="150"/>
      <c r="Z22" s="150"/>
    </row>
    <row r="23" ht="13.5" customHeight="1">
      <c r="A23" s="223" t="s">
        <v>2799</v>
      </c>
      <c r="B23" s="160"/>
      <c r="C23" s="160"/>
      <c r="D23" s="160"/>
      <c r="E23" s="160"/>
      <c r="F23" s="160"/>
      <c r="G23" s="224"/>
      <c r="H23" s="225">
        <v>242.0</v>
      </c>
      <c r="I23" s="226">
        <v>0.0</v>
      </c>
      <c r="J23" s="226">
        <v>0.0</v>
      </c>
      <c r="K23" s="150"/>
      <c r="L23" s="150" t="s">
        <v>2546</v>
      </c>
      <c r="M23" s="150"/>
      <c r="N23" s="150"/>
      <c r="O23" s="150"/>
      <c r="P23" s="150"/>
      <c r="Q23" s="150"/>
      <c r="R23" s="150"/>
      <c r="S23" s="150"/>
      <c r="T23" s="150"/>
      <c r="U23" s="150"/>
      <c r="V23" s="150"/>
      <c r="W23" s="150"/>
      <c r="X23" s="150"/>
      <c r="Y23" s="150"/>
      <c r="Z23" s="150"/>
    </row>
    <row r="24" ht="13.5" customHeight="1">
      <c r="A24" s="217" t="s">
        <v>2800</v>
      </c>
      <c r="B24" s="30"/>
      <c r="C24" s="30"/>
      <c r="D24" s="30"/>
      <c r="E24" s="30"/>
      <c r="F24" s="30"/>
      <c r="G24" s="30"/>
      <c r="H24" s="30"/>
      <c r="I24" s="30"/>
      <c r="J24" s="31"/>
      <c r="K24" s="150"/>
      <c r="L24" s="150"/>
      <c r="M24" s="150"/>
      <c r="N24" s="150"/>
      <c r="O24" s="150"/>
      <c r="P24" s="150"/>
      <c r="Q24" s="150"/>
      <c r="R24" s="150"/>
      <c r="S24" s="150"/>
      <c r="T24" s="150"/>
      <c r="U24" s="150"/>
      <c r="V24" s="150"/>
      <c r="W24" s="150"/>
      <c r="X24" s="150"/>
      <c r="Y24" s="150"/>
      <c r="Z24" s="150"/>
    </row>
    <row r="25" ht="13.5" customHeight="1">
      <c r="A25" s="218" t="s">
        <v>2801</v>
      </c>
      <c r="B25" s="219"/>
      <c r="C25" s="219"/>
      <c r="D25" s="219"/>
      <c r="E25" s="219"/>
      <c r="F25" s="219"/>
      <c r="G25" s="220"/>
      <c r="H25" s="221">
        <v>243.0</v>
      </c>
      <c r="I25" s="222">
        <v>0.0</v>
      </c>
      <c r="J25" s="222">
        <v>0.0</v>
      </c>
      <c r="K25" s="150"/>
      <c r="L25" s="150" t="s">
        <v>2546</v>
      </c>
      <c r="M25" s="150"/>
      <c r="N25" s="150"/>
      <c r="O25" s="150"/>
      <c r="P25" s="150"/>
      <c r="Q25" s="150"/>
      <c r="R25" s="150"/>
      <c r="S25" s="150"/>
      <c r="T25" s="150"/>
      <c r="U25" s="150"/>
      <c r="V25" s="150"/>
      <c r="W25" s="150"/>
      <c r="X25" s="150"/>
      <c r="Y25" s="150"/>
      <c r="Z25" s="150"/>
    </row>
    <row r="26" ht="24.75" customHeight="1">
      <c r="A26" s="184" t="s">
        <v>2802</v>
      </c>
      <c r="B26" s="177"/>
      <c r="C26" s="177"/>
      <c r="D26" s="177"/>
      <c r="E26" s="177"/>
      <c r="F26" s="177"/>
      <c r="G26" s="178"/>
      <c r="H26" s="179">
        <v>244.0</v>
      </c>
      <c r="I26" s="181">
        <v>0.0</v>
      </c>
      <c r="J26" s="181">
        <v>0.0</v>
      </c>
      <c r="K26" s="150"/>
      <c r="L26" s="150" t="s">
        <v>2546</v>
      </c>
      <c r="M26" s="150"/>
      <c r="N26" s="150"/>
      <c r="O26" s="150"/>
      <c r="P26" s="150"/>
      <c r="Q26" s="150"/>
      <c r="R26" s="150"/>
      <c r="S26" s="150"/>
      <c r="T26" s="150"/>
      <c r="U26" s="150"/>
      <c r="V26" s="150"/>
      <c r="W26" s="150"/>
      <c r="X26" s="150"/>
      <c r="Y26" s="150"/>
      <c r="Z26" s="150"/>
    </row>
    <row r="27" ht="13.5" customHeight="1">
      <c r="A27" s="184" t="s">
        <v>2803</v>
      </c>
      <c r="B27" s="177"/>
      <c r="C27" s="177"/>
      <c r="D27" s="177"/>
      <c r="E27" s="177"/>
      <c r="F27" s="177"/>
      <c r="G27" s="178"/>
      <c r="H27" s="179">
        <v>245.0</v>
      </c>
      <c r="I27" s="181">
        <v>0.0</v>
      </c>
      <c r="J27" s="181">
        <v>0.0</v>
      </c>
      <c r="K27" s="150"/>
      <c r="L27" s="150" t="s">
        <v>2546</v>
      </c>
      <c r="M27" s="150"/>
      <c r="N27" s="150"/>
      <c r="O27" s="150"/>
      <c r="P27" s="150"/>
      <c r="Q27" s="150"/>
      <c r="R27" s="150"/>
      <c r="S27" s="150"/>
      <c r="T27" s="150"/>
      <c r="U27" s="150"/>
      <c r="V27" s="150"/>
      <c r="W27" s="150"/>
      <c r="X27" s="150"/>
      <c r="Y27" s="150"/>
      <c r="Z27" s="150"/>
    </row>
    <row r="28" ht="13.5" customHeight="1">
      <c r="A28" s="184" t="s">
        <v>2804</v>
      </c>
      <c r="B28" s="177"/>
      <c r="C28" s="177"/>
      <c r="D28" s="177"/>
      <c r="E28" s="177"/>
      <c r="F28" s="177"/>
      <c r="G28" s="178"/>
      <c r="H28" s="179">
        <v>246.0</v>
      </c>
      <c r="I28" s="181">
        <v>0.0</v>
      </c>
      <c r="J28" s="181">
        <v>0.0</v>
      </c>
      <c r="K28" s="150"/>
      <c r="L28" s="150" t="s">
        <v>2546</v>
      </c>
      <c r="M28" s="150"/>
      <c r="N28" s="150"/>
      <c r="O28" s="150"/>
      <c r="P28" s="150"/>
      <c r="Q28" s="150"/>
      <c r="R28" s="150"/>
      <c r="S28" s="150"/>
      <c r="T28" s="150"/>
      <c r="U28" s="150"/>
      <c r="V28" s="150"/>
      <c r="W28" s="150"/>
      <c r="X28" s="150"/>
      <c r="Y28" s="150"/>
      <c r="Z28" s="150"/>
    </row>
    <row r="29" ht="13.5" customHeight="1">
      <c r="A29" s="184" t="s">
        <v>2805</v>
      </c>
      <c r="B29" s="177"/>
      <c r="C29" s="177"/>
      <c r="D29" s="177"/>
      <c r="E29" s="177"/>
      <c r="F29" s="177"/>
      <c r="G29" s="178"/>
      <c r="H29" s="179">
        <v>247.0</v>
      </c>
      <c r="I29" s="181">
        <v>0.0</v>
      </c>
      <c r="J29" s="181">
        <v>0.0</v>
      </c>
      <c r="K29" s="150"/>
      <c r="L29" s="150" t="s">
        <v>2546</v>
      </c>
      <c r="M29" s="150"/>
      <c r="N29" s="150"/>
      <c r="O29" s="150"/>
      <c r="P29" s="150"/>
      <c r="Q29" s="150"/>
      <c r="R29" s="150"/>
      <c r="S29" s="150"/>
      <c r="T29" s="150"/>
      <c r="U29" s="150"/>
      <c r="V29" s="150"/>
      <c r="W29" s="150"/>
      <c r="X29" s="150"/>
      <c r="Y29" s="150"/>
      <c r="Z29" s="150"/>
    </row>
    <row r="30" ht="13.5" customHeight="1">
      <c r="A30" s="184" t="s">
        <v>2806</v>
      </c>
      <c r="B30" s="177"/>
      <c r="C30" s="177"/>
      <c r="D30" s="177"/>
      <c r="E30" s="177"/>
      <c r="F30" s="177"/>
      <c r="G30" s="178"/>
      <c r="H30" s="179">
        <v>248.0</v>
      </c>
      <c r="I30" s="181">
        <v>0.0</v>
      </c>
      <c r="J30" s="181">
        <v>0.0</v>
      </c>
      <c r="K30" s="150"/>
      <c r="L30" s="150" t="s">
        <v>2546</v>
      </c>
      <c r="M30" s="150"/>
      <c r="N30" s="150"/>
      <c r="O30" s="150"/>
      <c r="P30" s="150"/>
      <c r="Q30" s="150"/>
      <c r="R30" s="150"/>
      <c r="S30" s="150"/>
      <c r="T30" s="150"/>
      <c r="U30" s="150"/>
      <c r="V30" s="150"/>
      <c r="W30" s="150"/>
      <c r="X30" s="150"/>
      <c r="Y30" s="150"/>
      <c r="Z30" s="150"/>
    </row>
    <row r="31" ht="13.5" customHeight="1">
      <c r="A31" s="184" t="s">
        <v>2807</v>
      </c>
      <c r="B31" s="177"/>
      <c r="C31" s="177"/>
      <c r="D31" s="177"/>
      <c r="E31" s="177"/>
      <c r="F31" s="177"/>
      <c r="G31" s="178"/>
      <c r="H31" s="179">
        <v>249.0</v>
      </c>
      <c r="I31" s="181">
        <v>0.0</v>
      </c>
      <c r="J31" s="181">
        <v>0.0</v>
      </c>
      <c r="K31" s="150"/>
      <c r="L31" s="150" t="s">
        <v>2546</v>
      </c>
      <c r="M31" s="150"/>
      <c r="N31" s="150"/>
      <c r="O31" s="150"/>
      <c r="P31" s="150"/>
      <c r="Q31" s="150"/>
      <c r="R31" s="150"/>
      <c r="S31" s="150"/>
      <c r="T31" s="150"/>
      <c r="U31" s="150"/>
      <c r="V31" s="150"/>
      <c r="W31" s="150"/>
      <c r="X31" s="150"/>
      <c r="Y31" s="150"/>
      <c r="Z31" s="150"/>
    </row>
    <row r="32" ht="13.5" customHeight="1">
      <c r="A32" s="184" t="s">
        <v>2808</v>
      </c>
      <c r="B32" s="177"/>
      <c r="C32" s="177"/>
      <c r="D32" s="177"/>
      <c r="E32" s="177"/>
      <c r="F32" s="177"/>
      <c r="G32" s="178"/>
      <c r="H32" s="179">
        <v>250.0</v>
      </c>
      <c r="I32" s="181">
        <v>0.0</v>
      </c>
      <c r="J32" s="181">
        <v>0.0</v>
      </c>
      <c r="K32" s="150"/>
      <c r="L32" s="150" t="s">
        <v>2546</v>
      </c>
      <c r="M32" s="150"/>
      <c r="N32" s="150"/>
      <c r="O32" s="150"/>
      <c r="P32" s="150"/>
      <c r="Q32" s="150"/>
      <c r="R32" s="150"/>
      <c r="S32" s="150"/>
      <c r="T32" s="150"/>
      <c r="U32" s="150"/>
      <c r="V32" s="150"/>
      <c r="W32" s="150"/>
      <c r="X32" s="150"/>
      <c r="Y32" s="150"/>
      <c r="Z32" s="150"/>
    </row>
    <row r="33" ht="24.75" customHeight="1">
      <c r="A33" s="184" t="s">
        <v>2809</v>
      </c>
      <c r="B33" s="177"/>
      <c r="C33" s="177"/>
      <c r="D33" s="177"/>
      <c r="E33" s="177"/>
      <c r="F33" s="177"/>
      <c r="G33" s="178"/>
      <c r="H33" s="179">
        <v>251.0</v>
      </c>
      <c r="I33" s="181">
        <v>258133.45</v>
      </c>
      <c r="J33" s="181">
        <v>374764.71</v>
      </c>
      <c r="K33" s="150"/>
      <c r="L33" s="150" t="s">
        <v>2546</v>
      </c>
      <c r="M33" s="150"/>
      <c r="N33" s="150"/>
      <c r="O33" s="150"/>
      <c r="P33" s="150"/>
      <c r="Q33" s="150"/>
      <c r="R33" s="150"/>
      <c r="S33" s="150"/>
      <c r="T33" s="150"/>
      <c r="U33" s="150"/>
      <c r="V33" s="150"/>
      <c r="W33" s="150"/>
      <c r="X33" s="150"/>
      <c r="Y33" s="150"/>
      <c r="Z33" s="150"/>
    </row>
    <row r="34" ht="36.0" customHeight="1">
      <c r="A34" s="184" t="s">
        <v>2810</v>
      </c>
      <c r="B34" s="177"/>
      <c r="C34" s="177"/>
      <c r="D34" s="177"/>
      <c r="E34" s="177"/>
      <c r="F34" s="177"/>
      <c r="G34" s="178"/>
      <c r="H34" s="179">
        <v>252.0</v>
      </c>
      <c r="I34" s="181">
        <v>0.0</v>
      </c>
      <c r="J34" s="181">
        <v>0.0</v>
      </c>
      <c r="K34" s="150"/>
      <c r="L34" s="150" t="s">
        <v>2546</v>
      </c>
      <c r="M34" s="150"/>
      <c r="N34" s="150"/>
      <c r="O34" s="150"/>
      <c r="P34" s="150"/>
      <c r="Q34" s="150"/>
      <c r="R34" s="150"/>
      <c r="S34" s="150"/>
      <c r="T34" s="150"/>
      <c r="U34" s="150"/>
      <c r="V34" s="150"/>
      <c r="W34" s="150"/>
      <c r="X34" s="150"/>
      <c r="Y34" s="150"/>
      <c r="Z34" s="150"/>
    </row>
    <row r="35" ht="36.0" customHeight="1">
      <c r="A35" s="202" t="s">
        <v>2811</v>
      </c>
      <c r="B35" s="186"/>
      <c r="C35" s="186"/>
      <c r="D35" s="186"/>
      <c r="E35" s="186"/>
      <c r="F35" s="186"/>
      <c r="G35" s="187"/>
      <c r="H35" s="188">
        <v>253.0</v>
      </c>
      <c r="I35" s="190">
        <v>540877.52</v>
      </c>
      <c r="J35" s="190">
        <v>647325.04</v>
      </c>
      <c r="K35" s="150"/>
      <c r="L35" s="150" t="s">
        <v>2546</v>
      </c>
      <c r="M35" s="150"/>
      <c r="N35" s="150"/>
      <c r="O35" s="150"/>
      <c r="P35" s="150"/>
      <c r="Q35" s="150"/>
      <c r="R35" s="150"/>
      <c r="S35" s="150"/>
      <c r="T35" s="150"/>
      <c r="U35" s="150"/>
      <c r="V35" s="150"/>
      <c r="W35" s="150"/>
      <c r="X35" s="150"/>
      <c r="Y35" s="150"/>
      <c r="Z35" s="150"/>
    </row>
    <row r="36" ht="13.5" customHeight="1">
      <c r="A36" s="217" t="s">
        <v>2812</v>
      </c>
      <c r="B36" s="30"/>
      <c r="C36" s="30"/>
      <c r="D36" s="30"/>
      <c r="E36" s="30"/>
      <c r="F36" s="30"/>
      <c r="G36" s="30"/>
      <c r="H36" s="30"/>
      <c r="I36" s="30"/>
      <c r="J36" s="31"/>
      <c r="K36" s="150"/>
      <c r="L36" s="150"/>
      <c r="M36" s="150"/>
      <c r="N36" s="150"/>
      <c r="O36" s="150"/>
      <c r="P36" s="150"/>
      <c r="Q36" s="150"/>
      <c r="R36" s="150"/>
      <c r="S36" s="150"/>
      <c r="T36" s="150"/>
      <c r="U36" s="150"/>
      <c r="V36" s="150"/>
      <c r="W36" s="150"/>
      <c r="X36" s="150"/>
      <c r="Y36" s="150"/>
      <c r="Z36" s="150"/>
    </row>
    <row r="37" ht="13.5" customHeight="1">
      <c r="A37" s="218" t="s">
        <v>2813</v>
      </c>
      <c r="B37" s="219"/>
      <c r="C37" s="219"/>
      <c r="D37" s="219"/>
      <c r="E37" s="219"/>
      <c r="F37" s="219"/>
      <c r="G37" s="220"/>
      <c r="H37" s="221">
        <v>254.0</v>
      </c>
      <c r="I37" s="222">
        <v>799010.97</v>
      </c>
      <c r="J37" s="222">
        <v>1022089.75</v>
      </c>
      <c r="K37" s="150"/>
      <c r="L37" s="150" t="s">
        <v>2546</v>
      </c>
      <c r="M37" s="150"/>
      <c r="N37" s="150"/>
      <c r="O37" s="150"/>
      <c r="P37" s="150"/>
      <c r="Q37" s="150"/>
      <c r="R37" s="150"/>
      <c r="S37" s="150"/>
      <c r="T37" s="150"/>
      <c r="U37" s="150"/>
      <c r="V37" s="150"/>
      <c r="W37" s="150"/>
      <c r="X37" s="150"/>
      <c r="Y37" s="150"/>
      <c r="Z37" s="150"/>
    </row>
    <row r="38" ht="13.5" customHeight="1">
      <c r="A38" s="202" t="s">
        <v>2814</v>
      </c>
      <c r="B38" s="186"/>
      <c r="C38" s="186"/>
      <c r="D38" s="186"/>
      <c r="E38" s="186"/>
      <c r="F38" s="186"/>
      <c r="G38" s="187"/>
      <c r="H38" s="188">
        <v>255.0</v>
      </c>
      <c r="I38" s="190">
        <v>0.0</v>
      </c>
      <c r="J38" s="190">
        <v>0.0</v>
      </c>
      <c r="K38" s="150"/>
      <c r="L38" s="150" t="s">
        <v>2546</v>
      </c>
      <c r="M38" s="150"/>
      <c r="N38" s="150"/>
      <c r="O38" s="150"/>
      <c r="P38" s="150"/>
      <c r="Q38" s="150"/>
      <c r="R38" s="150"/>
      <c r="S38" s="150"/>
      <c r="T38" s="150"/>
      <c r="U38" s="150"/>
      <c r="V38" s="150"/>
      <c r="W38" s="150"/>
      <c r="X38" s="150"/>
      <c r="Y38" s="150"/>
      <c r="Z38" s="150"/>
    </row>
    <row r="39" ht="13.5" customHeight="1">
      <c r="A39" s="217" t="s">
        <v>2815</v>
      </c>
      <c r="B39" s="30"/>
      <c r="C39" s="30"/>
      <c r="D39" s="30"/>
      <c r="E39" s="30"/>
      <c r="F39" s="30"/>
      <c r="G39" s="30"/>
      <c r="H39" s="30"/>
      <c r="I39" s="30"/>
      <c r="J39" s="31"/>
      <c r="K39" s="150"/>
      <c r="L39" s="150"/>
      <c r="M39" s="150"/>
      <c r="N39" s="150"/>
      <c r="O39" s="150"/>
      <c r="P39" s="150"/>
      <c r="Q39" s="150"/>
      <c r="R39" s="150"/>
      <c r="S39" s="150"/>
      <c r="T39" s="150"/>
      <c r="U39" s="150"/>
      <c r="V39" s="150"/>
      <c r="W39" s="150"/>
      <c r="X39" s="150"/>
      <c r="Y39" s="150"/>
      <c r="Z39" s="150"/>
    </row>
    <row r="40" ht="13.5" customHeight="1">
      <c r="A40" s="223" t="s">
        <v>2816</v>
      </c>
      <c r="B40" s="160"/>
      <c r="C40" s="160"/>
      <c r="D40" s="160"/>
      <c r="E40" s="160"/>
      <c r="F40" s="160"/>
      <c r="G40" s="224"/>
      <c r="H40" s="225">
        <v>256.0</v>
      </c>
      <c r="I40" s="226">
        <v>0.0</v>
      </c>
      <c r="J40" s="226">
        <v>0.0</v>
      </c>
      <c r="K40" s="150"/>
      <c r="L40" s="150" t="s">
        <v>2546</v>
      </c>
      <c r="M40" s="150"/>
      <c r="N40" s="150"/>
      <c r="O40" s="150"/>
      <c r="P40" s="150"/>
      <c r="Q40" s="150"/>
      <c r="R40" s="150"/>
      <c r="S40" s="150"/>
      <c r="T40" s="150"/>
      <c r="U40" s="150"/>
      <c r="V40" s="150"/>
      <c r="W40" s="150"/>
      <c r="X40" s="150"/>
      <c r="Y40" s="150"/>
      <c r="Z40" s="150"/>
    </row>
    <row r="41" ht="13.5" customHeight="1">
      <c r="A41" s="217" t="s">
        <v>2817</v>
      </c>
      <c r="B41" s="30"/>
      <c r="C41" s="30"/>
      <c r="D41" s="30"/>
      <c r="E41" s="30"/>
      <c r="F41" s="30"/>
      <c r="G41" s="30"/>
      <c r="H41" s="30"/>
      <c r="I41" s="30"/>
      <c r="J41" s="31"/>
      <c r="K41" s="150"/>
      <c r="L41" s="150"/>
      <c r="M41" s="150"/>
      <c r="N41" s="150"/>
      <c r="O41" s="150"/>
      <c r="P41" s="150"/>
      <c r="Q41" s="150"/>
      <c r="R41" s="150"/>
      <c r="S41" s="150"/>
      <c r="T41" s="150"/>
      <c r="U41" s="150"/>
      <c r="V41" s="150"/>
      <c r="W41" s="150"/>
      <c r="X41" s="150"/>
      <c r="Y41" s="150"/>
      <c r="Z41" s="150"/>
    </row>
    <row r="42" ht="24.75" customHeight="1">
      <c r="A42" s="218" t="s">
        <v>2818</v>
      </c>
      <c r="B42" s="219"/>
      <c r="C42" s="219"/>
      <c r="D42" s="219"/>
      <c r="E42" s="219"/>
      <c r="F42" s="219"/>
      <c r="G42" s="220"/>
      <c r="H42" s="221">
        <v>257.0</v>
      </c>
      <c r="I42" s="222">
        <v>0.0</v>
      </c>
      <c r="J42" s="222">
        <v>0.0</v>
      </c>
      <c r="K42" s="150"/>
      <c r="L42" s="150" t="s">
        <v>2546</v>
      </c>
      <c r="M42" s="150"/>
      <c r="N42" s="150"/>
      <c r="O42" s="150"/>
      <c r="P42" s="150"/>
      <c r="Q42" s="150"/>
      <c r="R42" s="150"/>
      <c r="S42" s="150"/>
      <c r="T42" s="150"/>
      <c r="U42" s="150"/>
      <c r="V42" s="150"/>
      <c r="W42" s="150"/>
      <c r="X42" s="150"/>
      <c r="Y42" s="150"/>
      <c r="Z42" s="150"/>
    </row>
    <row r="43" ht="13.5" customHeight="1">
      <c r="A43" s="184" t="s">
        <v>2819</v>
      </c>
      <c r="B43" s="177"/>
      <c r="C43" s="177"/>
      <c r="D43" s="177"/>
      <c r="E43" s="177"/>
      <c r="F43" s="177"/>
      <c r="G43" s="178"/>
      <c r="H43" s="179">
        <v>258.0</v>
      </c>
      <c r="I43" s="181">
        <v>22598.06</v>
      </c>
      <c r="J43" s="181">
        <v>1080.23</v>
      </c>
      <c r="K43" s="150"/>
      <c r="L43" s="150" t="s">
        <v>2546</v>
      </c>
      <c r="M43" s="150"/>
      <c r="N43" s="150"/>
      <c r="O43" s="150"/>
      <c r="P43" s="150"/>
      <c r="Q43" s="150"/>
      <c r="R43" s="150"/>
      <c r="S43" s="150"/>
      <c r="T43" s="150"/>
      <c r="U43" s="150"/>
      <c r="V43" s="150"/>
      <c r="W43" s="150"/>
      <c r="X43" s="150"/>
      <c r="Y43" s="150"/>
      <c r="Z43" s="150"/>
    </row>
    <row r="44" ht="13.5" customHeight="1">
      <c r="A44" s="201" t="s">
        <v>2820</v>
      </c>
      <c r="B44" s="177"/>
      <c r="C44" s="177"/>
      <c r="D44" s="177"/>
      <c r="E44" s="177"/>
      <c r="F44" s="177"/>
      <c r="G44" s="178"/>
      <c r="H44" s="179">
        <v>259.0</v>
      </c>
      <c r="I44" s="181">
        <v>0.0</v>
      </c>
      <c r="J44" s="181">
        <v>0.0</v>
      </c>
      <c r="K44" s="150"/>
      <c r="L44" s="150" t="s">
        <v>2546</v>
      </c>
      <c r="M44" s="150"/>
      <c r="N44" s="150"/>
      <c r="O44" s="150"/>
      <c r="P44" s="150"/>
      <c r="Q44" s="150"/>
      <c r="R44" s="150"/>
      <c r="S44" s="150"/>
      <c r="T44" s="150"/>
      <c r="U44" s="150"/>
      <c r="V44" s="150"/>
      <c r="W44" s="150"/>
      <c r="X44" s="150"/>
      <c r="Y44" s="150"/>
      <c r="Z44" s="150"/>
    </row>
    <row r="45" ht="13.5" customHeight="1">
      <c r="A45" s="184" t="s">
        <v>2821</v>
      </c>
      <c r="B45" s="177"/>
      <c r="C45" s="177"/>
      <c r="D45" s="177"/>
      <c r="E45" s="177"/>
      <c r="F45" s="177"/>
      <c r="G45" s="178"/>
      <c r="H45" s="179">
        <v>260.0</v>
      </c>
      <c r="I45" s="181">
        <v>0.0</v>
      </c>
      <c r="J45" s="181">
        <v>0.0</v>
      </c>
      <c r="K45" s="150"/>
      <c r="L45" s="150" t="s">
        <v>2546</v>
      </c>
      <c r="M45" s="150"/>
      <c r="N45" s="150"/>
      <c r="O45" s="150"/>
      <c r="P45" s="150"/>
      <c r="Q45" s="150"/>
      <c r="R45" s="150"/>
      <c r="S45" s="150"/>
      <c r="T45" s="150"/>
      <c r="U45" s="150"/>
      <c r="V45" s="150"/>
      <c r="W45" s="150"/>
      <c r="X45" s="150"/>
      <c r="Y45" s="150"/>
      <c r="Z45" s="150"/>
    </row>
    <row r="46" ht="24.75" customHeight="1">
      <c r="A46" s="184" t="s">
        <v>2822</v>
      </c>
      <c r="B46" s="177"/>
      <c r="C46" s="177"/>
      <c r="D46" s="177"/>
      <c r="E46" s="177"/>
      <c r="F46" s="177"/>
      <c r="G46" s="178"/>
      <c r="H46" s="179">
        <v>261.0</v>
      </c>
      <c r="I46" s="181">
        <v>0.0</v>
      </c>
      <c r="J46" s="181">
        <v>0.0</v>
      </c>
      <c r="K46" s="150"/>
      <c r="L46" s="150" t="s">
        <v>2546</v>
      </c>
      <c r="M46" s="150"/>
      <c r="N46" s="150"/>
      <c r="O46" s="150"/>
      <c r="P46" s="150"/>
      <c r="Q46" s="150"/>
      <c r="R46" s="150"/>
      <c r="S46" s="150"/>
      <c r="T46" s="150"/>
      <c r="U46" s="150"/>
      <c r="V46" s="150"/>
      <c r="W46" s="150"/>
      <c r="X46" s="150"/>
      <c r="Y46" s="150"/>
      <c r="Z46" s="150"/>
    </row>
    <row r="47" ht="13.5" customHeight="1">
      <c r="A47" s="202" t="s">
        <v>2823</v>
      </c>
      <c r="B47" s="186"/>
      <c r="C47" s="186"/>
      <c r="D47" s="186"/>
      <c r="E47" s="186"/>
      <c r="F47" s="186"/>
      <c r="G47" s="187"/>
      <c r="H47" s="188">
        <v>262.0</v>
      </c>
      <c r="I47" s="190">
        <v>0.0</v>
      </c>
      <c r="J47" s="190">
        <v>0.0</v>
      </c>
      <c r="K47" s="150"/>
      <c r="L47" s="150" t="s">
        <v>2546</v>
      </c>
      <c r="M47" s="150"/>
      <c r="N47" s="150"/>
      <c r="O47" s="150"/>
      <c r="P47" s="150"/>
      <c r="Q47" s="150"/>
      <c r="R47" s="150"/>
      <c r="S47" s="150"/>
      <c r="T47" s="150"/>
      <c r="U47" s="150"/>
      <c r="V47" s="150"/>
      <c r="W47" s="150"/>
      <c r="X47" s="150"/>
      <c r="Y47" s="150"/>
      <c r="Z47" s="150"/>
    </row>
    <row r="48" ht="13.5" customHeight="1">
      <c r="A48" s="217" t="s">
        <v>2824</v>
      </c>
      <c r="B48" s="30"/>
      <c r="C48" s="30"/>
      <c r="D48" s="30"/>
      <c r="E48" s="30"/>
      <c r="F48" s="30"/>
      <c r="G48" s="30"/>
      <c r="H48" s="30"/>
      <c r="I48" s="30"/>
      <c r="J48" s="31"/>
      <c r="K48" s="150"/>
      <c r="L48" s="150"/>
      <c r="M48" s="150"/>
      <c r="N48" s="150"/>
      <c r="O48" s="150"/>
      <c r="P48" s="150"/>
      <c r="Q48" s="150"/>
      <c r="R48" s="150"/>
      <c r="S48" s="150"/>
      <c r="T48" s="150"/>
      <c r="U48" s="150"/>
      <c r="V48" s="150"/>
      <c r="W48" s="150"/>
      <c r="X48" s="150"/>
      <c r="Y48" s="150"/>
      <c r="Z48" s="150"/>
    </row>
    <row r="49" ht="13.5" customHeight="1">
      <c r="A49" s="218" t="s">
        <v>2825</v>
      </c>
      <c r="B49" s="219"/>
      <c r="C49" s="219"/>
      <c r="D49" s="219"/>
      <c r="E49" s="219"/>
      <c r="F49" s="219"/>
      <c r="G49" s="220"/>
      <c r="H49" s="221">
        <v>263.0</v>
      </c>
      <c r="I49" s="222">
        <v>0.0</v>
      </c>
      <c r="J49" s="222">
        <v>0.0</v>
      </c>
      <c r="K49" s="150"/>
      <c r="L49" s="150" t="s">
        <v>2546</v>
      </c>
      <c r="M49" s="150"/>
      <c r="N49" s="150"/>
      <c r="O49" s="150"/>
      <c r="P49" s="150"/>
      <c r="Q49" s="150"/>
      <c r="R49" s="150"/>
      <c r="S49" s="150"/>
      <c r="T49" s="150"/>
      <c r="U49" s="150"/>
      <c r="V49" s="150"/>
      <c r="W49" s="150"/>
      <c r="X49" s="150"/>
      <c r="Y49" s="150"/>
      <c r="Z49" s="150"/>
    </row>
    <row r="50" ht="13.5" customHeight="1">
      <c r="A50" s="184" t="s">
        <v>2826</v>
      </c>
      <c r="B50" s="177"/>
      <c r="C50" s="177"/>
      <c r="D50" s="177"/>
      <c r="E50" s="177"/>
      <c r="F50" s="177"/>
      <c r="G50" s="178"/>
      <c r="H50" s="179">
        <v>264.0</v>
      </c>
      <c r="I50" s="181">
        <v>3454.49</v>
      </c>
      <c r="J50" s="181">
        <v>4161.02</v>
      </c>
      <c r="K50" s="150"/>
      <c r="L50" s="150" t="s">
        <v>2546</v>
      </c>
      <c r="M50" s="150"/>
      <c r="N50" s="150"/>
      <c r="O50" s="150"/>
      <c r="P50" s="150"/>
      <c r="Q50" s="150"/>
      <c r="R50" s="150"/>
      <c r="S50" s="150"/>
      <c r="T50" s="150"/>
      <c r="U50" s="150"/>
      <c r="V50" s="150"/>
      <c r="W50" s="150"/>
      <c r="X50" s="150"/>
      <c r="Y50" s="150"/>
      <c r="Z50" s="150"/>
    </row>
    <row r="51" ht="24.75" customHeight="1">
      <c r="A51" s="184" t="s">
        <v>2827</v>
      </c>
      <c r="B51" s="177"/>
      <c r="C51" s="177"/>
      <c r="D51" s="177"/>
      <c r="E51" s="177"/>
      <c r="F51" s="177"/>
      <c r="G51" s="178"/>
      <c r="H51" s="179">
        <v>265.0</v>
      </c>
      <c r="I51" s="181">
        <v>9909.56</v>
      </c>
      <c r="J51" s="181">
        <v>58598.98</v>
      </c>
      <c r="K51" s="150"/>
      <c r="L51" s="150" t="s">
        <v>2546</v>
      </c>
      <c r="M51" s="150"/>
      <c r="N51" s="150"/>
      <c r="O51" s="150"/>
      <c r="P51" s="150"/>
      <c r="Q51" s="150"/>
      <c r="R51" s="150"/>
      <c r="S51" s="150"/>
      <c r="T51" s="150"/>
      <c r="U51" s="150"/>
      <c r="V51" s="150"/>
      <c r="W51" s="150"/>
      <c r="X51" s="150"/>
      <c r="Y51" s="150"/>
      <c r="Z51" s="150"/>
    </row>
    <row r="52" ht="24.75" customHeight="1">
      <c r="A52" s="184" t="s">
        <v>2828</v>
      </c>
      <c r="B52" s="177"/>
      <c r="C52" s="177"/>
      <c r="D52" s="177"/>
      <c r="E52" s="177"/>
      <c r="F52" s="177"/>
      <c r="G52" s="178"/>
      <c r="H52" s="179">
        <v>266.0</v>
      </c>
      <c r="I52" s="181">
        <v>70917.29</v>
      </c>
      <c r="J52" s="181">
        <v>114239.29</v>
      </c>
      <c r="K52" s="150"/>
      <c r="L52" s="150" t="s">
        <v>2546</v>
      </c>
      <c r="M52" s="150"/>
      <c r="N52" s="150"/>
      <c r="O52" s="150"/>
      <c r="P52" s="150"/>
      <c r="Q52" s="150"/>
      <c r="R52" s="150"/>
      <c r="S52" s="150"/>
      <c r="T52" s="150"/>
      <c r="U52" s="150"/>
      <c r="V52" s="150"/>
      <c r="W52" s="150"/>
      <c r="X52" s="150"/>
      <c r="Y52" s="150"/>
      <c r="Z52" s="150"/>
    </row>
    <row r="53" ht="13.5" customHeight="1">
      <c r="A53" s="184" t="s">
        <v>2829</v>
      </c>
      <c r="B53" s="177"/>
      <c r="C53" s="177"/>
      <c r="D53" s="177"/>
      <c r="E53" s="177"/>
      <c r="F53" s="177"/>
      <c r="G53" s="178"/>
      <c r="H53" s="179">
        <v>267.0</v>
      </c>
      <c r="I53" s="181">
        <v>0.0</v>
      </c>
      <c r="J53" s="181">
        <v>0.0</v>
      </c>
      <c r="K53" s="150"/>
      <c r="L53" s="150" t="s">
        <v>2546</v>
      </c>
      <c r="M53" s="150"/>
      <c r="N53" s="150"/>
      <c r="O53" s="150"/>
      <c r="P53" s="150"/>
      <c r="Q53" s="150"/>
      <c r="R53" s="150"/>
      <c r="S53" s="150"/>
      <c r="T53" s="150"/>
      <c r="U53" s="150"/>
      <c r="V53" s="150"/>
      <c r="W53" s="150"/>
      <c r="X53" s="150"/>
      <c r="Y53" s="150"/>
      <c r="Z53" s="150"/>
    </row>
    <row r="54" ht="13.5" customHeight="1">
      <c r="A54" s="184" t="s">
        <v>2830</v>
      </c>
      <c r="B54" s="177"/>
      <c r="C54" s="177"/>
      <c r="D54" s="177"/>
      <c r="E54" s="177"/>
      <c r="F54" s="177"/>
      <c r="G54" s="178"/>
      <c r="H54" s="179">
        <v>268.0</v>
      </c>
      <c r="I54" s="181">
        <v>0.0</v>
      </c>
      <c r="J54" s="181">
        <v>0.0</v>
      </c>
      <c r="K54" s="150"/>
      <c r="L54" s="150" t="s">
        <v>2546</v>
      </c>
      <c r="M54" s="150"/>
      <c r="N54" s="150"/>
      <c r="O54" s="150"/>
      <c r="P54" s="150"/>
      <c r="Q54" s="150"/>
      <c r="R54" s="150"/>
      <c r="S54" s="150"/>
      <c r="T54" s="150"/>
      <c r="U54" s="150"/>
      <c r="V54" s="150"/>
      <c r="W54" s="150"/>
      <c r="X54" s="150"/>
      <c r="Y54" s="150"/>
      <c r="Z54" s="150"/>
    </row>
    <row r="55" ht="13.5" customHeight="1">
      <c r="A55" s="184" t="s">
        <v>2831</v>
      </c>
      <c r="B55" s="177"/>
      <c r="C55" s="177"/>
      <c r="D55" s="177"/>
      <c r="E55" s="177"/>
      <c r="F55" s="177"/>
      <c r="G55" s="178"/>
      <c r="H55" s="179">
        <v>269.0</v>
      </c>
      <c r="I55" s="181">
        <v>25178.51</v>
      </c>
      <c r="J55" s="181">
        <v>47916.88</v>
      </c>
      <c r="K55" s="150"/>
      <c r="L55" s="150" t="s">
        <v>2546</v>
      </c>
      <c r="M55" s="150"/>
      <c r="N55" s="150"/>
      <c r="O55" s="150"/>
      <c r="P55" s="150"/>
      <c r="Q55" s="150"/>
      <c r="R55" s="150"/>
      <c r="S55" s="150"/>
      <c r="T55" s="150"/>
      <c r="U55" s="150"/>
      <c r="V55" s="150"/>
      <c r="W55" s="150"/>
      <c r="X55" s="150"/>
      <c r="Y55" s="150"/>
      <c r="Z55" s="150"/>
    </row>
    <row r="56" ht="13.5" customHeight="1">
      <c r="A56" s="184" t="s">
        <v>2832</v>
      </c>
      <c r="B56" s="177"/>
      <c r="C56" s="177"/>
      <c r="D56" s="177"/>
      <c r="E56" s="177"/>
      <c r="F56" s="177"/>
      <c r="G56" s="178"/>
      <c r="H56" s="179">
        <v>270.0</v>
      </c>
      <c r="I56" s="181">
        <v>0.0</v>
      </c>
      <c r="J56" s="181">
        <v>0.0</v>
      </c>
      <c r="K56" s="150"/>
      <c r="L56" s="150" t="s">
        <v>2546</v>
      </c>
      <c r="M56" s="150"/>
      <c r="N56" s="150"/>
      <c r="O56" s="150"/>
      <c r="P56" s="150"/>
      <c r="Q56" s="150"/>
      <c r="R56" s="150"/>
      <c r="S56" s="150"/>
      <c r="T56" s="150"/>
      <c r="U56" s="150"/>
      <c r="V56" s="150"/>
      <c r="W56" s="150"/>
      <c r="X56" s="150"/>
      <c r="Y56" s="150"/>
      <c r="Z56" s="150"/>
    </row>
    <row r="57" ht="25.5" customHeight="1">
      <c r="A57" s="184" t="s">
        <v>2833</v>
      </c>
      <c r="B57" s="177"/>
      <c r="C57" s="177"/>
      <c r="D57" s="177"/>
      <c r="E57" s="177"/>
      <c r="F57" s="177"/>
      <c r="G57" s="178"/>
      <c r="H57" s="179">
        <v>271.0</v>
      </c>
      <c r="I57" s="181">
        <v>11774.65</v>
      </c>
      <c r="J57" s="181">
        <v>9704.85</v>
      </c>
      <c r="K57" s="150"/>
      <c r="L57" s="150" t="s">
        <v>2546</v>
      </c>
      <c r="M57" s="150"/>
      <c r="N57" s="150"/>
      <c r="O57" s="150"/>
      <c r="P57" s="150"/>
      <c r="Q57" s="150"/>
      <c r="R57" s="150"/>
      <c r="S57" s="150"/>
      <c r="T57" s="150"/>
      <c r="U57" s="150"/>
      <c r="V57" s="150"/>
      <c r="W57" s="150"/>
      <c r="X57" s="150"/>
      <c r="Y57" s="150"/>
      <c r="Z57" s="150"/>
    </row>
    <row r="58" ht="13.5" customHeight="1">
      <c r="A58" s="184" t="s">
        <v>2834</v>
      </c>
      <c r="B58" s="177"/>
      <c r="C58" s="177"/>
      <c r="D58" s="177"/>
      <c r="E58" s="177"/>
      <c r="F58" s="177"/>
      <c r="G58" s="178"/>
      <c r="H58" s="179">
        <v>272.0</v>
      </c>
      <c r="I58" s="181">
        <v>87572.61</v>
      </c>
      <c r="J58" s="181">
        <v>87993.4</v>
      </c>
      <c r="K58" s="150"/>
      <c r="L58" s="150" t="s">
        <v>2546</v>
      </c>
      <c r="M58" s="150"/>
      <c r="N58" s="150"/>
      <c r="O58" s="150"/>
      <c r="P58" s="150"/>
      <c r="Q58" s="150"/>
      <c r="R58" s="150"/>
      <c r="S58" s="150"/>
      <c r="T58" s="150"/>
      <c r="U58" s="150"/>
      <c r="V58" s="150"/>
      <c r="W58" s="150"/>
      <c r="X58" s="150"/>
      <c r="Y58" s="150"/>
      <c r="Z58" s="150"/>
    </row>
    <row r="59" ht="13.5" customHeight="1">
      <c r="A59" s="184" t="s">
        <v>2835</v>
      </c>
      <c r="B59" s="177"/>
      <c r="C59" s="177"/>
      <c r="D59" s="177"/>
      <c r="E59" s="177"/>
      <c r="F59" s="177"/>
      <c r="G59" s="178"/>
      <c r="H59" s="179">
        <v>273.0</v>
      </c>
      <c r="I59" s="181">
        <v>0.0</v>
      </c>
      <c r="J59" s="181">
        <v>0.0</v>
      </c>
      <c r="K59" s="150"/>
      <c r="L59" s="150" t="s">
        <v>2546</v>
      </c>
      <c r="M59" s="150"/>
      <c r="N59" s="150"/>
      <c r="O59" s="150"/>
      <c r="P59" s="150"/>
      <c r="Q59" s="150"/>
      <c r="R59" s="150"/>
      <c r="S59" s="150"/>
      <c r="T59" s="150"/>
      <c r="U59" s="150"/>
      <c r="V59" s="150"/>
      <c r="W59" s="150"/>
      <c r="X59" s="150"/>
      <c r="Y59" s="150"/>
      <c r="Z59" s="150"/>
    </row>
    <row r="60" ht="13.5" customHeight="1">
      <c r="A60" s="184" t="s">
        <v>2836</v>
      </c>
      <c r="B60" s="177"/>
      <c r="C60" s="177"/>
      <c r="D60" s="177"/>
      <c r="E60" s="177"/>
      <c r="F60" s="177"/>
      <c r="G60" s="178"/>
      <c r="H60" s="179">
        <v>274.0</v>
      </c>
      <c r="I60" s="181">
        <v>6482.36</v>
      </c>
      <c r="J60" s="181">
        <v>3026.41</v>
      </c>
      <c r="K60" s="150"/>
      <c r="L60" s="150" t="s">
        <v>2546</v>
      </c>
      <c r="M60" s="150"/>
      <c r="N60" s="150"/>
      <c r="O60" s="150"/>
      <c r="P60" s="150"/>
      <c r="Q60" s="150"/>
      <c r="R60" s="150"/>
      <c r="S60" s="150"/>
      <c r="T60" s="150"/>
      <c r="U60" s="150"/>
      <c r="V60" s="150"/>
      <c r="W60" s="150"/>
      <c r="X60" s="150"/>
      <c r="Y60" s="150"/>
      <c r="Z60" s="150"/>
    </row>
    <row r="61" ht="13.5" customHeight="1">
      <c r="A61" s="201" t="s">
        <v>2837</v>
      </c>
      <c r="B61" s="177"/>
      <c r="C61" s="177"/>
      <c r="D61" s="177"/>
      <c r="E61" s="177"/>
      <c r="F61" s="177"/>
      <c r="G61" s="178"/>
      <c r="H61" s="179">
        <v>275.0</v>
      </c>
      <c r="I61" s="181">
        <v>0.0</v>
      </c>
      <c r="J61" s="181">
        <v>0.0</v>
      </c>
      <c r="K61" s="150"/>
      <c r="L61" s="150" t="s">
        <v>2546</v>
      </c>
      <c r="M61" s="150"/>
      <c r="N61" s="150"/>
      <c r="O61" s="150"/>
      <c r="P61" s="150"/>
      <c r="Q61" s="150"/>
      <c r="R61" s="150"/>
      <c r="S61" s="150"/>
      <c r="T61" s="150"/>
      <c r="U61" s="150"/>
      <c r="V61" s="150"/>
      <c r="W61" s="150"/>
      <c r="X61" s="150"/>
      <c r="Y61" s="150"/>
      <c r="Z61" s="150"/>
    </row>
    <row r="62" ht="13.5" customHeight="1">
      <c r="A62" s="184" t="s">
        <v>2838</v>
      </c>
      <c r="B62" s="177"/>
      <c r="C62" s="177"/>
      <c r="D62" s="177"/>
      <c r="E62" s="177"/>
      <c r="F62" s="177"/>
      <c r="G62" s="178"/>
      <c r="H62" s="179">
        <v>276.0</v>
      </c>
      <c r="I62" s="181">
        <v>3649.88</v>
      </c>
      <c r="J62" s="181">
        <v>3649.88</v>
      </c>
      <c r="K62" s="150"/>
      <c r="L62" s="150" t="s">
        <v>2546</v>
      </c>
      <c r="M62" s="150"/>
      <c r="N62" s="150"/>
      <c r="O62" s="150"/>
      <c r="P62" s="150"/>
      <c r="Q62" s="150"/>
      <c r="R62" s="150"/>
      <c r="S62" s="150"/>
      <c r="T62" s="150"/>
      <c r="U62" s="150"/>
      <c r="V62" s="150"/>
      <c r="W62" s="150"/>
      <c r="X62" s="150"/>
      <c r="Y62" s="150"/>
      <c r="Z62" s="150"/>
    </row>
    <row r="63" ht="13.5" customHeight="1">
      <c r="A63" s="184" t="s">
        <v>2839</v>
      </c>
      <c r="B63" s="177"/>
      <c r="C63" s="177"/>
      <c r="D63" s="177"/>
      <c r="E63" s="177"/>
      <c r="F63" s="177"/>
      <c r="G63" s="178"/>
      <c r="H63" s="179">
        <v>277.0</v>
      </c>
      <c r="I63" s="181">
        <v>0.0</v>
      </c>
      <c r="J63" s="181">
        <v>0.0</v>
      </c>
      <c r="K63" s="150"/>
      <c r="L63" s="150" t="s">
        <v>2546</v>
      </c>
      <c r="M63" s="150"/>
      <c r="N63" s="150"/>
      <c r="O63" s="150"/>
      <c r="P63" s="150"/>
      <c r="Q63" s="150"/>
      <c r="R63" s="150"/>
      <c r="S63" s="150"/>
      <c r="T63" s="150"/>
      <c r="U63" s="150"/>
      <c r="V63" s="150"/>
      <c r="W63" s="150"/>
      <c r="X63" s="150"/>
      <c r="Y63" s="150"/>
      <c r="Z63" s="150"/>
    </row>
    <row r="64" ht="13.5" customHeight="1">
      <c r="A64" s="184" t="s">
        <v>2840</v>
      </c>
      <c r="B64" s="177"/>
      <c r="C64" s="177"/>
      <c r="D64" s="177"/>
      <c r="E64" s="177"/>
      <c r="F64" s="177"/>
      <c r="G64" s="178"/>
      <c r="H64" s="179">
        <v>278.0</v>
      </c>
      <c r="I64" s="181">
        <v>0.0</v>
      </c>
      <c r="J64" s="181">
        <v>0.0</v>
      </c>
      <c r="K64" s="150"/>
      <c r="L64" s="150" t="s">
        <v>2546</v>
      </c>
      <c r="M64" s="150"/>
      <c r="N64" s="150"/>
      <c r="O64" s="150"/>
      <c r="P64" s="150"/>
      <c r="Q64" s="150"/>
      <c r="R64" s="150"/>
      <c r="S64" s="150"/>
      <c r="T64" s="150"/>
      <c r="U64" s="150"/>
      <c r="V64" s="150"/>
      <c r="W64" s="150"/>
      <c r="X64" s="150"/>
      <c r="Y64" s="150"/>
      <c r="Z64" s="150"/>
    </row>
    <row r="65" ht="13.5" customHeight="1">
      <c r="A65" s="184" t="s">
        <v>2841</v>
      </c>
      <c r="B65" s="177"/>
      <c r="C65" s="177"/>
      <c r="D65" s="177"/>
      <c r="E65" s="177"/>
      <c r="F65" s="177"/>
      <c r="G65" s="178"/>
      <c r="H65" s="179">
        <v>279.0</v>
      </c>
      <c r="I65" s="181">
        <v>26104.47</v>
      </c>
      <c r="J65" s="181">
        <v>20546.42</v>
      </c>
      <c r="K65" s="150"/>
      <c r="L65" s="150" t="s">
        <v>2546</v>
      </c>
      <c r="M65" s="150"/>
      <c r="N65" s="150"/>
      <c r="O65" s="150"/>
      <c r="P65" s="150"/>
      <c r="Q65" s="150"/>
      <c r="R65" s="150"/>
      <c r="S65" s="150"/>
      <c r="T65" s="150"/>
      <c r="U65" s="150"/>
      <c r="V65" s="150"/>
      <c r="W65" s="150"/>
      <c r="X65" s="150"/>
      <c r="Y65" s="150"/>
      <c r="Z65" s="150"/>
    </row>
    <row r="66" ht="13.5" customHeight="1">
      <c r="A66" s="201" t="s">
        <v>2842</v>
      </c>
      <c r="B66" s="177"/>
      <c r="C66" s="177"/>
      <c r="D66" s="177"/>
      <c r="E66" s="177"/>
      <c r="F66" s="177"/>
      <c r="G66" s="178"/>
      <c r="H66" s="179">
        <v>280.0</v>
      </c>
      <c r="I66" s="181">
        <v>2323.88</v>
      </c>
      <c r="J66" s="181">
        <v>0.0</v>
      </c>
      <c r="K66" s="150"/>
      <c r="L66" s="150" t="s">
        <v>2546</v>
      </c>
      <c r="M66" s="150"/>
      <c r="N66" s="150"/>
      <c r="O66" s="150"/>
      <c r="P66" s="150"/>
      <c r="Q66" s="150"/>
      <c r="R66" s="150"/>
      <c r="S66" s="150"/>
      <c r="T66" s="150"/>
      <c r="U66" s="150"/>
      <c r="V66" s="150"/>
      <c r="W66" s="150"/>
      <c r="X66" s="150"/>
      <c r="Y66" s="150"/>
      <c r="Z66" s="150"/>
    </row>
    <row r="67" ht="24.75" customHeight="1">
      <c r="A67" s="184" t="s">
        <v>2843</v>
      </c>
      <c r="B67" s="177"/>
      <c r="C67" s="177"/>
      <c r="D67" s="177"/>
      <c r="E67" s="177"/>
      <c r="F67" s="177"/>
      <c r="G67" s="178"/>
      <c r="H67" s="179">
        <v>281.0</v>
      </c>
      <c r="I67" s="181">
        <v>0.0</v>
      </c>
      <c r="J67" s="181">
        <v>0.0</v>
      </c>
      <c r="K67" s="150"/>
      <c r="L67" s="150" t="s">
        <v>2546</v>
      </c>
      <c r="M67" s="150"/>
      <c r="N67" s="150"/>
      <c r="O67" s="150"/>
      <c r="P67" s="150"/>
      <c r="Q67" s="150"/>
      <c r="R67" s="150"/>
      <c r="S67" s="150"/>
      <c r="T67" s="150"/>
      <c r="U67" s="150"/>
      <c r="V67" s="150"/>
      <c r="W67" s="150"/>
      <c r="X67" s="150"/>
      <c r="Y67" s="150"/>
      <c r="Z67" s="150"/>
    </row>
    <row r="68" ht="13.5" customHeight="1">
      <c r="A68" s="184" t="s">
        <v>2844</v>
      </c>
      <c r="B68" s="177"/>
      <c r="C68" s="177"/>
      <c r="D68" s="177"/>
      <c r="E68" s="177"/>
      <c r="F68" s="177"/>
      <c r="G68" s="178"/>
      <c r="H68" s="191">
        <v>282.0</v>
      </c>
      <c r="I68" s="181">
        <v>0.0</v>
      </c>
      <c r="J68" s="181">
        <v>0.0</v>
      </c>
      <c r="K68" s="150"/>
      <c r="L68" s="150" t="s">
        <v>2607</v>
      </c>
      <c r="M68" s="150"/>
      <c r="N68" s="150"/>
      <c r="O68" s="150"/>
      <c r="P68" s="150"/>
      <c r="Q68" s="150"/>
      <c r="R68" s="150"/>
      <c r="S68" s="150"/>
      <c r="T68" s="150"/>
      <c r="U68" s="150"/>
      <c r="V68" s="150"/>
      <c r="W68" s="150"/>
      <c r="X68" s="150"/>
      <c r="Y68" s="150"/>
      <c r="Z68" s="150"/>
    </row>
    <row r="69" ht="13.5" customHeight="1">
      <c r="A69" s="184" t="s">
        <v>2845</v>
      </c>
      <c r="B69" s="177"/>
      <c r="C69" s="177"/>
      <c r="D69" s="177"/>
      <c r="E69" s="177"/>
      <c r="F69" s="177"/>
      <c r="G69" s="178"/>
      <c r="H69" s="191">
        <v>283.0</v>
      </c>
      <c r="I69" s="181">
        <v>0.0</v>
      </c>
      <c r="J69" s="181">
        <v>0.0</v>
      </c>
      <c r="K69" s="150"/>
      <c r="L69" s="150" t="s">
        <v>2607</v>
      </c>
      <c r="M69" s="150"/>
      <c r="N69" s="150"/>
      <c r="O69" s="150"/>
      <c r="P69" s="150"/>
      <c r="Q69" s="150"/>
      <c r="R69" s="150"/>
      <c r="S69" s="150"/>
      <c r="T69" s="150"/>
      <c r="U69" s="150"/>
      <c r="V69" s="150"/>
      <c r="W69" s="150"/>
      <c r="X69" s="150"/>
      <c r="Y69" s="150"/>
      <c r="Z69" s="150"/>
    </row>
    <row r="70" ht="24.75" customHeight="1">
      <c r="A70" s="184" t="s">
        <v>2846</v>
      </c>
      <c r="B70" s="177"/>
      <c r="C70" s="177"/>
      <c r="D70" s="177"/>
      <c r="E70" s="177"/>
      <c r="F70" s="177"/>
      <c r="G70" s="178"/>
      <c r="H70" s="191">
        <v>284.0</v>
      </c>
      <c r="I70" s="181">
        <v>0.0</v>
      </c>
      <c r="J70" s="181">
        <v>0.0</v>
      </c>
      <c r="K70" s="150"/>
      <c r="L70" s="150" t="s">
        <v>2607</v>
      </c>
      <c r="M70" s="150"/>
      <c r="N70" s="150"/>
      <c r="O70" s="150"/>
      <c r="P70" s="150"/>
      <c r="Q70" s="150"/>
      <c r="R70" s="150"/>
      <c r="S70" s="150"/>
      <c r="T70" s="150"/>
      <c r="U70" s="150"/>
      <c r="V70" s="150"/>
      <c r="W70" s="150"/>
      <c r="X70" s="150"/>
      <c r="Y70" s="150"/>
      <c r="Z70" s="150"/>
    </row>
    <row r="71" ht="13.5" customHeight="1">
      <c r="A71" s="202" t="s">
        <v>2847</v>
      </c>
      <c r="B71" s="186"/>
      <c r="C71" s="186"/>
      <c r="D71" s="186"/>
      <c r="E71" s="186"/>
      <c r="F71" s="186"/>
      <c r="G71" s="187"/>
      <c r="H71" s="188">
        <v>285.0</v>
      </c>
      <c r="I71" s="190">
        <v>0.0</v>
      </c>
      <c r="J71" s="190">
        <v>0.0</v>
      </c>
      <c r="K71" s="150"/>
      <c r="L71" s="150" t="s">
        <v>2546</v>
      </c>
      <c r="M71" s="150"/>
      <c r="N71" s="150"/>
      <c r="O71" s="150"/>
      <c r="P71" s="150"/>
      <c r="Q71" s="150"/>
      <c r="R71" s="150"/>
      <c r="S71" s="150"/>
      <c r="T71" s="150"/>
      <c r="U71" s="150"/>
      <c r="V71" s="150"/>
      <c r="W71" s="150"/>
      <c r="X71" s="150"/>
      <c r="Y71" s="150"/>
      <c r="Z71" s="150"/>
    </row>
    <row r="72" ht="13.5" customHeight="1">
      <c r="A72" s="217" t="s">
        <v>2848</v>
      </c>
      <c r="B72" s="30"/>
      <c r="C72" s="30"/>
      <c r="D72" s="30"/>
      <c r="E72" s="30"/>
      <c r="F72" s="30"/>
      <c r="G72" s="30"/>
      <c r="H72" s="30"/>
      <c r="I72" s="30"/>
      <c r="J72" s="31"/>
      <c r="K72" s="150"/>
      <c r="L72" s="150"/>
      <c r="M72" s="150"/>
      <c r="N72" s="150"/>
      <c r="O72" s="150"/>
      <c r="P72" s="150"/>
      <c r="Q72" s="150"/>
      <c r="R72" s="150"/>
      <c r="S72" s="150"/>
      <c r="T72" s="150"/>
      <c r="U72" s="150"/>
      <c r="V72" s="150"/>
      <c r="W72" s="150"/>
      <c r="X72" s="150"/>
      <c r="Y72" s="150"/>
      <c r="Z72" s="150"/>
    </row>
    <row r="73" ht="13.5" customHeight="1">
      <c r="A73" s="218" t="s">
        <v>2849</v>
      </c>
      <c r="B73" s="219"/>
      <c r="C73" s="219"/>
      <c r="D73" s="219"/>
      <c r="E73" s="219"/>
      <c r="F73" s="219"/>
      <c r="G73" s="220"/>
      <c r="H73" s="221">
        <v>286.0</v>
      </c>
      <c r="I73" s="222">
        <v>140.91</v>
      </c>
      <c r="J73" s="222">
        <v>734.4</v>
      </c>
      <c r="K73" s="150"/>
      <c r="L73" s="150" t="s">
        <v>2546</v>
      </c>
      <c r="M73" s="150"/>
      <c r="N73" s="150"/>
      <c r="O73" s="150"/>
      <c r="P73" s="150"/>
      <c r="Q73" s="150"/>
      <c r="R73" s="150"/>
      <c r="S73" s="150"/>
      <c r="T73" s="150"/>
      <c r="U73" s="150"/>
      <c r="V73" s="150"/>
      <c r="W73" s="150"/>
      <c r="X73" s="150"/>
      <c r="Y73" s="150"/>
      <c r="Z73" s="150"/>
    </row>
    <row r="74" ht="13.5" customHeight="1">
      <c r="A74" s="184" t="s">
        <v>2850</v>
      </c>
      <c r="B74" s="177"/>
      <c r="C74" s="177"/>
      <c r="D74" s="177"/>
      <c r="E74" s="177"/>
      <c r="F74" s="177"/>
      <c r="G74" s="178"/>
      <c r="H74" s="179">
        <v>287.0</v>
      </c>
      <c r="I74" s="181">
        <v>0.0</v>
      </c>
      <c r="J74" s="181">
        <v>0.0</v>
      </c>
      <c r="K74" s="150"/>
      <c r="L74" s="150" t="s">
        <v>2546</v>
      </c>
      <c r="M74" s="150"/>
      <c r="N74" s="150"/>
      <c r="O74" s="150"/>
      <c r="P74" s="150"/>
      <c r="Q74" s="150"/>
      <c r="R74" s="150"/>
      <c r="S74" s="150"/>
      <c r="T74" s="150"/>
      <c r="U74" s="150"/>
      <c r="V74" s="150"/>
      <c r="W74" s="150"/>
      <c r="X74" s="150"/>
      <c r="Y74" s="150"/>
      <c r="Z74" s="150"/>
    </row>
    <row r="75" ht="13.5" customHeight="1">
      <c r="A75" s="184" t="s">
        <v>2851</v>
      </c>
      <c r="B75" s="177"/>
      <c r="C75" s="177"/>
      <c r="D75" s="177"/>
      <c r="E75" s="177"/>
      <c r="F75" s="177"/>
      <c r="G75" s="178"/>
      <c r="H75" s="179">
        <v>288.0</v>
      </c>
      <c r="I75" s="181">
        <v>0.0</v>
      </c>
      <c r="J75" s="181">
        <v>0.0</v>
      </c>
      <c r="K75" s="150"/>
      <c r="L75" s="150" t="s">
        <v>2546</v>
      </c>
      <c r="M75" s="150"/>
      <c r="N75" s="150"/>
      <c r="O75" s="150"/>
      <c r="P75" s="150"/>
      <c r="Q75" s="150"/>
      <c r="R75" s="150"/>
      <c r="S75" s="150"/>
      <c r="T75" s="150"/>
      <c r="U75" s="150"/>
      <c r="V75" s="150"/>
      <c r="W75" s="150"/>
      <c r="X75" s="150"/>
      <c r="Y75" s="150"/>
      <c r="Z75" s="150"/>
    </row>
    <row r="76" ht="13.5" customHeight="1">
      <c r="A76" s="202" t="s">
        <v>2852</v>
      </c>
      <c r="B76" s="186"/>
      <c r="C76" s="186"/>
      <c r="D76" s="186"/>
      <c r="E76" s="186"/>
      <c r="F76" s="186"/>
      <c r="G76" s="187"/>
      <c r="H76" s="188">
        <v>289.0</v>
      </c>
      <c r="I76" s="190">
        <v>2626.93</v>
      </c>
      <c r="J76" s="190">
        <v>588.3</v>
      </c>
      <c r="K76" s="150"/>
      <c r="L76" s="150" t="s">
        <v>2546</v>
      </c>
      <c r="M76" s="150"/>
      <c r="N76" s="150"/>
      <c r="O76" s="150"/>
      <c r="P76" s="150"/>
      <c r="Q76" s="150"/>
      <c r="R76" s="150"/>
      <c r="S76" s="150"/>
      <c r="T76" s="150"/>
      <c r="U76" s="150"/>
      <c r="V76" s="150"/>
      <c r="W76" s="150"/>
      <c r="X76" s="150"/>
      <c r="Y76" s="150"/>
      <c r="Z76" s="150"/>
    </row>
    <row r="77" ht="13.5" customHeight="1">
      <c r="A77" s="217" t="s">
        <v>2853</v>
      </c>
      <c r="B77" s="30"/>
      <c r="C77" s="30"/>
      <c r="D77" s="30"/>
      <c r="E77" s="30"/>
      <c r="F77" s="30"/>
      <c r="G77" s="30"/>
      <c r="H77" s="30"/>
      <c r="I77" s="30"/>
      <c r="J77" s="31"/>
      <c r="K77" s="150"/>
      <c r="L77" s="150"/>
      <c r="M77" s="150"/>
      <c r="N77" s="150"/>
      <c r="O77" s="150"/>
      <c r="P77" s="150"/>
      <c r="Q77" s="150"/>
      <c r="R77" s="150"/>
      <c r="S77" s="150"/>
      <c r="T77" s="150"/>
      <c r="U77" s="150"/>
      <c r="V77" s="150"/>
      <c r="W77" s="150"/>
      <c r="X77" s="150"/>
      <c r="Y77" s="150"/>
      <c r="Z77" s="150"/>
    </row>
    <row r="78" ht="24.75" customHeight="1">
      <c r="A78" s="218" t="s">
        <v>2854</v>
      </c>
      <c r="B78" s="219"/>
      <c r="C78" s="219"/>
      <c r="D78" s="219"/>
      <c r="E78" s="219"/>
      <c r="F78" s="219"/>
      <c r="G78" s="220"/>
      <c r="H78" s="221">
        <v>290.0</v>
      </c>
      <c r="I78" s="227">
        <f t="shared" ref="I78:J78" si="1">ROUND(SUM(I79:I82),2)</f>
        <v>127291.99</v>
      </c>
      <c r="J78" s="227">
        <f t="shared" si="1"/>
        <v>122182.74</v>
      </c>
      <c r="K78" s="150"/>
      <c r="L78" s="150" t="s">
        <v>2546</v>
      </c>
      <c r="M78" s="150"/>
      <c r="N78" s="150"/>
      <c r="O78" s="150"/>
      <c r="P78" s="150"/>
      <c r="Q78" s="150"/>
      <c r="R78" s="150"/>
      <c r="S78" s="150"/>
      <c r="T78" s="150"/>
      <c r="U78" s="150"/>
      <c r="V78" s="150"/>
      <c r="W78" s="150"/>
      <c r="X78" s="150"/>
      <c r="Y78" s="150"/>
      <c r="Z78" s="150"/>
    </row>
    <row r="79" ht="13.5" customHeight="1">
      <c r="A79" s="184" t="s">
        <v>2855</v>
      </c>
      <c r="B79" s="177"/>
      <c r="C79" s="177"/>
      <c r="D79" s="177"/>
      <c r="E79" s="177"/>
      <c r="F79" s="177"/>
      <c r="G79" s="178"/>
      <c r="H79" s="179">
        <v>291.0</v>
      </c>
      <c r="I79" s="181">
        <v>13399.55</v>
      </c>
      <c r="J79" s="181">
        <v>37602.55</v>
      </c>
      <c r="K79" s="150"/>
      <c r="L79" s="150" t="s">
        <v>2546</v>
      </c>
      <c r="M79" s="150"/>
      <c r="N79" s="150"/>
      <c r="O79" s="150"/>
      <c r="P79" s="150"/>
      <c r="Q79" s="150"/>
      <c r="R79" s="150"/>
      <c r="S79" s="150"/>
      <c r="T79" s="150"/>
      <c r="U79" s="150"/>
      <c r="V79" s="150"/>
      <c r="W79" s="150"/>
      <c r="X79" s="150"/>
      <c r="Y79" s="150"/>
      <c r="Z79" s="150"/>
    </row>
    <row r="80" ht="13.5" customHeight="1">
      <c r="A80" s="184" t="s">
        <v>2856</v>
      </c>
      <c r="B80" s="177"/>
      <c r="C80" s="177"/>
      <c r="D80" s="177"/>
      <c r="E80" s="177"/>
      <c r="F80" s="177"/>
      <c r="G80" s="178"/>
      <c r="H80" s="179">
        <v>292.0</v>
      </c>
      <c r="I80" s="181">
        <v>15713.65</v>
      </c>
      <c r="J80" s="181">
        <v>73604.19</v>
      </c>
      <c r="K80" s="150"/>
      <c r="L80" s="150" t="s">
        <v>2546</v>
      </c>
      <c r="M80" s="150"/>
      <c r="N80" s="150"/>
      <c r="O80" s="150"/>
      <c r="P80" s="150"/>
      <c r="Q80" s="150"/>
      <c r="R80" s="150"/>
      <c r="S80" s="150"/>
      <c r="T80" s="150"/>
      <c r="U80" s="150"/>
      <c r="V80" s="150"/>
      <c r="W80" s="150"/>
      <c r="X80" s="150"/>
      <c r="Y80" s="150"/>
      <c r="Z80" s="150"/>
    </row>
    <row r="81" ht="13.5" customHeight="1">
      <c r="A81" s="184" t="s">
        <v>2857</v>
      </c>
      <c r="B81" s="177"/>
      <c r="C81" s="177"/>
      <c r="D81" s="177"/>
      <c r="E81" s="177"/>
      <c r="F81" s="177"/>
      <c r="G81" s="178"/>
      <c r="H81" s="179">
        <v>293.0</v>
      </c>
      <c r="I81" s="181">
        <v>0.0</v>
      </c>
      <c r="J81" s="181">
        <v>0.0</v>
      </c>
      <c r="K81" s="150"/>
      <c r="L81" s="150" t="s">
        <v>2546</v>
      </c>
      <c r="M81" s="150"/>
      <c r="N81" s="150"/>
      <c r="O81" s="150"/>
      <c r="P81" s="150"/>
      <c r="Q81" s="150"/>
      <c r="R81" s="150"/>
      <c r="S81" s="150"/>
      <c r="T81" s="150"/>
      <c r="U81" s="150"/>
      <c r="V81" s="150"/>
      <c r="W81" s="150"/>
      <c r="X81" s="150"/>
      <c r="Y81" s="150"/>
      <c r="Z81" s="150"/>
    </row>
    <row r="82" ht="36.0" customHeight="1">
      <c r="A82" s="184" t="s">
        <v>2858</v>
      </c>
      <c r="B82" s="177"/>
      <c r="C82" s="177"/>
      <c r="D82" s="177"/>
      <c r="E82" s="177"/>
      <c r="F82" s="177"/>
      <c r="G82" s="178"/>
      <c r="H82" s="179">
        <v>294.0</v>
      </c>
      <c r="I82" s="181">
        <v>98178.79</v>
      </c>
      <c r="J82" s="181">
        <v>10976.0</v>
      </c>
      <c r="K82" s="150"/>
      <c r="L82" s="150" t="s">
        <v>2546</v>
      </c>
      <c r="M82" s="150"/>
      <c r="N82" s="150"/>
      <c r="O82" s="150"/>
      <c r="P82" s="150"/>
      <c r="Q82" s="150"/>
      <c r="R82" s="150"/>
      <c r="S82" s="150"/>
      <c r="T82" s="150"/>
      <c r="U82" s="150"/>
      <c r="V82" s="150"/>
      <c r="W82" s="150"/>
      <c r="X82" s="150"/>
      <c r="Y82" s="150"/>
      <c r="Z82" s="150"/>
    </row>
    <row r="83" ht="13.5" customHeight="1">
      <c r="A83" s="184" t="s">
        <v>2859</v>
      </c>
      <c r="B83" s="177"/>
      <c r="C83" s="177"/>
      <c r="D83" s="177"/>
      <c r="E83" s="177"/>
      <c r="F83" s="177"/>
      <c r="G83" s="178"/>
      <c r="H83" s="179">
        <v>295.0</v>
      </c>
      <c r="I83" s="181">
        <v>0.0</v>
      </c>
      <c r="J83" s="181">
        <v>0.0</v>
      </c>
      <c r="K83" s="150"/>
      <c r="L83" s="150" t="s">
        <v>2546</v>
      </c>
      <c r="M83" s="150"/>
      <c r="N83" s="150"/>
      <c r="O83" s="150"/>
      <c r="P83" s="150"/>
      <c r="Q83" s="150"/>
      <c r="R83" s="150"/>
      <c r="S83" s="150"/>
      <c r="T83" s="150"/>
      <c r="U83" s="150"/>
      <c r="V83" s="150"/>
      <c r="W83" s="150"/>
      <c r="X83" s="150"/>
      <c r="Y83" s="150"/>
      <c r="Z83" s="150"/>
    </row>
    <row r="84" ht="13.5" customHeight="1">
      <c r="A84" s="184" t="s">
        <v>2860</v>
      </c>
      <c r="B84" s="177"/>
      <c r="C84" s="177"/>
      <c r="D84" s="177"/>
      <c r="E84" s="177"/>
      <c r="F84" s="177"/>
      <c r="G84" s="178"/>
      <c r="H84" s="179">
        <v>296.0</v>
      </c>
      <c r="I84" s="181">
        <v>0.0</v>
      </c>
      <c r="J84" s="181">
        <v>0.0</v>
      </c>
      <c r="K84" s="150"/>
      <c r="L84" s="150" t="s">
        <v>2546</v>
      </c>
      <c r="M84" s="150"/>
      <c r="N84" s="150"/>
      <c r="O84" s="150"/>
      <c r="P84" s="150"/>
      <c r="Q84" s="150"/>
      <c r="R84" s="150"/>
      <c r="S84" s="150"/>
      <c r="T84" s="150"/>
      <c r="U84" s="150"/>
      <c r="V84" s="150"/>
      <c r="W84" s="150"/>
      <c r="X84" s="150"/>
      <c r="Y84" s="150"/>
      <c r="Z84" s="150"/>
    </row>
    <row r="85" ht="24.75" customHeight="1">
      <c r="A85" s="184" t="s">
        <v>2861</v>
      </c>
      <c r="B85" s="177"/>
      <c r="C85" s="177"/>
      <c r="D85" s="177"/>
      <c r="E85" s="177"/>
      <c r="F85" s="177"/>
      <c r="G85" s="178"/>
      <c r="H85" s="179">
        <v>297.0</v>
      </c>
      <c r="I85" s="181">
        <v>0.0</v>
      </c>
      <c r="J85" s="181">
        <v>0.0</v>
      </c>
      <c r="K85" s="150"/>
      <c r="L85" s="150" t="s">
        <v>2546</v>
      </c>
      <c r="M85" s="150"/>
      <c r="N85" s="150"/>
      <c r="O85" s="150"/>
      <c r="P85" s="150"/>
      <c r="Q85" s="150"/>
      <c r="R85" s="150"/>
      <c r="S85" s="150"/>
      <c r="T85" s="150"/>
      <c r="U85" s="150"/>
      <c r="V85" s="150"/>
      <c r="W85" s="150"/>
      <c r="X85" s="150"/>
      <c r="Y85" s="150"/>
      <c r="Z85" s="150"/>
    </row>
    <row r="86" ht="24.75" customHeight="1">
      <c r="A86" s="202" t="s">
        <v>2862</v>
      </c>
      <c r="B86" s="186"/>
      <c r="C86" s="186"/>
      <c r="D86" s="186"/>
      <c r="E86" s="186"/>
      <c r="F86" s="186"/>
      <c r="G86" s="187"/>
      <c r="H86" s="188">
        <v>298.0</v>
      </c>
      <c r="I86" s="190">
        <v>0.0</v>
      </c>
      <c r="J86" s="190">
        <v>0.0</v>
      </c>
      <c r="K86" s="150"/>
      <c r="L86" s="150" t="s">
        <v>2546</v>
      </c>
      <c r="M86" s="150"/>
      <c r="N86" s="150"/>
      <c r="O86" s="150"/>
      <c r="P86" s="150"/>
      <c r="Q86" s="150"/>
      <c r="R86" s="150"/>
      <c r="S86" s="150"/>
      <c r="T86" s="150"/>
      <c r="U86" s="150"/>
      <c r="V86" s="150"/>
      <c r="W86" s="150"/>
      <c r="X86" s="150"/>
      <c r="Y86" s="150"/>
      <c r="Z86" s="150"/>
    </row>
    <row r="87" ht="13.5" customHeight="1">
      <c r="A87" s="217" t="s">
        <v>2863</v>
      </c>
      <c r="B87" s="30"/>
      <c r="C87" s="30"/>
      <c r="D87" s="30"/>
      <c r="E87" s="30"/>
      <c r="F87" s="30"/>
      <c r="G87" s="30"/>
      <c r="H87" s="30"/>
      <c r="I87" s="30"/>
      <c r="J87" s="31"/>
      <c r="K87" s="150"/>
      <c r="L87" s="150"/>
      <c r="M87" s="150"/>
      <c r="N87" s="150"/>
      <c r="O87" s="150"/>
      <c r="P87" s="150"/>
      <c r="Q87" s="150"/>
      <c r="R87" s="150"/>
      <c r="S87" s="150"/>
      <c r="T87" s="150"/>
      <c r="U87" s="150"/>
      <c r="V87" s="150"/>
      <c r="W87" s="150"/>
      <c r="X87" s="150"/>
      <c r="Y87" s="150"/>
      <c r="Z87" s="150"/>
    </row>
    <row r="88" ht="36.0" customHeight="1">
      <c r="A88" s="223" t="s">
        <v>2864</v>
      </c>
      <c r="B88" s="160"/>
      <c r="C88" s="160"/>
      <c r="D88" s="160"/>
      <c r="E88" s="160"/>
      <c r="F88" s="160"/>
      <c r="G88" s="224"/>
      <c r="H88" s="225">
        <v>299.0</v>
      </c>
      <c r="I88" s="226">
        <v>0.0</v>
      </c>
      <c r="J88" s="226">
        <v>0.0</v>
      </c>
      <c r="K88" s="150"/>
      <c r="L88" s="150" t="s">
        <v>2546</v>
      </c>
      <c r="M88" s="228"/>
      <c r="N88" s="150"/>
      <c r="O88" s="150"/>
      <c r="P88" s="150"/>
      <c r="Q88" s="150"/>
      <c r="R88" s="150"/>
      <c r="S88" s="150"/>
      <c r="T88" s="150"/>
      <c r="U88" s="150"/>
      <c r="V88" s="150"/>
      <c r="W88" s="150"/>
      <c r="X88" s="150"/>
      <c r="Y88" s="150"/>
      <c r="Z88" s="150"/>
    </row>
    <row r="89" ht="4.5" customHeight="1">
      <c r="A89" s="193"/>
      <c r="B89" s="193"/>
      <c r="C89" s="193"/>
      <c r="D89" s="193"/>
      <c r="E89" s="193"/>
      <c r="F89" s="193"/>
      <c r="G89" s="193"/>
      <c r="H89" s="193"/>
      <c r="I89" s="193"/>
      <c r="J89" s="193"/>
      <c r="K89" s="193"/>
      <c r="L89" s="193"/>
      <c r="M89" s="193"/>
      <c r="N89" s="193"/>
      <c r="O89" s="150"/>
      <c r="P89" s="150"/>
      <c r="Q89" s="193"/>
      <c r="R89" s="193"/>
      <c r="S89" s="193"/>
      <c r="T89" s="193"/>
      <c r="U89" s="193"/>
      <c r="V89" s="193"/>
      <c r="W89" s="193"/>
      <c r="X89" s="193"/>
      <c r="Y89" s="193"/>
      <c r="Z89" s="193"/>
    </row>
    <row r="90" ht="12.0" customHeight="1">
      <c r="A90" s="193"/>
      <c r="B90" s="193"/>
      <c r="C90" s="193"/>
      <c r="D90" s="193"/>
      <c r="E90" s="193"/>
      <c r="F90" s="193"/>
      <c r="G90" s="193"/>
      <c r="H90" s="193"/>
      <c r="I90" s="193"/>
      <c r="J90" s="193"/>
      <c r="K90" s="193"/>
      <c r="L90" s="193"/>
      <c r="M90" s="193"/>
      <c r="N90" s="193"/>
      <c r="O90" s="193"/>
      <c r="P90" s="193"/>
      <c r="Q90" s="193"/>
      <c r="R90" s="193"/>
      <c r="S90" s="193"/>
      <c r="T90" s="193"/>
      <c r="U90" s="193"/>
      <c r="V90" s="193"/>
      <c r="W90" s="193"/>
      <c r="X90" s="193"/>
      <c r="Y90" s="193"/>
      <c r="Z90" s="193"/>
    </row>
    <row r="91" ht="12.0" customHeight="1">
      <c r="A91" s="193"/>
      <c r="B91" s="193"/>
      <c r="C91" s="193"/>
      <c r="D91" s="193"/>
      <c r="E91" s="193"/>
      <c r="F91" s="193"/>
      <c r="G91" s="193"/>
      <c r="H91" s="193"/>
      <c r="I91" s="193"/>
      <c r="J91" s="193"/>
      <c r="K91" s="193"/>
      <c r="L91" s="193"/>
      <c r="M91" s="193"/>
      <c r="N91" s="193"/>
      <c r="O91" s="193"/>
      <c r="P91" s="193"/>
      <c r="Q91" s="193"/>
      <c r="R91" s="193"/>
      <c r="S91" s="193"/>
      <c r="T91" s="193"/>
      <c r="U91" s="193"/>
      <c r="V91" s="193"/>
      <c r="W91" s="193"/>
      <c r="X91" s="193"/>
      <c r="Y91" s="193"/>
      <c r="Z91" s="193"/>
    </row>
    <row r="92" ht="12.0" customHeight="1">
      <c r="A92" s="193"/>
      <c r="B92" s="193"/>
      <c r="C92" s="193"/>
      <c r="D92" s="193"/>
      <c r="E92" s="193"/>
      <c r="F92" s="193"/>
      <c r="G92" s="193"/>
      <c r="H92" s="193"/>
      <c r="I92" s="193"/>
      <c r="J92" s="193"/>
      <c r="K92" s="193"/>
      <c r="L92" s="193"/>
      <c r="M92" s="193"/>
      <c r="N92" s="193"/>
      <c r="O92" s="193"/>
      <c r="P92" s="193"/>
      <c r="Q92" s="193"/>
      <c r="R92" s="193"/>
      <c r="S92" s="193"/>
      <c r="T92" s="193"/>
      <c r="U92" s="193"/>
      <c r="V92" s="193"/>
      <c r="W92" s="193"/>
      <c r="X92" s="193"/>
      <c r="Y92" s="193"/>
      <c r="Z92" s="193"/>
    </row>
    <row r="93" ht="12.0" customHeight="1">
      <c r="A93" s="193"/>
      <c r="B93" s="193"/>
      <c r="C93" s="193"/>
      <c r="D93" s="193"/>
      <c r="E93" s="193"/>
      <c r="F93" s="193"/>
      <c r="G93" s="193"/>
      <c r="H93" s="193"/>
      <c r="I93" s="193"/>
      <c r="J93" s="193"/>
      <c r="K93" s="193"/>
      <c r="L93" s="193"/>
      <c r="M93" s="193"/>
      <c r="N93" s="193"/>
      <c r="O93" s="193"/>
      <c r="P93" s="193"/>
      <c r="Q93" s="193"/>
      <c r="R93" s="193"/>
      <c r="S93" s="193"/>
      <c r="T93" s="193"/>
      <c r="U93" s="193"/>
      <c r="V93" s="193"/>
      <c r="W93" s="193"/>
      <c r="X93" s="193"/>
      <c r="Y93" s="193"/>
      <c r="Z93" s="193"/>
    </row>
    <row r="94" ht="12.0" customHeight="1">
      <c r="A94" s="193"/>
      <c r="B94" s="193"/>
      <c r="C94" s="193"/>
      <c r="D94" s="193"/>
      <c r="E94" s="193"/>
      <c r="F94" s="193"/>
      <c r="G94" s="193"/>
      <c r="H94" s="193"/>
      <c r="I94" s="193"/>
      <c r="J94" s="193"/>
      <c r="K94" s="193"/>
      <c r="L94" s="193"/>
      <c r="M94" s="193"/>
      <c r="N94" s="193"/>
      <c r="O94" s="193"/>
      <c r="P94" s="193"/>
      <c r="Q94" s="193"/>
      <c r="R94" s="193"/>
      <c r="S94" s="193"/>
      <c r="T94" s="193"/>
      <c r="U94" s="193"/>
      <c r="V94" s="193"/>
      <c r="W94" s="193"/>
      <c r="X94" s="193"/>
      <c r="Y94" s="193"/>
      <c r="Z94" s="193"/>
    </row>
    <row r="95" ht="12.0" customHeight="1">
      <c r="A95" s="193"/>
      <c r="B95" s="193"/>
      <c r="C95" s="193"/>
      <c r="D95" s="193"/>
      <c r="E95" s="193"/>
      <c r="F95" s="193"/>
      <c r="G95" s="193"/>
      <c r="H95" s="193"/>
      <c r="I95" s="193"/>
      <c r="J95" s="193"/>
      <c r="K95" s="193"/>
      <c r="L95" s="193"/>
      <c r="M95" s="193"/>
      <c r="N95" s="193"/>
      <c r="O95" s="193"/>
      <c r="P95" s="193"/>
      <c r="Q95" s="193"/>
      <c r="R95" s="193"/>
      <c r="S95" s="193"/>
      <c r="T95" s="193"/>
      <c r="U95" s="193"/>
      <c r="V95" s="193"/>
      <c r="W95" s="193"/>
      <c r="X95" s="193"/>
      <c r="Y95" s="193"/>
      <c r="Z95" s="193"/>
    </row>
    <row r="96" ht="12.0" customHeight="1">
      <c r="A96" s="193"/>
      <c r="B96" s="193"/>
      <c r="C96" s="193"/>
      <c r="D96" s="193"/>
      <c r="E96" s="193"/>
      <c r="F96" s="193"/>
      <c r="G96" s="193"/>
      <c r="H96" s="193"/>
      <c r="I96" s="193"/>
      <c r="J96" s="193"/>
      <c r="K96" s="193"/>
      <c r="L96" s="193"/>
      <c r="M96" s="193"/>
      <c r="N96" s="193"/>
      <c r="O96" s="193"/>
      <c r="P96" s="193"/>
      <c r="Q96" s="193"/>
      <c r="R96" s="193"/>
      <c r="S96" s="193"/>
      <c r="T96" s="193"/>
      <c r="U96" s="193"/>
      <c r="V96" s="193"/>
      <c r="W96" s="193"/>
      <c r="X96" s="193"/>
      <c r="Y96" s="193"/>
      <c r="Z96" s="193"/>
    </row>
    <row r="97" ht="12.0" customHeight="1">
      <c r="A97" s="193"/>
      <c r="B97" s="193"/>
      <c r="C97" s="193"/>
      <c r="D97" s="193"/>
      <c r="E97" s="193"/>
      <c r="F97" s="193"/>
      <c r="G97" s="193"/>
      <c r="H97" s="193"/>
      <c r="I97" s="193"/>
      <c r="J97" s="193"/>
      <c r="K97" s="193"/>
      <c r="L97" s="193"/>
      <c r="M97" s="193"/>
      <c r="N97" s="193"/>
      <c r="O97" s="193"/>
      <c r="P97" s="193"/>
      <c r="Q97" s="193"/>
      <c r="R97" s="193"/>
      <c r="S97" s="193"/>
      <c r="T97" s="193"/>
      <c r="U97" s="193"/>
      <c r="V97" s="193"/>
      <c r="W97" s="193"/>
      <c r="X97" s="193"/>
      <c r="Y97" s="193"/>
      <c r="Z97" s="193"/>
    </row>
    <row r="98" ht="12.0" customHeight="1">
      <c r="A98" s="193"/>
      <c r="B98" s="193"/>
      <c r="C98" s="193"/>
      <c r="D98" s="193"/>
      <c r="E98" s="193"/>
      <c r="F98" s="193"/>
      <c r="G98" s="193"/>
      <c r="H98" s="193"/>
      <c r="I98" s="193"/>
      <c r="J98" s="193"/>
      <c r="K98" s="193"/>
      <c r="L98" s="193"/>
      <c r="M98" s="193"/>
      <c r="N98" s="193"/>
      <c r="O98" s="193"/>
      <c r="P98" s="193"/>
      <c r="Q98" s="193"/>
      <c r="R98" s="193"/>
      <c r="S98" s="193"/>
      <c r="T98" s="193"/>
      <c r="U98" s="193"/>
      <c r="V98" s="193"/>
      <c r="W98" s="193"/>
      <c r="X98" s="193"/>
      <c r="Y98" s="193"/>
      <c r="Z98" s="193"/>
    </row>
    <row r="99" ht="12.0" customHeight="1">
      <c r="A99" s="193"/>
      <c r="B99" s="193"/>
      <c r="C99" s="193"/>
      <c r="D99" s="193"/>
      <c r="E99" s="193"/>
      <c r="F99" s="193"/>
      <c r="G99" s="193"/>
      <c r="H99" s="193"/>
      <c r="I99" s="193"/>
      <c r="J99" s="193"/>
      <c r="K99" s="193"/>
      <c r="L99" s="193"/>
      <c r="M99" s="193"/>
      <c r="N99" s="193"/>
      <c r="O99" s="193"/>
      <c r="P99" s="193"/>
      <c r="Q99" s="193"/>
      <c r="R99" s="193"/>
      <c r="S99" s="193"/>
      <c r="T99" s="193"/>
      <c r="U99" s="193"/>
      <c r="V99" s="193"/>
      <c r="W99" s="193"/>
      <c r="X99" s="193"/>
      <c r="Y99" s="193"/>
      <c r="Z99" s="193"/>
    </row>
    <row r="100" ht="12.0" customHeight="1">
      <c r="A100" s="193"/>
      <c r="B100" s="193"/>
      <c r="C100" s="193"/>
      <c r="D100" s="193"/>
      <c r="E100" s="193"/>
      <c r="F100" s="193"/>
      <c r="G100" s="193"/>
      <c r="H100" s="193"/>
      <c r="I100" s="193"/>
      <c r="J100" s="193"/>
      <c r="K100" s="193"/>
      <c r="L100" s="193"/>
      <c r="M100" s="193"/>
      <c r="N100" s="193"/>
      <c r="O100" s="193"/>
      <c r="P100" s="193"/>
      <c r="Q100" s="193"/>
      <c r="R100" s="193"/>
      <c r="S100" s="193"/>
      <c r="T100" s="193"/>
      <c r="U100" s="193"/>
      <c r="V100" s="193"/>
      <c r="W100" s="193"/>
      <c r="X100" s="193"/>
      <c r="Y100" s="193"/>
      <c r="Z100" s="193"/>
    </row>
    <row r="101" ht="12.0" customHeight="1">
      <c r="A101" s="193"/>
      <c r="B101" s="193"/>
      <c r="C101" s="193"/>
      <c r="D101" s="193"/>
      <c r="E101" s="193"/>
      <c r="F101" s="193"/>
      <c r="G101" s="193"/>
      <c r="H101" s="193"/>
      <c r="I101" s="193"/>
      <c r="J101" s="193"/>
      <c r="K101" s="193"/>
      <c r="L101" s="193"/>
      <c r="M101" s="193"/>
      <c r="N101" s="193"/>
      <c r="O101" s="193"/>
      <c r="P101" s="193"/>
      <c r="Q101" s="193"/>
      <c r="R101" s="193"/>
      <c r="S101" s="193"/>
      <c r="T101" s="193"/>
      <c r="U101" s="193"/>
      <c r="V101" s="193"/>
      <c r="W101" s="193"/>
      <c r="X101" s="193"/>
      <c r="Y101" s="193"/>
      <c r="Z101" s="193"/>
    </row>
    <row r="102" ht="12.0" customHeight="1">
      <c r="A102" s="193"/>
      <c r="B102" s="193"/>
      <c r="C102" s="193"/>
      <c r="D102" s="193"/>
      <c r="E102" s="193"/>
      <c r="F102" s="193"/>
      <c r="G102" s="193"/>
      <c r="H102" s="193"/>
      <c r="I102" s="193"/>
      <c r="J102" s="193"/>
      <c r="K102" s="193"/>
      <c r="L102" s="193"/>
      <c r="M102" s="193"/>
      <c r="N102" s="193"/>
      <c r="O102" s="193"/>
      <c r="P102" s="193"/>
      <c r="Q102" s="193"/>
      <c r="R102" s="193"/>
      <c r="S102" s="193"/>
      <c r="T102" s="193"/>
      <c r="U102" s="193"/>
      <c r="V102" s="193"/>
      <c r="W102" s="193"/>
      <c r="X102" s="193"/>
      <c r="Y102" s="193"/>
      <c r="Z102" s="193"/>
    </row>
    <row r="103" ht="12.0" customHeight="1">
      <c r="A103" s="193"/>
      <c r="B103" s="193"/>
      <c r="C103" s="193"/>
      <c r="D103" s="193"/>
      <c r="E103" s="193"/>
      <c r="F103" s="193"/>
      <c r="G103" s="193"/>
      <c r="H103" s="193"/>
      <c r="I103" s="193"/>
      <c r="J103" s="193"/>
      <c r="K103" s="193"/>
      <c r="L103" s="193"/>
      <c r="M103" s="193"/>
      <c r="N103" s="193"/>
      <c r="O103" s="193"/>
      <c r="P103" s="193"/>
      <c r="Q103" s="193"/>
      <c r="R103" s="193"/>
      <c r="S103" s="193"/>
      <c r="T103" s="193"/>
      <c r="U103" s="193"/>
      <c r="V103" s="193"/>
      <c r="W103" s="193"/>
      <c r="X103" s="193"/>
      <c r="Y103" s="193"/>
      <c r="Z103" s="193"/>
    </row>
    <row r="104" ht="12.0" customHeight="1">
      <c r="A104" s="193"/>
      <c r="B104" s="193"/>
      <c r="C104" s="193"/>
      <c r="D104" s="193"/>
      <c r="E104" s="193"/>
      <c r="F104" s="193"/>
      <c r="G104" s="193"/>
      <c r="H104" s="193"/>
      <c r="I104" s="193"/>
      <c r="J104" s="193"/>
      <c r="K104" s="193"/>
      <c r="L104" s="193"/>
      <c r="M104" s="193"/>
      <c r="N104" s="193"/>
      <c r="O104" s="193"/>
      <c r="P104" s="193"/>
      <c r="Q104" s="193"/>
      <c r="R104" s="193"/>
      <c r="S104" s="193"/>
      <c r="T104" s="193"/>
      <c r="U104" s="193"/>
      <c r="V104" s="193"/>
      <c r="W104" s="193"/>
      <c r="X104" s="193"/>
      <c r="Y104" s="193"/>
      <c r="Z104" s="193"/>
    </row>
    <row r="105" ht="12.0" customHeight="1">
      <c r="A105" s="193"/>
      <c r="B105" s="193"/>
      <c r="C105" s="193"/>
      <c r="D105" s="193"/>
      <c r="E105" s="193"/>
      <c r="F105" s="193"/>
      <c r="G105" s="193"/>
      <c r="H105" s="193"/>
      <c r="I105" s="193"/>
      <c r="J105" s="193"/>
      <c r="K105" s="193"/>
      <c r="L105" s="193"/>
      <c r="M105" s="193"/>
      <c r="N105" s="193"/>
      <c r="O105" s="193"/>
      <c r="P105" s="193"/>
      <c r="Q105" s="193"/>
      <c r="R105" s="193"/>
      <c r="S105" s="193"/>
      <c r="T105" s="193"/>
      <c r="U105" s="193"/>
      <c r="V105" s="193"/>
      <c r="W105" s="193"/>
      <c r="X105" s="193"/>
      <c r="Y105" s="193"/>
      <c r="Z105" s="193"/>
    </row>
    <row r="106" ht="12.0" customHeight="1">
      <c r="A106" s="193"/>
      <c r="B106" s="193"/>
      <c r="C106" s="193"/>
      <c r="D106" s="193"/>
      <c r="E106" s="193"/>
      <c r="F106" s="193"/>
      <c r="G106" s="193"/>
      <c r="H106" s="193"/>
      <c r="I106" s="193"/>
      <c r="J106" s="193"/>
      <c r="K106" s="193"/>
      <c r="L106" s="193"/>
      <c r="M106" s="193"/>
      <c r="N106" s="193"/>
      <c r="O106" s="193"/>
      <c r="P106" s="193"/>
      <c r="Q106" s="193"/>
      <c r="R106" s="193"/>
      <c r="S106" s="193"/>
      <c r="T106" s="193"/>
      <c r="U106" s="193"/>
      <c r="V106" s="193"/>
      <c r="W106" s="193"/>
      <c r="X106" s="193"/>
      <c r="Y106" s="193"/>
      <c r="Z106" s="193"/>
    </row>
    <row r="107" ht="12.0" customHeight="1">
      <c r="A107" s="193"/>
      <c r="B107" s="193"/>
      <c r="C107" s="193"/>
      <c r="D107" s="193"/>
      <c r="E107" s="193"/>
      <c r="F107" s="193"/>
      <c r="G107" s="193"/>
      <c r="H107" s="193"/>
      <c r="I107" s="193"/>
      <c r="J107" s="193"/>
      <c r="K107" s="193"/>
      <c r="L107" s="193"/>
      <c r="M107" s="193"/>
      <c r="N107" s="193"/>
      <c r="O107" s="193"/>
      <c r="P107" s="193"/>
      <c r="Q107" s="193"/>
      <c r="R107" s="193"/>
      <c r="S107" s="193"/>
      <c r="T107" s="193"/>
      <c r="U107" s="193"/>
      <c r="V107" s="193"/>
      <c r="W107" s="193"/>
      <c r="X107" s="193"/>
      <c r="Y107" s="193"/>
      <c r="Z107" s="193"/>
    </row>
    <row r="108" ht="12.0" customHeight="1">
      <c r="A108" s="193"/>
      <c r="B108" s="193"/>
      <c r="C108" s="193"/>
      <c r="D108" s="193"/>
      <c r="E108" s="193"/>
      <c r="F108" s="193"/>
      <c r="G108" s="193"/>
      <c r="H108" s="193"/>
      <c r="I108" s="193"/>
      <c r="J108" s="193"/>
      <c r="K108" s="193"/>
      <c r="L108" s="193"/>
      <c r="M108" s="193"/>
      <c r="N108" s="193"/>
      <c r="O108" s="193"/>
      <c r="P108" s="193"/>
      <c r="Q108" s="193"/>
      <c r="R108" s="193"/>
      <c r="S108" s="193"/>
      <c r="T108" s="193"/>
      <c r="U108" s="193"/>
      <c r="V108" s="193"/>
      <c r="W108" s="193"/>
      <c r="X108" s="193"/>
      <c r="Y108" s="193"/>
      <c r="Z108" s="193"/>
    </row>
    <row r="109" ht="12.0" customHeight="1">
      <c r="A109" s="193"/>
      <c r="B109" s="193"/>
      <c r="C109" s="193"/>
      <c r="D109" s="193"/>
      <c r="E109" s="193"/>
      <c r="F109" s="193"/>
      <c r="G109" s="193"/>
      <c r="H109" s="193"/>
      <c r="I109" s="193"/>
      <c r="J109" s="193"/>
      <c r="K109" s="193"/>
      <c r="L109" s="193"/>
      <c r="M109" s="193"/>
      <c r="N109" s="193"/>
      <c r="O109" s="193"/>
      <c r="P109" s="193"/>
      <c r="Q109" s="193"/>
      <c r="R109" s="193"/>
      <c r="S109" s="193"/>
      <c r="T109" s="193"/>
      <c r="U109" s="193"/>
      <c r="V109" s="193"/>
      <c r="W109" s="193"/>
      <c r="X109" s="193"/>
      <c r="Y109" s="193"/>
      <c r="Z109" s="193"/>
    </row>
    <row r="110" ht="12.0" customHeight="1">
      <c r="A110" s="193"/>
      <c r="B110" s="193"/>
      <c r="C110" s="193"/>
      <c r="D110" s="193"/>
      <c r="E110" s="193"/>
      <c r="F110" s="193"/>
      <c r="G110" s="193"/>
      <c r="H110" s="193"/>
      <c r="I110" s="193"/>
      <c r="J110" s="193"/>
      <c r="K110" s="193"/>
      <c r="L110" s="193"/>
      <c r="M110" s="193"/>
      <c r="N110" s="193"/>
      <c r="O110" s="193"/>
      <c r="P110" s="193"/>
      <c r="Q110" s="193"/>
      <c r="R110" s="193"/>
      <c r="S110" s="193"/>
      <c r="T110" s="193"/>
      <c r="U110" s="193"/>
      <c r="V110" s="193"/>
      <c r="W110" s="193"/>
      <c r="X110" s="193"/>
      <c r="Y110" s="193"/>
      <c r="Z110" s="193"/>
    </row>
    <row r="111" ht="12.0" customHeight="1">
      <c r="A111" s="193"/>
      <c r="B111" s="193"/>
      <c r="C111" s="193"/>
      <c r="D111" s="193"/>
      <c r="E111" s="193"/>
      <c r="F111" s="193"/>
      <c r="G111" s="193"/>
      <c r="H111" s="193"/>
      <c r="I111" s="193"/>
      <c r="J111" s="193"/>
      <c r="K111" s="193"/>
      <c r="L111" s="193"/>
      <c r="M111" s="193"/>
      <c r="N111" s="193"/>
      <c r="O111" s="193"/>
      <c r="P111" s="193"/>
      <c r="Q111" s="193"/>
      <c r="R111" s="193"/>
      <c r="S111" s="193"/>
      <c r="T111" s="193"/>
      <c r="U111" s="193"/>
      <c r="V111" s="193"/>
      <c r="W111" s="193"/>
      <c r="X111" s="193"/>
      <c r="Y111" s="193"/>
      <c r="Z111" s="193"/>
    </row>
    <row r="112" ht="12.0" customHeight="1">
      <c r="A112" s="193"/>
      <c r="B112" s="193"/>
      <c r="C112" s="193"/>
      <c r="D112" s="193"/>
      <c r="E112" s="193"/>
      <c r="F112" s="193"/>
      <c r="G112" s="193"/>
      <c r="H112" s="193"/>
      <c r="I112" s="193"/>
      <c r="J112" s="193"/>
      <c r="K112" s="193"/>
      <c r="L112" s="193"/>
      <c r="M112" s="193"/>
      <c r="N112" s="193"/>
      <c r="O112" s="193"/>
      <c r="P112" s="193"/>
      <c r="Q112" s="193"/>
      <c r="R112" s="193"/>
      <c r="S112" s="193"/>
      <c r="T112" s="193"/>
      <c r="U112" s="193"/>
      <c r="V112" s="193"/>
      <c r="W112" s="193"/>
      <c r="X112" s="193"/>
      <c r="Y112" s="193"/>
      <c r="Z112" s="193"/>
    </row>
    <row r="113" ht="12.0" customHeight="1">
      <c r="A113" s="193"/>
      <c r="B113" s="193"/>
      <c r="C113" s="193"/>
      <c r="D113" s="193"/>
      <c r="E113" s="193"/>
      <c r="F113" s="193"/>
      <c r="G113" s="193"/>
      <c r="H113" s="193"/>
      <c r="I113" s="193"/>
      <c r="J113" s="193"/>
      <c r="K113" s="193"/>
      <c r="L113" s="193"/>
      <c r="M113" s="193"/>
      <c r="N113" s="193"/>
      <c r="O113" s="193"/>
      <c r="P113" s="193"/>
      <c r="Q113" s="193"/>
      <c r="R113" s="193"/>
      <c r="S113" s="193"/>
      <c r="T113" s="193"/>
      <c r="U113" s="193"/>
      <c r="V113" s="193"/>
      <c r="W113" s="193"/>
      <c r="X113" s="193"/>
      <c r="Y113" s="193"/>
      <c r="Z113" s="193"/>
    </row>
    <row r="114" ht="12.0" customHeight="1">
      <c r="A114" s="193"/>
      <c r="B114" s="193"/>
      <c r="C114" s="193"/>
      <c r="D114" s="193"/>
      <c r="E114" s="193"/>
      <c r="F114" s="193"/>
      <c r="G114" s="193"/>
      <c r="H114" s="193"/>
      <c r="I114" s="193"/>
      <c r="J114" s="193"/>
      <c r="K114" s="193"/>
      <c r="L114" s="193"/>
      <c r="M114" s="193"/>
      <c r="N114" s="193"/>
      <c r="O114" s="193"/>
      <c r="P114" s="193"/>
      <c r="Q114" s="193"/>
      <c r="R114" s="193"/>
      <c r="S114" s="193"/>
      <c r="T114" s="193"/>
      <c r="U114" s="193"/>
      <c r="V114" s="193"/>
      <c r="W114" s="193"/>
      <c r="X114" s="193"/>
      <c r="Y114" s="193"/>
      <c r="Z114" s="193"/>
    </row>
    <row r="115" ht="12.0" customHeight="1">
      <c r="A115" s="193"/>
      <c r="B115" s="193"/>
      <c r="C115" s="193"/>
      <c r="D115" s="193"/>
      <c r="E115" s="193"/>
      <c r="F115" s="193"/>
      <c r="G115" s="193"/>
      <c r="H115" s="193"/>
      <c r="I115" s="193"/>
      <c r="J115" s="193"/>
      <c r="K115" s="193"/>
      <c r="L115" s="193"/>
      <c r="M115" s="193"/>
      <c r="N115" s="193"/>
      <c r="O115" s="193"/>
      <c r="P115" s="193"/>
      <c r="Q115" s="193"/>
      <c r="R115" s="193"/>
      <c r="S115" s="193"/>
      <c r="T115" s="193"/>
      <c r="U115" s="193"/>
      <c r="V115" s="193"/>
      <c r="W115" s="193"/>
      <c r="X115" s="193"/>
      <c r="Y115" s="193"/>
      <c r="Z115" s="193"/>
    </row>
    <row r="116" ht="12.0" customHeight="1">
      <c r="A116" s="193"/>
      <c r="B116" s="193"/>
      <c r="C116" s="193"/>
      <c r="D116" s="193"/>
      <c r="E116" s="193"/>
      <c r="F116" s="193"/>
      <c r="G116" s="193"/>
      <c r="H116" s="193"/>
      <c r="I116" s="193"/>
      <c r="J116" s="193"/>
      <c r="K116" s="193"/>
      <c r="L116" s="193"/>
      <c r="M116" s="193"/>
      <c r="N116" s="193"/>
      <c r="O116" s="193"/>
      <c r="P116" s="193"/>
      <c r="Q116" s="193"/>
      <c r="R116" s="193"/>
      <c r="S116" s="193"/>
      <c r="T116" s="193"/>
      <c r="U116" s="193"/>
      <c r="V116" s="193"/>
      <c r="W116" s="193"/>
      <c r="X116" s="193"/>
      <c r="Y116" s="193"/>
      <c r="Z116" s="193"/>
    </row>
    <row r="117" ht="12.0" customHeight="1">
      <c r="A117" s="193"/>
      <c r="B117" s="193"/>
      <c r="C117" s="193"/>
      <c r="D117" s="193"/>
      <c r="E117" s="193"/>
      <c r="F117" s="193"/>
      <c r="G117" s="193"/>
      <c r="H117" s="193"/>
      <c r="I117" s="193"/>
      <c r="J117" s="193"/>
      <c r="K117" s="193"/>
      <c r="L117" s="193"/>
      <c r="M117" s="193"/>
      <c r="N117" s="193"/>
      <c r="O117" s="193"/>
      <c r="P117" s="193"/>
      <c r="Q117" s="193"/>
      <c r="R117" s="193"/>
      <c r="S117" s="193"/>
      <c r="T117" s="193"/>
      <c r="U117" s="193"/>
      <c r="V117" s="193"/>
      <c r="W117" s="193"/>
      <c r="X117" s="193"/>
      <c r="Y117" s="193"/>
      <c r="Z117" s="193"/>
    </row>
    <row r="118" ht="12.0" customHeight="1">
      <c r="A118" s="193"/>
      <c r="B118" s="193"/>
      <c r="C118" s="193"/>
      <c r="D118" s="193"/>
      <c r="E118" s="193"/>
      <c r="F118" s="193"/>
      <c r="G118" s="193"/>
      <c r="H118" s="193"/>
      <c r="I118" s="193"/>
      <c r="J118" s="193"/>
      <c r="K118" s="193"/>
      <c r="L118" s="193"/>
      <c r="M118" s="193"/>
      <c r="N118" s="193"/>
      <c r="O118" s="193"/>
      <c r="P118" s="193"/>
      <c r="Q118" s="193"/>
      <c r="R118" s="193"/>
      <c r="S118" s="193"/>
      <c r="T118" s="193"/>
      <c r="U118" s="193"/>
      <c r="V118" s="193"/>
      <c r="W118" s="193"/>
      <c r="X118" s="193"/>
      <c r="Y118" s="193"/>
      <c r="Z118" s="193"/>
    </row>
    <row r="119" ht="12.0" customHeight="1">
      <c r="A119" s="193"/>
      <c r="B119" s="193"/>
      <c r="C119" s="193"/>
      <c r="D119" s="193"/>
      <c r="E119" s="193"/>
      <c r="F119" s="193"/>
      <c r="G119" s="193"/>
      <c r="H119" s="193"/>
      <c r="I119" s="193"/>
      <c r="J119" s="193"/>
      <c r="K119" s="193"/>
      <c r="L119" s="193"/>
      <c r="M119" s="193"/>
      <c r="N119" s="193"/>
      <c r="O119" s="193"/>
      <c r="P119" s="193"/>
      <c r="Q119" s="193"/>
      <c r="R119" s="193"/>
      <c r="S119" s="193"/>
      <c r="T119" s="193"/>
      <c r="U119" s="193"/>
      <c r="V119" s="193"/>
      <c r="W119" s="193"/>
      <c r="X119" s="193"/>
      <c r="Y119" s="193"/>
      <c r="Z119" s="193"/>
    </row>
    <row r="120" ht="12.0" customHeight="1">
      <c r="A120" s="193"/>
      <c r="B120" s="193"/>
      <c r="C120" s="193"/>
      <c r="D120" s="193"/>
      <c r="E120" s="193"/>
      <c r="F120" s="193"/>
      <c r="G120" s="193"/>
      <c r="H120" s="193"/>
      <c r="I120" s="193"/>
      <c r="J120" s="193"/>
      <c r="K120" s="193"/>
      <c r="L120" s="193"/>
      <c r="M120" s="193"/>
      <c r="N120" s="193"/>
      <c r="O120" s="193"/>
      <c r="P120" s="193"/>
      <c r="Q120" s="193"/>
      <c r="R120" s="193"/>
      <c r="S120" s="193"/>
      <c r="T120" s="193"/>
      <c r="U120" s="193"/>
      <c r="V120" s="193"/>
      <c r="W120" s="193"/>
      <c r="X120" s="193"/>
      <c r="Y120" s="193"/>
      <c r="Z120" s="193"/>
    </row>
    <row r="121" ht="12.0" customHeight="1">
      <c r="A121" s="193"/>
      <c r="B121" s="193"/>
      <c r="C121" s="193"/>
      <c r="D121" s="193"/>
      <c r="E121" s="193"/>
      <c r="F121" s="193"/>
      <c r="G121" s="193"/>
      <c r="H121" s="193"/>
      <c r="I121" s="193"/>
      <c r="J121" s="193"/>
      <c r="K121" s="193"/>
      <c r="L121" s="193"/>
      <c r="M121" s="193"/>
      <c r="N121" s="193"/>
      <c r="O121" s="193"/>
      <c r="P121" s="193"/>
      <c r="Q121" s="193"/>
      <c r="R121" s="193"/>
      <c r="S121" s="193"/>
      <c r="T121" s="193"/>
      <c r="U121" s="193"/>
      <c r="V121" s="193"/>
      <c r="W121" s="193"/>
      <c r="X121" s="193"/>
      <c r="Y121" s="193"/>
      <c r="Z121" s="193"/>
    </row>
    <row r="122" ht="12.0" customHeight="1">
      <c r="A122" s="193"/>
      <c r="B122" s="193"/>
      <c r="C122" s="193"/>
      <c r="D122" s="193"/>
      <c r="E122" s="193"/>
      <c r="F122" s="193"/>
      <c r="G122" s="193"/>
      <c r="H122" s="193"/>
      <c r="I122" s="193"/>
      <c r="J122" s="193"/>
      <c r="K122" s="193"/>
      <c r="L122" s="193"/>
      <c r="M122" s="193"/>
      <c r="N122" s="193"/>
      <c r="O122" s="193"/>
      <c r="P122" s="193"/>
      <c r="Q122" s="193"/>
      <c r="R122" s="193"/>
      <c r="S122" s="193"/>
      <c r="T122" s="193"/>
      <c r="U122" s="193"/>
      <c r="V122" s="193"/>
      <c r="W122" s="193"/>
      <c r="X122" s="193"/>
      <c r="Y122" s="193"/>
      <c r="Z122" s="193"/>
    </row>
    <row r="123" ht="12.0" customHeight="1">
      <c r="A123" s="193"/>
      <c r="B123" s="193"/>
      <c r="C123" s="193"/>
      <c r="D123" s="193"/>
      <c r="E123" s="193"/>
      <c r="F123" s="193"/>
      <c r="G123" s="193"/>
      <c r="H123" s="193"/>
      <c r="I123" s="193"/>
      <c r="J123" s="193"/>
      <c r="K123" s="193"/>
      <c r="L123" s="193"/>
      <c r="M123" s="193"/>
      <c r="N123" s="193"/>
      <c r="O123" s="193"/>
      <c r="P123" s="193"/>
      <c r="Q123" s="193"/>
      <c r="R123" s="193"/>
      <c r="S123" s="193"/>
      <c r="T123" s="193"/>
      <c r="U123" s="193"/>
      <c r="V123" s="193"/>
      <c r="W123" s="193"/>
      <c r="X123" s="193"/>
      <c r="Y123" s="193"/>
      <c r="Z123" s="193"/>
    </row>
    <row r="124" ht="12.0" customHeight="1">
      <c r="A124" s="193"/>
      <c r="B124" s="193"/>
      <c r="C124" s="193"/>
      <c r="D124" s="193"/>
      <c r="E124" s="193"/>
      <c r="F124" s="193"/>
      <c r="G124" s="193"/>
      <c r="H124" s="193"/>
      <c r="I124" s="193"/>
      <c r="J124" s="193"/>
      <c r="K124" s="193"/>
      <c r="L124" s="193"/>
      <c r="M124" s="193"/>
      <c r="N124" s="193"/>
      <c r="O124" s="193"/>
      <c r="P124" s="193"/>
      <c r="Q124" s="193"/>
      <c r="R124" s="193"/>
      <c r="S124" s="193"/>
      <c r="T124" s="193"/>
      <c r="U124" s="193"/>
      <c r="V124" s="193"/>
      <c r="W124" s="193"/>
      <c r="X124" s="193"/>
      <c r="Y124" s="193"/>
      <c r="Z124" s="193"/>
    </row>
    <row r="125" ht="12.0" customHeight="1">
      <c r="A125" s="193"/>
      <c r="B125" s="193"/>
      <c r="C125" s="193"/>
      <c r="D125" s="193"/>
      <c r="E125" s="193"/>
      <c r="F125" s="193"/>
      <c r="G125" s="193"/>
      <c r="H125" s="193"/>
      <c r="I125" s="193"/>
      <c r="J125" s="193"/>
      <c r="K125" s="193"/>
      <c r="L125" s="193"/>
      <c r="M125" s="193"/>
      <c r="N125" s="193"/>
      <c r="O125" s="193"/>
      <c r="P125" s="193"/>
      <c r="Q125" s="193"/>
      <c r="R125" s="193"/>
      <c r="S125" s="193"/>
      <c r="T125" s="193"/>
      <c r="U125" s="193"/>
      <c r="V125" s="193"/>
      <c r="W125" s="193"/>
      <c r="X125" s="193"/>
      <c r="Y125" s="193"/>
      <c r="Z125" s="193"/>
    </row>
    <row r="126" ht="12.0" customHeight="1">
      <c r="A126" s="193"/>
      <c r="B126" s="193"/>
      <c r="C126" s="193"/>
      <c r="D126" s="193"/>
      <c r="E126" s="193"/>
      <c r="F126" s="193"/>
      <c r="G126" s="193"/>
      <c r="H126" s="193"/>
      <c r="I126" s="193"/>
      <c r="J126" s="193"/>
      <c r="K126" s="193"/>
      <c r="L126" s="193"/>
      <c r="M126" s="193"/>
      <c r="N126" s="193"/>
      <c r="O126" s="193"/>
      <c r="P126" s="193"/>
      <c r="Q126" s="193"/>
      <c r="R126" s="193"/>
      <c r="S126" s="193"/>
      <c r="T126" s="193"/>
      <c r="U126" s="193"/>
      <c r="V126" s="193"/>
      <c r="W126" s="193"/>
      <c r="X126" s="193"/>
      <c r="Y126" s="193"/>
      <c r="Z126" s="193"/>
    </row>
    <row r="127" ht="12.0" customHeight="1">
      <c r="A127" s="193"/>
      <c r="B127" s="193"/>
      <c r="C127" s="193"/>
      <c r="D127" s="193"/>
      <c r="E127" s="193"/>
      <c r="F127" s="193"/>
      <c r="G127" s="193"/>
      <c r="H127" s="193"/>
      <c r="I127" s="193"/>
      <c r="J127" s="193"/>
      <c r="K127" s="193"/>
      <c r="L127" s="193"/>
      <c r="M127" s="193"/>
      <c r="N127" s="193"/>
      <c r="O127" s="193"/>
      <c r="P127" s="193"/>
      <c r="Q127" s="193"/>
      <c r="R127" s="193"/>
      <c r="S127" s="193"/>
      <c r="T127" s="193"/>
      <c r="U127" s="193"/>
      <c r="V127" s="193"/>
      <c r="W127" s="193"/>
      <c r="X127" s="193"/>
      <c r="Y127" s="193"/>
      <c r="Z127" s="193"/>
    </row>
    <row r="128" ht="12.0" customHeight="1">
      <c r="A128" s="193"/>
      <c r="B128" s="193"/>
      <c r="C128" s="193"/>
      <c r="D128" s="193"/>
      <c r="E128" s="193"/>
      <c r="F128" s="193"/>
      <c r="G128" s="193"/>
      <c r="H128" s="193"/>
      <c r="I128" s="193"/>
      <c r="J128" s="193"/>
      <c r="K128" s="193"/>
      <c r="L128" s="193"/>
      <c r="M128" s="193"/>
      <c r="N128" s="193"/>
      <c r="O128" s="193"/>
      <c r="P128" s="193"/>
      <c r="Q128" s="193"/>
      <c r="R128" s="193"/>
      <c r="S128" s="193"/>
      <c r="T128" s="193"/>
      <c r="U128" s="193"/>
      <c r="V128" s="193"/>
      <c r="W128" s="193"/>
      <c r="X128" s="193"/>
      <c r="Y128" s="193"/>
      <c r="Z128" s="193"/>
    </row>
    <row r="129" ht="12.0" customHeight="1">
      <c r="A129" s="193"/>
      <c r="B129" s="193"/>
      <c r="C129" s="193"/>
      <c r="D129" s="193"/>
      <c r="E129" s="193"/>
      <c r="F129" s="193"/>
      <c r="G129" s="193"/>
      <c r="H129" s="193"/>
      <c r="I129" s="193"/>
      <c r="J129" s="193"/>
      <c r="K129" s="193"/>
      <c r="L129" s="193"/>
      <c r="M129" s="193"/>
      <c r="N129" s="193"/>
      <c r="O129" s="193"/>
      <c r="P129" s="193"/>
      <c r="Q129" s="193"/>
      <c r="R129" s="193"/>
      <c r="S129" s="193"/>
      <c r="T129" s="193"/>
      <c r="U129" s="193"/>
      <c r="V129" s="193"/>
      <c r="W129" s="193"/>
      <c r="X129" s="193"/>
      <c r="Y129" s="193"/>
      <c r="Z129" s="193"/>
    </row>
    <row r="130" ht="12.0" customHeight="1">
      <c r="A130" s="193"/>
      <c r="B130" s="193"/>
      <c r="C130" s="193"/>
      <c r="D130" s="193"/>
      <c r="E130" s="193"/>
      <c r="F130" s="193"/>
      <c r="G130" s="193"/>
      <c r="H130" s="193"/>
      <c r="I130" s="193"/>
      <c r="J130" s="193"/>
      <c r="K130" s="193"/>
      <c r="L130" s="193"/>
      <c r="M130" s="193"/>
      <c r="N130" s="193"/>
      <c r="O130" s="193"/>
      <c r="P130" s="193"/>
      <c r="Q130" s="193"/>
      <c r="R130" s="193"/>
      <c r="S130" s="193"/>
      <c r="T130" s="193"/>
      <c r="U130" s="193"/>
      <c r="V130" s="193"/>
      <c r="W130" s="193"/>
      <c r="X130" s="193"/>
      <c r="Y130" s="193"/>
      <c r="Z130" s="193"/>
    </row>
    <row r="131" ht="12.0" customHeight="1">
      <c r="A131" s="193"/>
      <c r="B131" s="193"/>
      <c r="C131" s="193"/>
      <c r="D131" s="193"/>
      <c r="E131" s="193"/>
      <c r="F131" s="193"/>
      <c r="G131" s="193"/>
      <c r="H131" s="193"/>
      <c r="I131" s="193"/>
      <c r="J131" s="193"/>
      <c r="K131" s="193"/>
      <c r="L131" s="193"/>
      <c r="M131" s="193"/>
      <c r="N131" s="193"/>
      <c r="O131" s="193"/>
      <c r="P131" s="193"/>
      <c r="Q131" s="193"/>
      <c r="R131" s="193"/>
      <c r="S131" s="193"/>
      <c r="T131" s="193"/>
      <c r="U131" s="193"/>
      <c r="V131" s="193"/>
      <c r="W131" s="193"/>
      <c r="X131" s="193"/>
      <c r="Y131" s="193"/>
      <c r="Z131" s="193"/>
    </row>
    <row r="132" ht="12.0" customHeight="1">
      <c r="A132" s="193"/>
      <c r="B132" s="193"/>
      <c r="C132" s="193"/>
      <c r="D132" s="193"/>
      <c r="E132" s="193"/>
      <c r="F132" s="193"/>
      <c r="G132" s="193"/>
      <c r="H132" s="193"/>
      <c r="I132" s="193"/>
      <c r="J132" s="193"/>
      <c r="K132" s="193"/>
      <c r="L132" s="193"/>
      <c r="M132" s="193"/>
      <c r="N132" s="193"/>
      <c r="O132" s="193"/>
      <c r="P132" s="193"/>
      <c r="Q132" s="193"/>
      <c r="R132" s="193"/>
      <c r="S132" s="193"/>
      <c r="T132" s="193"/>
      <c r="U132" s="193"/>
      <c r="V132" s="193"/>
      <c r="W132" s="193"/>
      <c r="X132" s="193"/>
      <c r="Y132" s="193"/>
      <c r="Z132" s="193"/>
    </row>
    <row r="133" ht="12.0" customHeight="1">
      <c r="A133" s="193"/>
      <c r="B133" s="193"/>
      <c r="C133" s="193"/>
      <c r="D133" s="193"/>
      <c r="E133" s="193"/>
      <c r="F133" s="193"/>
      <c r="G133" s="193"/>
      <c r="H133" s="193"/>
      <c r="I133" s="193"/>
      <c r="J133" s="193"/>
      <c r="K133" s="193"/>
      <c r="L133" s="193"/>
      <c r="M133" s="193"/>
      <c r="N133" s="193"/>
      <c r="O133" s="193"/>
      <c r="P133" s="193"/>
      <c r="Q133" s="193"/>
      <c r="R133" s="193"/>
      <c r="S133" s="193"/>
      <c r="T133" s="193"/>
      <c r="U133" s="193"/>
      <c r="V133" s="193"/>
      <c r="W133" s="193"/>
      <c r="X133" s="193"/>
      <c r="Y133" s="193"/>
      <c r="Z133" s="193"/>
    </row>
    <row r="134" ht="12.0" customHeight="1">
      <c r="A134" s="193"/>
      <c r="B134" s="193"/>
      <c r="C134" s="193"/>
      <c r="D134" s="193"/>
      <c r="E134" s="193"/>
      <c r="F134" s="193"/>
      <c r="G134" s="193"/>
      <c r="H134" s="193"/>
      <c r="I134" s="193"/>
      <c r="J134" s="193"/>
      <c r="K134" s="193"/>
      <c r="L134" s="193"/>
      <c r="M134" s="193"/>
      <c r="N134" s="193"/>
      <c r="O134" s="193"/>
      <c r="P134" s="193"/>
      <c r="Q134" s="193"/>
      <c r="R134" s="193"/>
      <c r="S134" s="193"/>
      <c r="T134" s="193"/>
      <c r="U134" s="193"/>
      <c r="V134" s="193"/>
      <c r="W134" s="193"/>
      <c r="X134" s="193"/>
      <c r="Y134" s="193"/>
      <c r="Z134" s="193"/>
    </row>
    <row r="135" ht="12.0" customHeight="1">
      <c r="A135" s="193"/>
      <c r="B135" s="193"/>
      <c r="C135" s="193"/>
      <c r="D135" s="193"/>
      <c r="E135" s="193"/>
      <c r="F135" s="193"/>
      <c r="G135" s="193"/>
      <c r="H135" s="193"/>
      <c r="I135" s="193"/>
      <c r="J135" s="193"/>
      <c r="K135" s="193"/>
      <c r="L135" s="193"/>
      <c r="M135" s="193"/>
      <c r="N135" s="193"/>
      <c r="O135" s="193"/>
      <c r="P135" s="193"/>
      <c r="Q135" s="193"/>
      <c r="R135" s="193"/>
      <c r="S135" s="193"/>
      <c r="T135" s="193"/>
      <c r="U135" s="193"/>
      <c r="V135" s="193"/>
      <c r="W135" s="193"/>
      <c r="X135" s="193"/>
      <c r="Y135" s="193"/>
      <c r="Z135" s="193"/>
    </row>
    <row r="136" ht="12.0" customHeight="1">
      <c r="A136" s="193"/>
      <c r="B136" s="193"/>
      <c r="C136" s="193"/>
      <c r="D136" s="193"/>
      <c r="E136" s="193"/>
      <c r="F136" s="193"/>
      <c r="G136" s="193"/>
      <c r="H136" s="193"/>
      <c r="I136" s="193"/>
      <c r="J136" s="193"/>
      <c r="K136" s="193"/>
      <c r="L136" s="193"/>
      <c r="M136" s="193"/>
      <c r="N136" s="193"/>
      <c r="O136" s="193"/>
      <c r="P136" s="193"/>
      <c r="Q136" s="193"/>
      <c r="R136" s="193"/>
      <c r="S136" s="193"/>
      <c r="T136" s="193"/>
      <c r="U136" s="193"/>
      <c r="V136" s="193"/>
      <c r="W136" s="193"/>
      <c r="X136" s="193"/>
      <c r="Y136" s="193"/>
      <c r="Z136" s="193"/>
    </row>
    <row r="137" ht="12.0" customHeight="1">
      <c r="A137" s="193"/>
      <c r="B137" s="193"/>
      <c r="C137" s="193"/>
      <c r="D137" s="193"/>
      <c r="E137" s="193"/>
      <c r="F137" s="193"/>
      <c r="G137" s="193"/>
      <c r="H137" s="193"/>
      <c r="I137" s="193"/>
      <c r="J137" s="193"/>
      <c r="K137" s="193"/>
      <c r="L137" s="193"/>
      <c r="M137" s="193"/>
      <c r="N137" s="193"/>
      <c r="O137" s="193"/>
      <c r="P137" s="193"/>
      <c r="Q137" s="193"/>
      <c r="R137" s="193"/>
      <c r="S137" s="193"/>
      <c r="T137" s="193"/>
      <c r="U137" s="193"/>
      <c r="V137" s="193"/>
      <c r="W137" s="193"/>
      <c r="X137" s="193"/>
      <c r="Y137" s="193"/>
      <c r="Z137" s="193"/>
    </row>
    <row r="138" ht="12.0" customHeight="1">
      <c r="A138" s="193"/>
      <c r="B138" s="193"/>
      <c r="C138" s="193"/>
      <c r="D138" s="193"/>
      <c r="E138" s="193"/>
      <c r="F138" s="193"/>
      <c r="G138" s="193"/>
      <c r="H138" s="193"/>
      <c r="I138" s="193"/>
      <c r="J138" s="193"/>
      <c r="K138" s="193"/>
      <c r="L138" s="193"/>
      <c r="M138" s="193"/>
      <c r="N138" s="193"/>
      <c r="O138" s="193"/>
      <c r="P138" s="193"/>
      <c r="Q138" s="193"/>
      <c r="R138" s="193"/>
      <c r="S138" s="193"/>
      <c r="T138" s="193"/>
      <c r="U138" s="193"/>
      <c r="V138" s="193"/>
      <c r="W138" s="193"/>
      <c r="X138" s="193"/>
      <c r="Y138" s="193"/>
      <c r="Z138" s="193"/>
    </row>
    <row r="139" ht="12.0" customHeight="1">
      <c r="A139" s="193"/>
      <c r="B139" s="193"/>
      <c r="C139" s="193"/>
      <c r="D139" s="193"/>
      <c r="E139" s="193"/>
      <c r="F139" s="193"/>
      <c r="G139" s="193"/>
      <c r="H139" s="193"/>
      <c r="I139" s="193"/>
      <c r="J139" s="193"/>
      <c r="K139" s="193"/>
      <c r="L139" s="193"/>
      <c r="M139" s="193"/>
      <c r="N139" s="193"/>
      <c r="O139" s="193"/>
      <c r="P139" s="193"/>
      <c r="Q139" s="193"/>
      <c r="R139" s="193"/>
      <c r="S139" s="193"/>
      <c r="T139" s="193"/>
      <c r="U139" s="193"/>
      <c r="V139" s="193"/>
      <c r="W139" s="193"/>
      <c r="X139" s="193"/>
      <c r="Y139" s="193"/>
      <c r="Z139" s="193"/>
    </row>
    <row r="140" ht="12.0" customHeight="1">
      <c r="A140" s="193"/>
      <c r="B140" s="193"/>
      <c r="C140" s="193"/>
      <c r="D140" s="193"/>
      <c r="E140" s="193"/>
      <c r="F140" s="193"/>
      <c r="G140" s="193"/>
      <c r="H140" s="193"/>
      <c r="I140" s="193"/>
      <c r="J140" s="193"/>
      <c r="K140" s="193"/>
      <c r="L140" s="193"/>
      <c r="M140" s="193"/>
      <c r="N140" s="193"/>
      <c r="O140" s="193"/>
      <c r="P140" s="193"/>
      <c r="Q140" s="193"/>
      <c r="R140" s="193"/>
      <c r="S140" s="193"/>
      <c r="T140" s="193"/>
      <c r="U140" s="193"/>
      <c r="V140" s="193"/>
      <c r="W140" s="193"/>
      <c r="X140" s="193"/>
      <c r="Y140" s="193"/>
      <c r="Z140" s="193"/>
    </row>
    <row r="141" ht="12.0" customHeight="1">
      <c r="A141" s="193"/>
      <c r="B141" s="193"/>
      <c r="C141" s="193"/>
      <c r="D141" s="193"/>
      <c r="E141" s="193"/>
      <c r="F141" s="193"/>
      <c r="G141" s="193"/>
      <c r="H141" s="193"/>
      <c r="I141" s="193"/>
      <c r="J141" s="193"/>
      <c r="K141" s="193"/>
      <c r="L141" s="193"/>
      <c r="M141" s="193"/>
      <c r="N141" s="193"/>
      <c r="O141" s="193"/>
      <c r="P141" s="193"/>
      <c r="Q141" s="193"/>
      <c r="R141" s="193"/>
      <c r="S141" s="193"/>
      <c r="T141" s="193"/>
      <c r="U141" s="193"/>
      <c r="V141" s="193"/>
      <c r="W141" s="193"/>
      <c r="X141" s="193"/>
      <c r="Y141" s="193"/>
      <c r="Z141" s="193"/>
    </row>
    <row r="142" ht="12.0" customHeight="1">
      <c r="A142" s="193"/>
      <c r="B142" s="193"/>
      <c r="C142" s="193"/>
      <c r="D142" s="193"/>
      <c r="E142" s="193"/>
      <c r="F142" s="193"/>
      <c r="G142" s="193"/>
      <c r="H142" s="193"/>
      <c r="I142" s="193"/>
      <c r="J142" s="193"/>
      <c r="K142" s="193"/>
      <c r="L142" s="193"/>
      <c r="M142" s="193"/>
      <c r="N142" s="193"/>
      <c r="O142" s="193"/>
      <c r="P142" s="193"/>
      <c r="Q142" s="193"/>
      <c r="R142" s="193"/>
      <c r="S142" s="193"/>
      <c r="T142" s="193"/>
      <c r="U142" s="193"/>
      <c r="V142" s="193"/>
      <c r="W142" s="193"/>
      <c r="X142" s="193"/>
      <c r="Y142" s="193"/>
      <c r="Z142" s="193"/>
    </row>
    <row r="143" ht="12.0" customHeight="1">
      <c r="A143" s="193"/>
      <c r="B143" s="193"/>
      <c r="C143" s="193"/>
      <c r="D143" s="193"/>
      <c r="E143" s="193"/>
      <c r="F143" s="193"/>
      <c r="G143" s="193"/>
      <c r="H143" s="193"/>
      <c r="I143" s="193"/>
      <c r="J143" s="193"/>
      <c r="K143" s="193"/>
      <c r="L143" s="193"/>
      <c r="M143" s="193"/>
      <c r="N143" s="193"/>
      <c r="O143" s="193"/>
      <c r="P143" s="193"/>
      <c r="Q143" s="193"/>
      <c r="R143" s="193"/>
      <c r="S143" s="193"/>
      <c r="T143" s="193"/>
      <c r="U143" s="193"/>
      <c r="V143" s="193"/>
      <c r="W143" s="193"/>
      <c r="X143" s="193"/>
      <c r="Y143" s="193"/>
      <c r="Z143" s="193"/>
    </row>
    <row r="144" ht="12.0" customHeight="1">
      <c r="A144" s="193"/>
      <c r="B144" s="193"/>
      <c r="C144" s="193"/>
      <c r="D144" s="193"/>
      <c r="E144" s="193"/>
      <c r="F144" s="193"/>
      <c r="G144" s="193"/>
      <c r="H144" s="193"/>
      <c r="I144" s="193"/>
      <c r="J144" s="193"/>
      <c r="K144" s="193"/>
      <c r="L144" s="193"/>
      <c r="M144" s="193"/>
      <c r="N144" s="193"/>
      <c r="O144" s="193"/>
      <c r="P144" s="193"/>
      <c r="Q144" s="193"/>
      <c r="R144" s="193"/>
      <c r="S144" s="193"/>
      <c r="T144" s="193"/>
      <c r="U144" s="193"/>
      <c r="V144" s="193"/>
      <c r="W144" s="193"/>
      <c r="X144" s="193"/>
      <c r="Y144" s="193"/>
      <c r="Z144" s="193"/>
    </row>
    <row r="145" ht="12.0" customHeight="1">
      <c r="A145" s="193"/>
      <c r="B145" s="193"/>
      <c r="C145" s="193"/>
      <c r="D145" s="193"/>
      <c r="E145" s="193"/>
      <c r="F145" s="193"/>
      <c r="G145" s="193"/>
      <c r="H145" s="193"/>
      <c r="I145" s="193"/>
      <c r="J145" s="193"/>
      <c r="K145" s="193"/>
      <c r="L145" s="193"/>
      <c r="M145" s="193"/>
      <c r="N145" s="193"/>
      <c r="O145" s="193"/>
      <c r="P145" s="193"/>
      <c r="Q145" s="193"/>
      <c r="R145" s="193"/>
      <c r="S145" s="193"/>
      <c r="T145" s="193"/>
      <c r="U145" s="193"/>
      <c r="V145" s="193"/>
      <c r="W145" s="193"/>
      <c r="X145" s="193"/>
      <c r="Y145" s="193"/>
      <c r="Z145" s="193"/>
    </row>
    <row r="146" ht="12.0" customHeight="1">
      <c r="A146" s="193"/>
      <c r="B146" s="193"/>
      <c r="C146" s="193"/>
      <c r="D146" s="193"/>
      <c r="E146" s="193"/>
      <c r="F146" s="193"/>
      <c r="G146" s="193"/>
      <c r="H146" s="193"/>
      <c r="I146" s="193"/>
      <c r="J146" s="193"/>
      <c r="K146" s="193"/>
      <c r="L146" s="193"/>
      <c r="M146" s="193"/>
      <c r="N146" s="193"/>
      <c r="O146" s="193"/>
      <c r="P146" s="193"/>
      <c r="Q146" s="193"/>
      <c r="R146" s="193"/>
      <c r="S146" s="193"/>
      <c r="T146" s="193"/>
      <c r="U146" s="193"/>
      <c r="V146" s="193"/>
      <c r="W146" s="193"/>
      <c r="X146" s="193"/>
      <c r="Y146" s="193"/>
      <c r="Z146" s="193"/>
    </row>
    <row r="147" ht="12.0" customHeight="1">
      <c r="A147" s="193"/>
      <c r="B147" s="193"/>
      <c r="C147" s="193"/>
      <c r="D147" s="193"/>
      <c r="E147" s="193"/>
      <c r="F147" s="193"/>
      <c r="G147" s="193"/>
      <c r="H147" s="193"/>
      <c r="I147" s="193"/>
      <c r="J147" s="193"/>
      <c r="K147" s="193"/>
      <c r="L147" s="193"/>
      <c r="M147" s="193"/>
      <c r="N147" s="193"/>
      <c r="O147" s="193"/>
      <c r="P147" s="193"/>
      <c r="Q147" s="193"/>
      <c r="R147" s="193"/>
      <c r="S147" s="193"/>
      <c r="T147" s="193"/>
      <c r="U147" s="193"/>
      <c r="V147" s="193"/>
      <c r="W147" s="193"/>
      <c r="X147" s="193"/>
      <c r="Y147" s="193"/>
      <c r="Z147" s="193"/>
    </row>
    <row r="148" ht="12.0" customHeight="1">
      <c r="A148" s="193"/>
      <c r="B148" s="193"/>
      <c r="C148" s="193"/>
      <c r="D148" s="193"/>
      <c r="E148" s="193"/>
      <c r="F148" s="193"/>
      <c r="G148" s="193"/>
      <c r="H148" s="193"/>
      <c r="I148" s="193"/>
      <c r="J148" s="193"/>
      <c r="K148" s="193"/>
      <c r="L148" s="193"/>
      <c r="M148" s="193"/>
      <c r="N148" s="193"/>
      <c r="O148" s="193"/>
      <c r="P148" s="193"/>
      <c r="Q148" s="193"/>
      <c r="R148" s="193"/>
      <c r="S148" s="193"/>
      <c r="T148" s="193"/>
      <c r="U148" s="193"/>
      <c r="V148" s="193"/>
      <c r="W148" s="193"/>
      <c r="X148" s="193"/>
      <c r="Y148" s="193"/>
      <c r="Z148" s="193"/>
    </row>
    <row r="149" ht="12.0" customHeight="1">
      <c r="A149" s="193"/>
      <c r="B149" s="193"/>
      <c r="C149" s="193"/>
      <c r="D149" s="193"/>
      <c r="E149" s="193"/>
      <c r="F149" s="193"/>
      <c r="G149" s="193"/>
      <c r="H149" s="193"/>
      <c r="I149" s="193"/>
      <c r="J149" s="193"/>
      <c r="K149" s="193"/>
      <c r="L149" s="193"/>
      <c r="M149" s="193"/>
      <c r="N149" s="193"/>
      <c r="O149" s="193"/>
      <c r="P149" s="193"/>
      <c r="Q149" s="193"/>
      <c r="R149" s="193"/>
      <c r="S149" s="193"/>
      <c r="T149" s="193"/>
      <c r="U149" s="193"/>
      <c r="V149" s="193"/>
      <c r="W149" s="193"/>
      <c r="X149" s="193"/>
      <c r="Y149" s="193"/>
      <c r="Z149" s="193"/>
    </row>
    <row r="150" ht="12.0" customHeight="1">
      <c r="A150" s="193"/>
      <c r="B150" s="193"/>
      <c r="C150" s="193"/>
      <c r="D150" s="193"/>
      <c r="E150" s="193"/>
      <c r="F150" s="193"/>
      <c r="G150" s="193"/>
      <c r="H150" s="193"/>
      <c r="I150" s="193"/>
      <c r="J150" s="193"/>
      <c r="K150" s="193"/>
      <c r="L150" s="193"/>
      <c r="M150" s="193"/>
      <c r="N150" s="193"/>
      <c r="O150" s="193"/>
      <c r="P150" s="193"/>
      <c r="Q150" s="193"/>
      <c r="R150" s="193"/>
      <c r="S150" s="193"/>
      <c r="T150" s="193"/>
      <c r="U150" s="193"/>
      <c r="V150" s="193"/>
      <c r="W150" s="193"/>
      <c r="X150" s="193"/>
      <c r="Y150" s="193"/>
      <c r="Z150" s="193"/>
    </row>
    <row r="151" ht="12.0" customHeight="1">
      <c r="A151" s="193"/>
      <c r="B151" s="193"/>
      <c r="C151" s="193"/>
      <c r="D151" s="193"/>
      <c r="E151" s="193"/>
      <c r="F151" s="193"/>
      <c r="G151" s="193"/>
      <c r="H151" s="193"/>
      <c r="I151" s="193"/>
      <c r="J151" s="193"/>
      <c r="K151" s="193"/>
      <c r="L151" s="193"/>
      <c r="M151" s="193"/>
      <c r="N151" s="193"/>
      <c r="O151" s="193"/>
      <c r="P151" s="193"/>
      <c r="Q151" s="193"/>
      <c r="R151" s="193"/>
      <c r="S151" s="193"/>
      <c r="T151" s="193"/>
      <c r="U151" s="193"/>
      <c r="V151" s="193"/>
      <c r="W151" s="193"/>
      <c r="X151" s="193"/>
      <c r="Y151" s="193"/>
      <c r="Z151" s="193"/>
    </row>
    <row r="152" ht="12.0" customHeight="1">
      <c r="A152" s="193"/>
      <c r="B152" s="193"/>
      <c r="C152" s="193"/>
      <c r="D152" s="193"/>
      <c r="E152" s="193"/>
      <c r="F152" s="193"/>
      <c r="G152" s="193"/>
      <c r="H152" s="193"/>
      <c r="I152" s="193"/>
      <c r="J152" s="193"/>
      <c r="K152" s="193"/>
      <c r="L152" s="193"/>
      <c r="M152" s="193"/>
      <c r="N152" s="193"/>
      <c r="O152" s="193"/>
      <c r="P152" s="193"/>
      <c r="Q152" s="193"/>
      <c r="R152" s="193"/>
      <c r="S152" s="193"/>
      <c r="T152" s="193"/>
      <c r="U152" s="193"/>
      <c r="V152" s="193"/>
      <c r="W152" s="193"/>
      <c r="X152" s="193"/>
      <c r="Y152" s="193"/>
      <c r="Z152" s="193"/>
    </row>
    <row r="153" ht="12.0" customHeight="1">
      <c r="A153" s="193"/>
      <c r="B153" s="193"/>
      <c r="C153" s="193"/>
      <c r="D153" s="193"/>
      <c r="E153" s="193"/>
      <c r="F153" s="193"/>
      <c r="G153" s="193"/>
      <c r="H153" s="193"/>
      <c r="I153" s="193"/>
      <c r="J153" s="193"/>
      <c r="K153" s="193"/>
      <c r="L153" s="193"/>
      <c r="M153" s="193"/>
      <c r="N153" s="193"/>
      <c r="O153" s="193"/>
      <c r="P153" s="193"/>
      <c r="Q153" s="193"/>
      <c r="R153" s="193"/>
      <c r="S153" s="193"/>
      <c r="T153" s="193"/>
      <c r="U153" s="193"/>
      <c r="V153" s="193"/>
      <c r="W153" s="193"/>
      <c r="X153" s="193"/>
      <c r="Y153" s="193"/>
      <c r="Z153" s="193"/>
    </row>
    <row r="154" ht="12.0" customHeight="1">
      <c r="A154" s="193"/>
      <c r="B154" s="193"/>
      <c r="C154" s="193"/>
      <c r="D154" s="193"/>
      <c r="E154" s="193"/>
      <c r="F154" s="193"/>
      <c r="G154" s="193"/>
      <c r="H154" s="193"/>
      <c r="I154" s="193"/>
      <c r="J154" s="193"/>
      <c r="K154" s="193"/>
      <c r="L154" s="193"/>
      <c r="M154" s="193"/>
      <c r="N154" s="193"/>
      <c r="O154" s="193"/>
      <c r="P154" s="193"/>
      <c r="Q154" s="193"/>
      <c r="R154" s="193"/>
      <c r="S154" s="193"/>
      <c r="T154" s="193"/>
      <c r="U154" s="193"/>
      <c r="V154" s="193"/>
      <c r="W154" s="193"/>
      <c r="X154" s="193"/>
      <c r="Y154" s="193"/>
      <c r="Z154" s="193"/>
    </row>
    <row r="155" ht="12.0" customHeight="1">
      <c r="A155" s="193"/>
      <c r="B155" s="193"/>
      <c r="C155" s="193"/>
      <c r="D155" s="193"/>
      <c r="E155" s="193"/>
      <c r="F155" s="193"/>
      <c r="G155" s="193"/>
      <c r="H155" s="193"/>
      <c r="I155" s="193"/>
      <c r="J155" s="193"/>
      <c r="K155" s="193"/>
      <c r="L155" s="193"/>
      <c r="M155" s="193"/>
      <c r="N155" s="193"/>
      <c r="O155" s="193"/>
      <c r="P155" s="193"/>
      <c r="Q155" s="193"/>
      <c r="R155" s="193"/>
      <c r="S155" s="193"/>
      <c r="T155" s="193"/>
      <c r="U155" s="193"/>
      <c r="V155" s="193"/>
      <c r="W155" s="193"/>
      <c r="X155" s="193"/>
      <c r="Y155" s="193"/>
      <c r="Z155" s="193"/>
    </row>
    <row r="156" ht="12.0" customHeight="1">
      <c r="A156" s="193"/>
      <c r="B156" s="193"/>
      <c r="C156" s="193"/>
      <c r="D156" s="193"/>
      <c r="E156" s="193"/>
      <c r="F156" s="193"/>
      <c r="G156" s="193"/>
      <c r="H156" s="193"/>
      <c r="I156" s="193"/>
      <c r="J156" s="193"/>
      <c r="K156" s="193"/>
      <c r="L156" s="193"/>
      <c r="M156" s="193"/>
      <c r="N156" s="193"/>
      <c r="O156" s="193"/>
      <c r="P156" s="193"/>
      <c r="Q156" s="193"/>
      <c r="R156" s="193"/>
      <c r="S156" s="193"/>
      <c r="T156" s="193"/>
      <c r="U156" s="193"/>
      <c r="V156" s="193"/>
      <c r="W156" s="193"/>
      <c r="X156" s="193"/>
      <c r="Y156" s="193"/>
      <c r="Z156" s="193"/>
    </row>
    <row r="157" ht="12.0" customHeight="1">
      <c r="A157" s="193"/>
      <c r="B157" s="193"/>
      <c r="C157" s="193"/>
      <c r="D157" s="193"/>
      <c r="E157" s="193"/>
      <c r="F157" s="193"/>
      <c r="G157" s="193"/>
      <c r="H157" s="193"/>
      <c r="I157" s="193"/>
      <c r="J157" s="193"/>
      <c r="K157" s="193"/>
      <c r="L157" s="193"/>
      <c r="M157" s="193"/>
      <c r="N157" s="193"/>
      <c r="O157" s="193"/>
      <c r="P157" s="193"/>
      <c r="Q157" s="193"/>
      <c r="R157" s="193"/>
      <c r="S157" s="193"/>
      <c r="T157" s="193"/>
      <c r="U157" s="193"/>
      <c r="V157" s="193"/>
      <c r="W157" s="193"/>
      <c r="X157" s="193"/>
      <c r="Y157" s="193"/>
      <c r="Z157" s="193"/>
    </row>
    <row r="158" ht="12.0" customHeight="1">
      <c r="A158" s="193"/>
      <c r="B158" s="193"/>
      <c r="C158" s="193"/>
      <c r="D158" s="193"/>
      <c r="E158" s="193"/>
      <c r="F158" s="193"/>
      <c r="G158" s="193"/>
      <c r="H158" s="193"/>
      <c r="I158" s="193"/>
      <c r="J158" s="193"/>
      <c r="K158" s="193"/>
      <c r="L158" s="193"/>
      <c r="M158" s="193"/>
      <c r="N158" s="193"/>
      <c r="O158" s="193"/>
      <c r="P158" s="193"/>
      <c r="Q158" s="193"/>
      <c r="R158" s="193"/>
      <c r="S158" s="193"/>
      <c r="T158" s="193"/>
      <c r="U158" s="193"/>
      <c r="V158" s="193"/>
      <c r="W158" s="193"/>
      <c r="X158" s="193"/>
      <c r="Y158" s="193"/>
      <c r="Z158" s="193"/>
    </row>
    <row r="159" ht="12.0" customHeight="1">
      <c r="A159" s="193"/>
      <c r="B159" s="193"/>
      <c r="C159" s="193"/>
      <c r="D159" s="193"/>
      <c r="E159" s="193"/>
      <c r="F159" s="193"/>
      <c r="G159" s="193"/>
      <c r="H159" s="193"/>
      <c r="I159" s="193"/>
      <c r="J159" s="193"/>
      <c r="K159" s="193"/>
      <c r="L159" s="193"/>
      <c r="M159" s="193"/>
      <c r="N159" s="193"/>
      <c r="O159" s="193"/>
      <c r="P159" s="193"/>
      <c r="Q159" s="193"/>
      <c r="R159" s="193"/>
      <c r="S159" s="193"/>
      <c r="T159" s="193"/>
      <c r="U159" s="193"/>
      <c r="V159" s="193"/>
      <c r="W159" s="193"/>
      <c r="X159" s="193"/>
      <c r="Y159" s="193"/>
      <c r="Z159" s="193"/>
    </row>
    <row r="160" ht="12.0" customHeight="1">
      <c r="A160" s="193"/>
      <c r="B160" s="193"/>
      <c r="C160" s="193"/>
      <c r="D160" s="193"/>
      <c r="E160" s="193"/>
      <c r="F160" s="193"/>
      <c r="G160" s="193"/>
      <c r="H160" s="193"/>
      <c r="I160" s="193"/>
      <c r="J160" s="193"/>
      <c r="K160" s="193"/>
      <c r="L160" s="193"/>
      <c r="M160" s="193"/>
      <c r="N160" s="193"/>
      <c r="O160" s="193"/>
      <c r="P160" s="193"/>
      <c r="Q160" s="193"/>
      <c r="R160" s="193"/>
      <c r="S160" s="193"/>
      <c r="T160" s="193"/>
      <c r="U160" s="193"/>
      <c r="V160" s="193"/>
      <c r="W160" s="193"/>
      <c r="X160" s="193"/>
      <c r="Y160" s="193"/>
      <c r="Z160" s="193"/>
    </row>
    <row r="161" ht="12.0" customHeight="1">
      <c r="A161" s="193"/>
      <c r="B161" s="193"/>
      <c r="C161" s="193"/>
      <c r="D161" s="193"/>
      <c r="E161" s="193"/>
      <c r="F161" s="193"/>
      <c r="G161" s="193"/>
      <c r="H161" s="193"/>
      <c r="I161" s="193"/>
      <c r="J161" s="193"/>
      <c r="K161" s="193"/>
      <c r="L161" s="193"/>
      <c r="M161" s="193"/>
      <c r="N161" s="193"/>
      <c r="O161" s="193"/>
      <c r="P161" s="193"/>
      <c r="Q161" s="193"/>
      <c r="R161" s="193"/>
      <c r="S161" s="193"/>
      <c r="T161" s="193"/>
      <c r="U161" s="193"/>
      <c r="V161" s="193"/>
      <c r="W161" s="193"/>
      <c r="X161" s="193"/>
      <c r="Y161" s="193"/>
      <c r="Z161" s="193"/>
    </row>
    <row r="162" ht="12.0" customHeight="1">
      <c r="A162" s="193"/>
      <c r="B162" s="193"/>
      <c r="C162" s="193"/>
      <c r="D162" s="193"/>
      <c r="E162" s="193"/>
      <c r="F162" s="193"/>
      <c r="G162" s="193"/>
      <c r="H162" s="193"/>
      <c r="I162" s="193"/>
      <c r="J162" s="193"/>
      <c r="K162" s="193"/>
      <c r="L162" s="193"/>
      <c r="M162" s="193"/>
      <c r="N162" s="193"/>
      <c r="O162" s="193"/>
      <c r="P162" s="193"/>
      <c r="Q162" s="193"/>
      <c r="R162" s="193"/>
      <c r="S162" s="193"/>
      <c r="T162" s="193"/>
      <c r="U162" s="193"/>
      <c r="V162" s="193"/>
      <c r="W162" s="193"/>
      <c r="X162" s="193"/>
      <c r="Y162" s="193"/>
      <c r="Z162" s="193"/>
    </row>
    <row r="163" ht="12.0" customHeight="1">
      <c r="A163" s="193"/>
      <c r="B163" s="193"/>
      <c r="C163" s="193"/>
      <c r="D163" s="193"/>
      <c r="E163" s="193"/>
      <c r="F163" s="193"/>
      <c r="G163" s="193"/>
      <c r="H163" s="193"/>
      <c r="I163" s="193"/>
      <c r="J163" s="193"/>
      <c r="K163" s="193"/>
      <c r="L163" s="193"/>
      <c r="M163" s="193"/>
      <c r="N163" s="193"/>
      <c r="O163" s="193"/>
      <c r="P163" s="193"/>
      <c r="Q163" s="193"/>
      <c r="R163" s="193"/>
      <c r="S163" s="193"/>
      <c r="T163" s="193"/>
      <c r="U163" s="193"/>
      <c r="V163" s="193"/>
      <c r="W163" s="193"/>
      <c r="X163" s="193"/>
      <c r="Y163" s="193"/>
      <c r="Z163" s="193"/>
    </row>
    <row r="164" ht="12.0" customHeight="1">
      <c r="A164" s="193"/>
      <c r="B164" s="193"/>
      <c r="C164" s="193"/>
      <c r="D164" s="193"/>
      <c r="E164" s="193"/>
      <c r="F164" s="193"/>
      <c r="G164" s="193"/>
      <c r="H164" s="193"/>
      <c r="I164" s="193"/>
      <c r="J164" s="193"/>
      <c r="K164" s="193"/>
      <c r="L164" s="193"/>
      <c r="M164" s="193"/>
      <c r="N164" s="193"/>
      <c r="O164" s="193"/>
      <c r="P164" s="193"/>
      <c r="Q164" s="193"/>
      <c r="R164" s="193"/>
      <c r="S164" s="193"/>
      <c r="T164" s="193"/>
      <c r="U164" s="193"/>
      <c r="V164" s="193"/>
      <c r="W164" s="193"/>
      <c r="X164" s="193"/>
      <c r="Y164" s="193"/>
      <c r="Z164" s="193"/>
    </row>
    <row r="165" ht="12.0" customHeight="1">
      <c r="A165" s="193"/>
      <c r="B165" s="193"/>
      <c r="C165" s="193"/>
      <c r="D165" s="193"/>
      <c r="E165" s="193"/>
      <c r="F165" s="193"/>
      <c r="G165" s="193"/>
      <c r="H165" s="193"/>
      <c r="I165" s="193"/>
      <c r="J165" s="193"/>
      <c r="K165" s="193"/>
      <c r="L165" s="193"/>
      <c r="M165" s="193"/>
      <c r="N165" s="193"/>
      <c r="O165" s="193"/>
      <c r="P165" s="193"/>
      <c r="Q165" s="193"/>
      <c r="R165" s="193"/>
      <c r="S165" s="193"/>
      <c r="T165" s="193"/>
      <c r="U165" s="193"/>
      <c r="V165" s="193"/>
      <c r="W165" s="193"/>
      <c r="X165" s="193"/>
      <c r="Y165" s="193"/>
      <c r="Z165" s="193"/>
    </row>
    <row r="166" ht="12.0" customHeight="1">
      <c r="A166" s="193"/>
      <c r="B166" s="193"/>
      <c r="C166" s="193"/>
      <c r="D166" s="193"/>
      <c r="E166" s="193"/>
      <c r="F166" s="193"/>
      <c r="G166" s="193"/>
      <c r="H166" s="193"/>
      <c r="I166" s="193"/>
      <c r="J166" s="193"/>
      <c r="K166" s="193"/>
      <c r="L166" s="193"/>
      <c r="M166" s="193"/>
      <c r="N166" s="193"/>
      <c r="O166" s="193"/>
      <c r="P166" s="193"/>
      <c r="Q166" s="193"/>
      <c r="R166" s="193"/>
      <c r="S166" s="193"/>
      <c r="T166" s="193"/>
      <c r="U166" s="193"/>
      <c r="V166" s="193"/>
      <c r="W166" s="193"/>
      <c r="X166" s="193"/>
      <c r="Y166" s="193"/>
      <c r="Z166" s="193"/>
    </row>
    <row r="167" ht="12.0" customHeight="1">
      <c r="A167" s="193"/>
      <c r="B167" s="193"/>
      <c r="C167" s="193"/>
      <c r="D167" s="193"/>
      <c r="E167" s="193"/>
      <c r="F167" s="193"/>
      <c r="G167" s="193"/>
      <c r="H167" s="193"/>
      <c r="I167" s="193"/>
      <c r="J167" s="193"/>
      <c r="K167" s="193"/>
      <c r="L167" s="193"/>
      <c r="M167" s="193"/>
      <c r="N167" s="193"/>
      <c r="O167" s="193"/>
      <c r="P167" s="193"/>
      <c r="Q167" s="193"/>
      <c r="R167" s="193"/>
      <c r="S167" s="193"/>
      <c r="T167" s="193"/>
      <c r="U167" s="193"/>
      <c r="V167" s="193"/>
      <c r="W167" s="193"/>
      <c r="X167" s="193"/>
      <c r="Y167" s="193"/>
      <c r="Z167" s="193"/>
    </row>
    <row r="168" ht="12.0" customHeight="1">
      <c r="A168" s="193"/>
      <c r="B168" s="193"/>
      <c r="C168" s="193"/>
      <c r="D168" s="193"/>
      <c r="E168" s="193"/>
      <c r="F168" s="193"/>
      <c r="G168" s="193"/>
      <c r="H168" s="193"/>
      <c r="I168" s="193"/>
      <c r="J168" s="193"/>
      <c r="K168" s="193"/>
      <c r="L168" s="193"/>
      <c r="M168" s="193"/>
      <c r="N168" s="193"/>
      <c r="O168" s="193"/>
      <c r="P168" s="193"/>
      <c r="Q168" s="193"/>
      <c r="R168" s="193"/>
      <c r="S168" s="193"/>
      <c r="T168" s="193"/>
      <c r="U168" s="193"/>
      <c r="V168" s="193"/>
      <c r="W168" s="193"/>
      <c r="X168" s="193"/>
      <c r="Y168" s="193"/>
      <c r="Z168" s="193"/>
    </row>
    <row r="169" ht="12.0" customHeight="1">
      <c r="A169" s="193"/>
      <c r="B169" s="193"/>
      <c r="C169" s="193"/>
      <c r="D169" s="193"/>
      <c r="E169" s="193"/>
      <c r="F169" s="193"/>
      <c r="G169" s="193"/>
      <c r="H169" s="193"/>
      <c r="I169" s="193"/>
      <c r="J169" s="193"/>
      <c r="K169" s="193"/>
      <c r="L169" s="193"/>
      <c r="M169" s="193"/>
      <c r="N169" s="193"/>
      <c r="O169" s="193"/>
      <c r="P169" s="193"/>
      <c r="Q169" s="193"/>
      <c r="R169" s="193"/>
      <c r="S169" s="193"/>
      <c r="T169" s="193"/>
      <c r="U169" s="193"/>
      <c r="V169" s="193"/>
      <c r="W169" s="193"/>
      <c r="X169" s="193"/>
      <c r="Y169" s="193"/>
      <c r="Z169" s="193"/>
    </row>
    <row r="170" ht="12.0" customHeight="1">
      <c r="A170" s="193"/>
      <c r="B170" s="193"/>
      <c r="C170" s="193"/>
      <c r="D170" s="193"/>
      <c r="E170" s="193"/>
      <c r="F170" s="193"/>
      <c r="G170" s="193"/>
      <c r="H170" s="193"/>
      <c r="I170" s="193"/>
      <c r="J170" s="193"/>
      <c r="K170" s="193"/>
      <c r="L170" s="193"/>
      <c r="M170" s="193"/>
      <c r="N170" s="193"/>
      <c r="O170" s="193"/>
      <c r="P170" s="193"/>
      <c r="Q170" s="193"/>
      <c r="R170" s="193"/>
      <c r="S170" s="193"/>
      <c r="T170" s="193"/>
      <c r="U170" s="193"/>
      <c r="V170" s="193"/>
      <c r="W170" s="193"/>
      <c r="X170" s="193"/>
      <c r="Y170" s="193"/>
      <c r="Z170" s="193"/>
    </row>
    <row r="171" ht="12.0" customHeight="1">
      <c r="A171" s="193"/>
      <c r="B171" s="193"/>
      <c r="C171" s="193"/>
      <c r="D171" s="193"/>
      <c r="E171" s="193"/>
      <c r="F171" s="193"/>
      <c r="G171" s="193"/>
      <c r="H171" s="193"/>
      <c r="I171" s="193"/>
      <c r="J171" s="193"/>
      <c r="K171" s="193"/>
      <c r="L171" s="193"/>
      <c r="M171" s="193"/>
      <c r="N171" s="193"/>
      <c r="O171" s="193"/>
      <c r="P171" s="193"/>
      <c r="Q171" s="193"/>
      <c r="R171" s="193"/>
      <c r="S171" s="193"/>
      <c r="T171" s="193"/>
      <c r="U171" s="193"/>
      <c r="V171" s="193"/>
      <c r="W171" s="193"/>
      <c r="X171" s="193"/>
      <c r="Y171" s="193"/>
      <c r="Z171" s="193"/>
    </row>
    <row r="172" ht="12.0" customHeight="1">
      <c r="A172" s="193"/>
      <c r="B172" s="193"/>
      <c r="C172" s="193"/>
      <c r="D172" s="193"/>
      <c r="E172" s="193"/>
      <c r="F172" s="193"/>
      <c r="G172" s="193"/>
      <c r="H172" s="193"/>
      <c r="I172" s="193"/>
      <c r="J172" s="193"/>
      <c r="K172" s="193"/>
      <c r="L172" s="193"/>
      <c r="M172" s="193"/>
      <c r="N172" s="193"/>
      <c r="O172" s="193"/>
      <c r="P172" s="193"/>
      <c r="Q172" s="193"/>
      <c r="R172" s="193"/>
      <c r="S172" s="193"/>
      <c r="T172" s="193"/>
      <c r="U172" s="193"/>
      <c r="V172" s="193"/>
      <c r="W172" s="193"/>
      <c r="X172" s="193"/>
      <c r="Y172" s="193"/>
      <c r="Z172" s="193"/>
    </row>
    <row r="173" ht="12.0" customHeight="1">
      <c r="A173" s="193"/>
      <c r="B173" s="193"/>
      <c r="C173" s="193"/>
      <c r="D173" s="193"/>
      <c r="E173" s="193"/>
      <c r="F173" s="193"/>
      <c r="G173" s="193"/>
      <c r="H173" s="193"/>
      <c r="I173" s="193"/>
      <c r="J173" s="193"/>
      <c r="K173" s="193"/>
      <c r="L173" s="193"/>
      <c r="M173" s="193"/>
      <c r="N173" s="193"/>
      <c r="O173" s="193"/>
      <c r="P173" s="193"/>
      <c r="Q173" s="193"/>
      <c r="R173" s="193"/>
      <c r="S173" s="193"/>
      <c r="T173" s="193"/>
      <c r="U173" s="193"/>
      <c r="V173" s="193"/>
      <c r="W173" s="193"/>
      <c r="X173" s="193"/>
      <c r="Y173" s="193"/>
      <c r="Z173" s="193"/>
    </row>
    <row r="174" ht="12.0" customHeight="1">
      <c r="A174" s="193"/>
      <c r="B174" s="193"/>
      <c r="C174" s="193"/>
      <c r="D174" s="193"/>
      <c r="E174" s="193"/>
      <c r="F174" s="193"/>
      <c r="G174" s="193"/>
      <c r="H174" s="193"/>
      <c r="I174" s="193"/>
      <c r="J174" s="193"/>
      <c r="K174" s="193"/>
      <c r="L174" s="193"/>
      <c r="M174" s="193"/>
      <c r="N174" s="193"/>
      <c r="O174" s="193"/>
      <c r="P174" s="193"/>
      <c r="Q174" s="193"/>
      <c r="R174" s="193"/>
      <c r="S174" s="193"/>
      <c r="T174" s="193"/>
      <c r="U174" s="193"/>
      <c r="V174" s="193"/>
      <c r="W174" s="193"/>
      <c r="X174" s="193"/>
      <c r="Y174" s="193"/>
      <c r="Z174" s="193"/>
    </row>
    <row r="175" ht="12.0" customHeight="1">
      <c r="A175" s="193"/>
      <c r="B175" s="193"/>
      <c r="C175" s="193"/>
      <c r="D175" s="193"/>
      <c r="E175" s="193"/>
      <c r="F175" s="193"/>
      <c r="G175" s="193"/>
      <c r="H175" s="193"/>
      <c r="I175" s="193"/>
      <c r="J175" s="193"/>
      <c r="K175" s="193"/>
      <c r="L175" s="193"/>
      <c r="M175" s="193"/>
      <c r="N175" s="193"/>
      <c r="O175" s="193"/>
      <c r="P175" s="193"/>
      <c r="Q175" s="193"/>
      <c r="R175" s="193"/>
      <c r="S175" s="193"/>
      <c r="T175" s="193"/>
      <c r="U175" s="193"/>
      <c r="V175" s="193"/>
      <c r="W175" s="193"/>
      <c r="X175" s="193"/>
      <c r="Y175" s="193"/>
      <c r="Z175" s="193"/>
    </row>
    <row r="176" ht="12.0" customHeight="1">
      <c r="A176" s="193"/>
      <c r="B176" s="193"/>
      <c r="C176" s="193"/>
      <c r="D176" s="193"/>
      <c r="E176" s="193"/>
      <c r="F176" s="193"/>
      <c r="G176" s="193"/>
      <c r="H176" s="193"/>
      <c r="I176" s="193"/>
      <c r="J176" s="193"/>
      <c r="K176" s="193"/>
      <c r="L176" s="193"/>
      <c r="M176" s="193"/>
      <c r="N176" s="193"/>
      <c r="O176" s="193"/>
      <c r="P176" s="193"/>
      <c r="Q176" s="193"/>
      <c r="R176" s="193"/>
      <c r="S176" s="193"/>
      <c r="T176" s="193"/>
      <c r="U176" s="193"/>
      <c r="V176" s="193"/>
      <c r="W176" s="193"/>
      <c r="X176" s="193"/>
      <c r="Y176" s="193"/>
      <c r="Z176" s="193"/>
    </row>
    <row r="177" ht="12.0" customHeight="1">
      <c r="A177" s="193"/>
      <c r="B177" s="193"/>
      <c r="C177" s="193"/>
      <c r="D177" s="193"/>
      <c r="E177" s="193"/>
      <c r="F177" s="193"/>
      <c r="G177" s="193"/>
      <c r="H177" s="193"/>
      <c r="I177" s="193"/>
      <c r="J177" s="193"/>
      <c r="K177" s="193"/>
      <c r="L177" s="193"/>
      <c r="M177" s="193"/>
      <c r="N177" s="193"/>
      <c r="O177" s="193"/>
      <c r="P177" s="193"/>
      <c r="Q177" s="193"/>
      <c r="R177" s="193"/>
      <c r="S177" s="193"/>
      <c r="T177" s="193"/>
      <c r="U177" s="193"/>
      <c r="V177" s="193"/>
      <c r="W177" s="193"/>
      <c r="X177" s="193"/>
      <c r="Y177" s="193"/>
      <c r="Z177" s="193"/>
    </row>
    <row r="178" ht="12.0" customHeight="1">
      <c r="A178" s="193"/>
      <c r="B178" s="193"/>
      <c r="C178" s="193"/>
      <c r="D178" s="193"/>
      <c r="E178" s="193"/>
      <c r="F178" s="193"/>
      <c r="G178" s="193"/>
      <c r="H178" s="193"/>
      <c r="I178" s="193"/>
      <c r="J178" s="193"/>
      <c r="K178" s="193"/>
      <c r="L178" s="193"/>
      <c r="M178" s="193"/>
      <c r="N178" s="193"/>
      <c r="O178" s="193"/>
      <c r="P178" s="193"/>
      <c r="Q178" s="193"/>
      <c r="R178" s="193"/>
      <c r="S178" s="193"/>
      <c r="T178" s="193"/>
      <c r="U178" s="193"/>
      <c r="V178" s="193"/>
      <c r="W178" s="193"/>
      <c r="X178" s="193"/>
      <c r="Y178" s="193"/>
      <c r="Z178" s="193"/>
    </row>
    <row r="179" ht="12.0" customHeight="1">
      <c r="A179" s="193"/>
      <c r="B179" s="193"/>
      <c r="C179" s="193"/>
      <c r="D179" s="193"/>
      <c r="E179" s="193"/>
      <c r="F179" s="193"/>
      <c r="G179" s="193"/>
      <c r="H179" s="193"/>
      <c r="I179" s="193"/>
      <c r="J179" s="193"/>
      <c r="K179" s="193"/>
      <c r="L179" s="193"/>
      <c r="M179" s="193"/>
      <c r="N179" s="193"/>
      <c r="O179" s="193"/>
      <c r="P179" s="193"/>
      <c r="Q179" s="193"/>
      <c r="R179" s="193"/>
      <c r="S179" s="193"/>
      <c r="T179" s="193"/>
      <c r="U179" s="193"/>
      <c r="V179" s="193"/>
      <c r="W179" s="193"/>
      <c r="X179" s="193"/>
      <c r="Y179" s="193"/>
      <c r="Z179" s="193"/>
    </row>
    <row r="180" ht="12.0" customHeight="1">
      <c r="A180" s="193"/>
      <c r="B180" s="193"/>
      <c r="C180" s="193"/>
      <c r="D180" s="193"/>
      <c r="E180" s="193"/>
      <c r="F180" s="193"/>
      <c r="G180" s="193"/>
      <c r="H180" s="193"/>
      <c r="I180" s="193"/>
      <c r="J180" s="193"/>
      <c r="K180" s="193"/>
      <c r="L180" s="193"/>
      <c r="M180" s="193"/>
      <c r="N180" s="193"/>
      <c r="O180" s="193"/>
      <c r="P180" s="193"/>
      <c r="Q180" s="193"/>
      <c r="R180" s="193"/>
      <c r="S180" s="193"/>
      <c r="T180" s="193"/>
      <c r="U180" s="193"/>
      <c r="V180" s="193"/>
      <c r="W180" s="193"/>
      <c r="X180" s="193"/>
      <c r="Y180" s="193"/>
      <c r="Z180" s="193"/>
    </row>
    <row r="181" ht="12.0" customHeight="1">
      <c r="A181" s="193"/>
      <c r="B181" s="193"/>
      <c r="C181" s="193"/>
      <c r="D181" s="193"/>
      <c r="E181" s="193"/>
      <c r="F181" s="193"/>
      <c r="G181" s="193"/>
      <c r="H181" s="193"/>
      <c r="I181" s="193"/>
      <c r="J181" s="193"/>
      <c r="K181" s="193"/>
      <c r="L181" s="193"/>
      <c r="M181" s="193"/>
      <c r="N181" s="193"/>
      <c r="O181" s="193"/>
      <c r="P181" s="193"/>
      <c r="Q181" s="193"/>
      <c r="R181" s="193"/>
      <c r="S181" s="193"/>
      <c r="T181" s="193"/>
      <c r="U181" s="193"/>
      <c r="V181" s="193"/>
      <c r="W181" s="193"/>
      <c r="X181" s="193"/>
      <c r="Y181" s="193"/>
      <c r="Z181" s="193"/>
    </row>
    <row r="182" ht="12.0" customHeight="1">
      <c r="A182" s="193"/>
      <c r="B182" s="193"/>
      <c r="C182" s="193"/>
      <c r="D182" s="193"/>
      <c r="E182" s="193"/>
      <c r="F182" s="193"/>
      <c r="G182" s="193"/>
      <c r="H182" s="193"/>
      <c r="I182" s="193"/>
      <c r="J182" s="193"/>
      <c r="K182" s="193"/>
      <c r="L182" s="193"/>
      <c r="M182" s="193"/>
      <c r="N182" s="193"/>
      <c r="O182" s="193"/>
      <c r="P182" s="193"/>
      <c r="Q182" s="193"/>
      <c r="R182" s="193"/>
      <c r="S182" s="193"/>
      <c r="T182" s="193"/>
      <c r="U182" s="193"/>
      <c r="V182" s="193"/>
      <c r="W182" s="193"/>
      <c r="X182" s="193"/>
      <c r="Y182" s="193"/>
      <c r="Z182" s="193"/>
    </row>
    <row r="183" ht="12.0" customHeight="1">
      <c r="A183" s="193"/>
      <c r="B183" s="193"/>
      <c r="C183" s="193"/>
      <c r="D183" s="193"/>
      <c r="E183" s="193"/>
      <c r="F183" s="193"/>
      <c r="G183" s="193"/>
      <c r="H183" s="193"/>
      <c r="I183" s="193"/>
      <c r="J183" s="193"/>
      <c r="K183" s="193"/>
      <c r="L183" s="193"/>
      <c r="M183" s="193"/>
      <c r="N183" s="193"/>
      <c r="O183" s="193"/>
      <c r="P183" s="193"/>
      <c r="Q183" s="193"/>
      <c r="R183" s="193"/>
      <c r="S183" s="193"/>
      <c r="T183" s="193"/>
      <c r="U183" s="193"/>
      <c r="V183" s="193"/>
      <c r="W183" s="193"/>
      <c r="X183" s="193"/>
      <c r="Y183" s="193"/>
      <c r="Z183" s="193"/>
    </row>
    <row r="184" ht="12.0" customHeight="1">
      <c r="A184" s="193"/>
      <c r="B184" s="193"/>
      <c r="C184" s="193"/>
      <c r="D184" s="193"/>
      <c r="E184" s="193"/>
      <c r="F184" s="193"/>
      <c r="G184" s="193"/>
      <c r="H184" s="193"/>
      <c r="I184" s="193"/>
      <c r="J184" s="193"/>
      <c r="K184" s="193"/>
      <c r="L184" s="193"/>
      <c r="M184" s="193"/>
      <c r="N184" s="193"/>
      <c r="O184" s="193"/>
      <c r="P184" s="193"/>
      <c r="Q184" s="193"/>
      <c r="R184" s="193"/>
      <c r="S184" s="193"/>
      <c r="T184" s="193"/>
      <c r="U184" s="193"/>
      <c r="V184" s="193"/>
      <c r="W184" s="193"/>
      <c r="X184" s="193"/>
      <c r="Y184" s="193"/>
      <c r="Z184" s="193"/>
    </row>
    <row r="185" ht="12.0" customHeight="1">
      <c r="A185" s="193"/>
      <c r="B185" s="193"/>
      <c r="C185" s="193"/>
      <c r="D185" s="193"/>
      <c r="E185" s="193"/>
      <c r="F185" s="193"/>
      <c r="G185" s="193"/>
      <c r="H185" s="193"/>
      <c r="I185" s="193"/>
      <c r="J185" s="193"/>
      <c r="K185" s="193"/>
      <c r="L185" s="193"/>
      <c r="M185" s="193"/>
      <c r="N185" s="193"/>
      <c r="O185" s="193"/>
      <c r="P185" s="193"/>
      <c r="Q185" s="193"/>
      <c r="R185" s="193"/>
      <c r="S185" s="193"/>
      <c r="T185" s="193"/>
      <c r="U185" s="193"/>
      <c r="V185" s="193"/>
      <c r="W185" s="193"/>
      <c r="X185" s="193"/>
      <c r="Y185" s="193"/>
      <c r="Z185" s="193"/>
    </row>
    <row r="186" ht="12.0" customHeight="1">
      <c r="A186" s="193"/>
      <c r="B186" s="193"/>
      <c r="C186" s="193"/>
      <c r="D186" s="193"/>
      <c r="E186" s="193"/>
      <c r="F186" s="193"/>
      <c r="G186" s="193"/>
      <c r="H186" s="193"/>
      <c r="I186" s="193"/>
      <c r="J186" s="193"/>
      <c r="K186" s="193"/>
      <c r="L186" s="193"/>
      <c r="M186" s="193"/>
      <c r="N186" s="193"/>
      <c r="O186" s="193"/>
      <c r="P186" s="193"/>
      <c r="Q186" s="193"/>
      <c r="R186" s="193"/>
      <c r="S186" s="193"/>
      <c r="T186" s="193"/>
      <c r="U186" s="193"/>
      <c r="V186" s="193"/>
      <c r="W186" s="193"/>
      <c r="X186" s="193"/>
      <c r="Y186" s="193"/>
      <c r="Z186" s="193"/>
    </row>
    <row r="187" ht="12.0" customHeight="1">
      <c r="A187" s="193"/>
      <c r="B187" s="193"/>
      <c r="C187" s="193"/>
      <c r="D187" s="193"/>
      <c r="E187" s="193"/>
      <c r="F187" s="193"/>
      <c r="G187" s="193"/>
      <c r="H187" s="193"/>
      <c r="I187" s="193"/>
      <c r="J187" s="193"/>
      <c r="K187" s="193"/>
      <c r="L187" s="193"/>
      <c r="M187" s="193"/>
      <c r="N187" s="193"/>
      <c r="O187" s="193"/>
      <c r="P187" s="193"/>
      <c r="Q187" s="193"/>
      <c r="R187" s="193"/>
      <c r="S187" s="193"/>
      <c r="T187" s="193"/>
      <c r="U187" s="193"/>
      <c r="V187" s="193"/>
      <c r="W187" s="193"/>
      <c r="X187" s="193"/>
      <c r="Y187" s="193"/>
      <c r="Z187" s="193"/>
    </row>
    <row r="188" ht="12.0" customHeight="1">
      <c r="A188" s="193"/>
      <c r="B188" s="193"/>
      <c r="C188" s="193"/>
      <c r="D188" s="193"/>
      <c r="E188" s="193"/>
      <c r="F188" s="193"/>
      <c r="G188" s="193"/>
      <c r="H188" s="193"/>
      <c r="I188" s="193"/>
      <c r="J188" s="193"/>
      <c r="K188" s="193"/>
      <c r="L188" s="193"/>
      <c r="M188" s="193"/>
      <c r="N188" s="193"/>
      <c r="O188" s="193"/>
      <c r="P188" s="193"/>
      <c r="Q188" s="193"/>
      <c r="R188" s="193"/>
      <c r="S188" s="193"/>
      <c r="T188" s="193"/>
      <c r="U188" s="193"/>
      <c r="V188" s="193"/>
      <c r="W188" s="193"/>
      <c r="X188" s="193"/>
      <c r="Y188" s="193"/>
      <c r="Z188" s="193"/>
    </row>
    <row r="189" ht="12.0" customHeight="1">
      <c r="A189" s="193"/>
      <c r="B189" s="193"/>
      <c r="C189" s="193"/>
      <c r="D189" s="193"/>
      <c r="E189" s="193"/>
      <c r="F189" s="193"/>
      <c r="G189" s="193"/>
      <c r="H189" s="193"/>
      <c r="I189" s="193"/>
      <c r="J189" s="193"/>
      <c r="K189" s="193"/>
      <c r="L189" s="193"/>
      <c r="M189" s="193"/>
      <c r="N189" s="193"/>
      <c r="O189" s="193"/>
      <c r="P189" s="193"/>
      <c r="Q189" s="193"/>
      <c r="R189" s="193"/>
      <c r="S189" s="193"/>
      <c r="T189" s="193"/>
      <c r="U189" s="193"/>
      <c r="V189" s="193"/>
      <c r="W189" s="193"/>
      <c r="X189" s="193"/>
      <c r="Y189" s="193"/>
      <c r="Z189" s="193"/>
    </row>
    <row r="190" ht="12.0" customHeight="1">
      <c r="A190" s="193"/>
      <c r="B190" s="193"/>
      <c r="C190" s="193"/>
      <c r="D190" s="193"/>
      <c r="E190" s="193"/>
      <c r="F190" s="193"/>
      <c r="G190" s="193"/>
      <c r="H190" s="193"/>
      <c r="I190" s="193"/>
      <c r="J190" s="193"/>
      <c r="K190" s="193"/>
      <c r="L190" s="193"/>
      <c r="M190" s="193"/>
      <c r="N190" s="193"/>
      <c r="O190" s="193"/>
      <c r="P190" s="193"/>
      <c r="Q190" s="193"/>
      <c r="R190" s="193"/>
      <c r="S190" s="193"/>
      <c r="T190" s="193"/>
      <c r="U190" s="193"/>
      <c r="V190" s="193"/>
      <c r="W190" s="193"/>
      <c r="X190" s="193"/>
      <c r="Y190" s="193"/>
      <c r="Z190" s="193"/>
    </row>
    <row r="191" ht="12.0" customHeight="1">
      <c r="A191" s="193"/>
      <c r="B191" s="193"/>
      <c r="C191" s="193"/>
      <c r="D191" s="193"/>
      <c r="E191" s="193"/>
      <c r="F191" s="193"/>
      <c r="G191" s="193"/>
      <c r="H191" s="193"/>
      <c r="I191" s="193"/>
      <c r="J191" s="193"/>
      <c r="K191" s="193"/>
      <c r="L191" s="193"/>
      <c r="M191" s="193"/>
      <c r="N191" s="193"/>
      <c r="O191" s="193"/>
      <c r="P191" s="193"/>
      <c r="Q191" s="193"/>
      <c r="R191" s="193"/>
      <c r="S191" s="193"/>
      <c r="T191" s="193"/>
      <c r="U191" s="193"/>
      <c r="V191" s="193"/>
      <c r="W191" s="193"/>
      <c r="X191" s="193"/>
      <c r="Y191" s="193"/>
      <c r="Z191" s="193"/>
    </row>
    <row r="192" ht="12.0" customHeight="1">
      <c r="A192" s="193"/>
      <c r="B192" s="193"/>
      <c r="C192" s="193"/>
      <c r="D192" s="193"/>
      <c r="E192" s="193"/>
      <c r="F192" s="193"/>
      <c r="G192" s="193"/>
      <c r="H192" s="193"/>
      <c r="I192" s="193"/>
      <c r="J192" s="193"/>
      <c r="K192" s="193"/>
      <c r="L192" s="193"/>
      <c r="M192" s="193"/>
      <c r="N192" s="193"/>
      <c r="O192" s="193"/>
      <c r="P192" s="193"/>
      <c r="Q192" s="193"/>
      <c r="R192" s="193"/>
      <c r="S192" s="193"/>
      <c r="T192" s="193"/>
      <c r="U192" s="193"/>
      <c r="V192" s="193"/>
      <c r="W192" s="193"/>
      <c r="X192" s="193"/>
      <c r="Y192" s="193"/>
      <c r="Z192" s="193"/>
    </row>
    <row r="193" ht="12.0" customHeight="1">
      <c r="A193" s="193"/>
      <c r="B193" s="193"/>
      <c r="C193" s="193"/>
      <c r="D193" s="193"/>
      <c r="E193" s="193"/>
      <c r="F193" s="193"/>
      <c r="G193" s="193"/>
      <c r="H193" s="193"/>
      <c r="I193" s="193"/>
      <c r="J193" s="193"/>
      <c r="K193" s="193"/>
      <c r="L193" s="193"/>
      <c r="M193" s="193"/>
      <c r="N193" s="193"/>
      <c r="O193" s="193"/>
      <c r="P193" s="193"/>
      <c r="Q193" s="193"/>
      <c r="R193" s="193"/>
      <c r="S193" s="193"/>
      <c r="T193" s="193"/>
      <c r="U193" s="193"/>
      <c r="V193" s="193"/>
      <c r="W193" s="193"/>
      <c r="X193" s="193"/>
      <c r="Y193" s="193"/>
      <c r="Z193" s="193"/>
    </row>
    <row r="194" ht="12.0" customHeight="1">
      <c r="A194" s="193"/>
      <c r="B194" s="193"/>
      <c r="C194" s="193"/>
      <c r="D194" s="193"/>
      <c r="E194" s="193"/>
      <c r="F194" s="193"/>
      <c r="G194" s="193"/>
      <c r="H194" s="193"/>
      <c r="I194" s="193"/>
      <c r="J194" s="193"/>
      <c r="K194" s="193"/>
      <c r="L194" s="193"/>
      <c r="M194" s="193"/>
      <c r="N194" s="193"/>
      <c r="O194" s="193"/>
      <c r="P194" s="193"/>
      <c r="Q194" s="193"/>
      <c r="R194" s="193"/>
      <c r="S194" s="193"/>
      <c r="T194" s="193"/>
      <c r="U194" s="193"/>
      <c r="V194" s="193"/>
      <c r="W194" s="193"/>
      <c r="X194" s="193"/>
      <c r="Y194" s="193"/>
      <c r="Z194" s="193"/>
    </row>
    <row r="195" ht="12.0" customHeight="1">
      <c r="A195" s="193"/>
      <c r="B195" s="193"/>
      <c r="C195" s="193"/>
      <c r="D195" s="193"/>
      <c r="E195" s="193"/>
      <c r="F195" s="193"/>
      <c r="G195" s="193"/>
      <c r="H195" s="193"/>
      <c r="I195" s="193"/>
      <c r="J195" s="193"/>
      <c r="K195" s="193"/>
      <c r="L195" s="193"/>
      <c r="M195" s="193"/>
      <c r="N195" s="193"/>
      <c r="O195" s="193"/>
      <c r="P195" s="193"/>
      <c r="Q195" s="193"/>
      <c r="R195" s="193"/>
      <c r="S195" s="193"/>
      <c r="T195" s="193"/>
      <c r="U195" s="193"/>
      <c r="V195" s="193"/>
      <c r="W195" s="193"/>
      <c r="X195" s="193"/>
      <c r="Y195" s="193"/>
      <c r="Z195" s="193"/>
    </row>
    <row r="196" ht="12.0" customHeight="1">
      <c r="A196" s="193"/>
      <c r="B196" s="193"/>
      <c r="C196" s="193"/>
      <c r="D196" s="193"/>
      <c r="E196" s="193"/>
      <c r="F196" s="193"/>
      <c r="G196" s="193"/>
      <c r="H196" s="193"/>
      <c r="I196" s="193"/>
      <c r="J196" s="193"/>
      <c r="K196" s="193"/>
      <c r="L196" s="193"/>
      <c r="M196" s="193"/>
      <c r="N196" s="193"/>
      <c r="O196" s="193"/>
      <c r="P196" s="193"/>
      <c r="Q196" s="193"/>
      <c r="R196" s="193"/>
      <c r="S196" s="193"/>
      <c r="T196" s="193"/>
      <c r="U196" s="193"/>
      <c r="V196" s="193"/>
      <c r="W196" s="193"/>
      <c r="X196" s="193"/>
      <c r="Y196" s="193"/>
      <c r="Z196" s="193"/>
    </row>
    <row r="197" ht="12.0" customHeight="1">
      <c r="A197" s="193"/>
      <c r="B197" s="193"/>
      <c r="C197" s="193"/>
      <c r="D197" s="193"/>
      <c r="E197" s="193"/>
      <c r="F197" s="193"/>
      <c r="G197" s="193"/>
      <c r="H197" s="193"/>
      <c r="I197" s="193"/>
      <c r="J197" s="193"/>
      <c r="K197" s="193"/>
      <c r="L197" s="193"/>
      <c r="M197" s="193"/>
      <c r="N197" s="193"/>
      <c r="O197" s="193"/>
      <c r="P197" s="193"/>
      <c r="Q197" s="193"/>
      <c r="R197" s="193"/>
      <c r="S197" s="193"/>
      <c r="T197" s="193"/>
      <c r="U197" s="193"/>
      <c r="V197" s="193"/>
      <c r="W197" s="193"/>
      <c r="X197" s="193"/>
      <c r="Y197" s="193"/>
      <c r="Z197" s="193"/>
    </row>
    <row r="198" ht="12.0" customHeight="1">
      <c r="A198" s="193"/>
      <c r="B198" s="193"/>
      <c r="C198" s="193"/>
      <c r="D198" s="193"/>
      <c r="E198" s="193"/>
      <c r="F198" s="193"/>
      <c r="G198" s="193"/>
      <c r="H198" s="193"/>
      <c r="I198" s="193"/>
      <c r="J198" s="193"/>
      <c r="K198" s="193"/>
      <c r="L198" s="193"/>
      <c r="M198" s="193"/>
      <c r="N198" s="193"/>
      <c r="O198" s="193"/>
      <c r="P198" s="193"/>
      <c r="Q198" s="193"/>
      <c r="R198" s="193"/>
      <c r="S198" s="193"/>
      <c r="T198" s="193"/>
      <c r="U198" s="193"/>
      <c r="V198" s="193"/>
      <c r="W198" s="193"/>
      <c r="X198" s="193"/>
      <c r="Y198" s="193"/>
      <c r="Z198" s="193"/>
    </row>
    <row r="199" ht="12.0" customHeight="1">
      <c r="A199" s="193"/>
      <c r="B199" s="193"/>
      <c r="C199" s="193"/>
      <c r="D199" s="193"/>
      <c r="E199" s="193"/>
      <c r="F199" s="193"/>
      <c r="G199" s="193"/>
      <c r="H199" s="193"/>
      <c r="I199" s="193"/>
      <c r="J199" s="193"/>
      <c r="K199" s="193"/>
      <c r="L199" s="193"/>
      <c r="M199" s="193"/>
      <c r="N199" s="193"/>
      <c r="O199" s="193"/>
      <c r="P199" s="193"/>
      <c r="Q199" s="193"/>
      <c r="R199" s="193"/>
      <c r="S199" s="193"/>
      <c r="T199" s="193"/>
      <c r="U199" s="193"/>
      <c r="V199" s="193"/>
      <c r="W199" s="193"/>
      <c r="X199" s="193"/>
      <c r="Y199" s="193"/>
      <c r="Z199" s="193"/>
    </row>
    <row r="200" ht="12.0" customHeight="1">
      <c r="A200" s="193"/>
      <c r="B200" s="193"/>
      <c r="C200" s="193"/>
      <c r="D200" s="193"/>
      <c r="E200" s="193"/>
      <c r="F200" s="193"/>
      <c r="G200" s="193"/>
      <c r="H200" s="193"/>
      <c r="I200" s="193"/>
      <c r="J200" s="193"/>
      <c r="K200" s="193"/>
      <c r="L200" s="193"/>
      <c r="M200" s="193"/>
      <c r="N200" s="193"/>
      <c r="O200" s="193"/>
      <c r="P200" s="193"/>
      <c r="Q200" s="193"/>
      <c r="R200" s="193"/>
      <c r="S200" s="193"/>
      <c r="T200" s="193"/>
      <c r="U200" s="193"/>
      <c r="V200" s="193"/>
      <c r="W200" s="193"/>
      <c r="X200" s="193"/>
      <c r="Y200" s="193"/>
      <c r="Z200" s="193"/>
    </row>
    <row r="201" ht="12.0" customHeight="1">
      <c r="A201" s="193"/>
      <c r="B201" s="193"/>
      <c r="C201" s="193"/>
      <c r="D201" s="193"/>
      <c r="E201" s="193"/>
      <c r="F201" s="193"/>
      <c r="G201" s="193"/>
      <c r="H201" s="193"/>
      <c r="I201" s="193"/>
      <c r="J201" s="193"/>
      <c r="K201" s="193"/>
      <c r="L201" s="193"/>
      <c r="M201" s="193"/>
      <c r="N201" s="193"/>
      <c r="O201" s="193"/>
      <c r="P201" s="193"/>
      <c r="Q201" s="193"/>
      <c r="R201" s="193"/>
      <c r="S201" s="193"/>
      <c r="T201" s="193"/>
      <c r="U201" s="193"/>
      <c r="V201" s="193"/>
      <c r="W201" s="193"/>
      <c r="X201" s="193"/>
      <c r="Y201" s="193"/>
      <c r="Z201" s="193"/>
    </row>
    <row r="202" ht="12.0" customHeight="1">
      <c r="A202" s="193"/>
      <c r="B202" s="193"/>
      <c r="C202" s="193"/>
      <c r="D202" s="193"/>
      <c r="E202" s="193"/>
      <c r="F202" s="193"/>
      <c r="G202" s="193"/>
      <c r="H202" s="193"/>
      <c r="I202" s="193"/>
      <c r="J202" s="193"/>
      <c r="K202" s="193"/>
      <c r="L202" s="193"/>
      <c r="M202" s="193"/>
      <c r="N202" s="193"/>
      <c r="O202" s="193"/>
      <c r="P202" s="193"/>
      <c r="Q202" s="193"/>
      <c r="R202" s="193"/>
      <c r="S202" s="193"/>
      <c r="T202" s="193"/>
      <c r="U202" s="193"/>
      <c r="V202" s="193"/>
      <c r="W202" s="193"/>
      <c r="X202" s="193"/>
      <c r="Y202" s="193"/>
      <c r="Z202" s="193"/>
    </row>
    <row r="203" ht="12.0" customHeight="1">
      <c r="A203" s="193"/>
      <c r="B203" s="193"/>
      <c r="C203" s="193"/>
      <c r="D203" s="193"/>
      <c r="E203" s="193"/>
      <c r="F203" s="193"/>
      <c r="G203" s="193"/>
      <c r="H203" s="193"/>
      <c r="I203" s="193"/>
      <c r="J203" s="193"/>
      <c r="K203" s="193"/>
      <c r="L203" s="193"/>
      <c r="M203" s="193"/>
      <c r="N203" s="193"/>
      <c r="O203" s="193"/>
      <c r="P203" s="193"/>
      <c r="Q203" s="193"/>
      <c r="R203" s="193"/>
      <c r="S203" s="193"/>
      <c r="T203" s="193"/>
      <c r="U203" s="193"/>
      <c r="V203" s="193"/>
      <c r="W203" s="193"/>
      <c r="X203" s="193"/>
      <c r="Y203" s="193"/>
      <c r="Z203" s="193"/>
    </row>
    <row r="204" ht="12.0" customHeight="1">
      <c r="A204" s="193"/>
      <c r="B204" s="193"/>
      <c r="C204" s="193"/>
      <c r="D204" s="193"/>
      <c r="E204" s="193"/>
      <c r="F204" s="193"/>
      <c r="G204" s="193"/>
      <c r="H204" s="193"/>
      <c r="I204" s="193"/>
      <c r="J204" s="193"/>
      <c r="K204" s="193"/>
      <c r="L204" s="193"/>
      <c r="M204" s="193"/>
      <c r="N204" s="193"/>
      <c r="O204" s="193"/>
      <c r="P204" s="193"/>
      <c r="Q204" s="193"/>
      <c r="R204" s="193"/>
      <c r="S204" s="193"/>
      <c r="T204" s="193"/>
      <c r="U204" s="193"/>
      <c r="V204" s="193"/>
      <c r="W204" s="193"/>
      <c r="X204" s="193"/>
      <c r="Y204" s="193"/>
      <c r="Z204" s="193"/>
    </row>
    <row r="205" ht="12.0" customHeight="1">
      <c r="A205" s="193"/>
      <c r="B205" s="193"/>
      <c r="C205" s="193"/>
      <c r="D205" s="193"/>
      <c r="E205" s="193"/>
      <c r="F205" s="193"/>
      <c r="G205" s="193"/>
      <c r="H205" s="193"/>
      <c r="I205" s="193"/>
      <c r="J205" s="193"/>
      <c r="K205" s="193"/>
      <c r="L205" s="193"/>
      <c r="M205" s="193"/>
      <c r="N205" s="193"/>
      <c r="O205" s="193"/>
      <c r="P205" s="193"/>
      <c r="Q205" s="193"/>
      <c r="R205" s="193"/>
      <c r="S205" s="193"/>
      <c r="T205" s="193"/>
      <c r="U205" s="193"/>
      <c r="V205" s="193"/>
      <c r="W205" s="193"/>
      <c r="X205" s="193"/>
      <c r="Y205" s="193"/>
      <c r="Z205" s="193"/>
    </row>
    <row r="206" ht="12.0" customHeight="1">
      <c r="A206" s="193"/>
      <c r="B206" s="193"/>
      <c r="C206" s="193"/>
      <c r="D206" s="193"/>
      <c r="E206" s="193"/>
      <c r="F206" s="193"/>
      <c r="G206" s="193"/>
      <c r="H206" s="193"/>
      <c r="I206" s="193"/>
      <c r="J206" s="193"/>
      <c r="K206" s="193"/>
      <c r="L206" s="193"/>
      <c r="M206" s="193"/>
      <c r="N206" s="193"/>
      <c r="O206" s="193"/>
      <c r="P206" s="193"/>
      <c r="Q206" s="193"/>
      <c r="R206" s="193"/>
      <c r="S206" s="193"/>
      <c r="T206" s="193"/>
      <c r="U206" s="193"/>
      <c r="V206" s="193"/>
      <c r="W206" s="193"/>
      <c r="X206" s="193"/>
      <c r="Y206" s="193"/>
      <c r="Z206" s="193"/>
    </row>
    <row r="207" ht="12.0" customHeight="1">
      <c r="A207" s="193"/>
      <c r="B207" s="193"/>
      <c r="C207" s="193"/>
      <c r="D207" s="193"/>
      <c r="E207" s="193"/>
      <c r="F207" s="193"/>
      <c r="G207" s="193"/>
      <c r="H207" s="193"/>
      <c r="I207" s="193"/>
      <c r="J207" s="193"/>
      <c r="K207" s="193"/>
      <c r="L207" s="193"/>
      <c r="M207" s="193"/>
      <c r="N207" s="193"/>
      <c r="O207" s="193"/>
      <c r="P207" s="193"/>
      <c r="Q207" s="193"/>
      <c r="R207" s="193"/>
      <c r="S207" s="193"/>
      <c r="T207" s="193"/>
      <c r="U207" s="193"/>
      <c r="V207" s="193"/>
      <c r="W207" s="193"/>
      <c r="X207" s="193"/>
      <c r="Y207" s="193"/>
      <c r="Z207" s="193"/>
    </row>
    <row r="208" ht="12.0" customHeight="1">
      <c r="A208" s="193"/>
      <c r="B208" s="193"/>
      <c r="C208" s="193"/>
      <c r="D208" s="193"/>
      <c r="E208" s="193"/>
      <c r="F208" s="193"/>
      <c r="G208" s="193"/>
      <c r="H208" s="193"/>
      <c r="I208" s="193"/>
      <c r="J208" s="193"/>
      <c r="K208" s="193"/>
      <c r="L208" s="193"/>
      <c r="M208" s="193"/>
      <c r="N208" s="193"/>
      <c r="O208" s="193"/>
      <c r="P208" s="193"/>
      <c r="Q208" s="193"/>
      <c r="R208" s="193"/>
      <c r="S208" s="193"/>
      <c r="T208" s="193"/>
      <c r="U208" s="193"/>
      <c r="V208" s="193"/>
      <c r="W208" s="193"/>
      <c r="X208" s="193"/>
      <c r="Y208" s="193"/>
      <c r="Z208" s="193"/>
    </row>
    <row r="209" ht="12.0" customHeight="1">
      <c r="A209" s="193"/>
      <c r="B209" s="193"/>
      <c r="C209" s="193"/>
      <c r="D209" s="193"/>
      <c r="E209" s="193"/>
      <c r="F209" s="193"/>
      <c r="G209" s="193"/>
      <c r="H209" s="193"/>
      <c r="I209" s="193"/>
      <c r="J209" s="193"/>
      <c r="K209" s="193"/>
      <c r="L209" s="193"/>
      <c r="M209" s="193"/>
      <c r="N209" s="193"/>
      <c r="O209" s="193"/>
      <c r="P209" s="193"/>
      <c r="Q209" s="193"/>
      <c r="R209" s="193"/>
      <c r="S209" s="193"/>
      <c r="T209" s="193"/>
      <c r="U209" s="193"/>
      <c r="V209" s="193"/>
      <c r="W209" s="193"/>
      <c r="X209" s="193"/>
      <c r="Y209" s="193"/>
      <c r="Z209" s="193"/>
    </row>
    <row r="210" ht="12.0" customHeight="1">
      <c r="A210" s="193"/>
      <c r="B210" s="193"/>
      <c r="C210" s="193"/>
      <c r="D210" s="193"/>
      <c r="E210" s="193"/>
      <c r="F210" s="193"/>
      <c r="G210" s="193"/>
      <c r="H210" s="193"/>
      <c r="I210" s="193"/>
      <c r="J210" s="193"/>
      <c r="K210" s="193"/>
      <c r="L210" s="193"/>
      <c r="M210" s="193"/>
      <c r="N210" s="193"/>
      <c r="O210" s="193"/>
      <c r="P210" s="193"/>
      <c r="Q210" s="193"/>
      <c r="R210" s="193"/>
      <c r="S210" s="193"/>
      <c r="T210" s="193"/>
      <c r="U210" s="193"/>
      <c r="V210" s="193"/>
      <c r="W210" s="193"/>
      <c r="X210" s="193"/>
      <c r="Y210" s="193"/>
      <c r="Z210" s="193"/>
    </row>
    <row r="211" ht="12.0" customHeight="1">
      <c r="A211" s="193"/>
      <c r="B211" s="193"/>
      <c r="C211" s="193"/>
      <c r="D211" s="193"/>
      <c r="E211" s="193"/>
      <c r="F211" s="193"/>
      <c r="G211" s="193"/>
      <c r="H211" s="193"/>
      <c r="I211" s="193"/>
      <c r="J211" s="193"/>
      <c r="K211" s="193"/>
      <c r="L211" s="193"/>
      <c r="M211" s="193"/>
      <c r="N211" s="193"/>
      <c r="O211" s="193"/>
      <c r="P211" s="193"/>
      <c r="Q211" s="193"/>
      <c r="R211" s="193"/>
      <c r="S211" s="193"/>
      <c r="T211" s="193"/>
      <c r="U211" s="193"/>
      <c r="V211" s="193"/>
      <c r="W211" s="193"/>
      <c r="X211" s="193"/>
      <c r="Y211" s="193"/>
      <c r="Z211" s="193"/>
    </row>
    <row r="212" ht="12.0" customHeight="1">
      <c r="A212" s="193"/>
      <c r="B212" s="193"/>
      <c r="C212" s="193"/>
      <c r="D212" s="193"/>
      <c r="E212" s="193"/>
      <c r="F212" s="193"/>
      <c r="G212" s="193"/>
      <c r="H212" s="193"/>
      <c r="I212" s="193"/>
      <c r="J212" s="193"/>
      <c r="K212" s="193"/>
      <c r="L212" s="193"/>
      <c r="M212" s="193"/>
      <c r="N212" s="193"/>
      <c r="O212" s="193"/>
      <c r="P212" s="193"/>
      <c r="Q212" s="193"/>
      <c r="R212" s="193"/>
      <c r="S212" s="193"/>
      <c r="T212" s="193"/>
      <c r="U212" s="193"/>
      <c r="V212" s="193"/>
      <c r="W212" s="193"/>
      <c r="X212" s="193"/>
      <c r="Y212" s="193"/>
      <c r="Z212" s="193"/>
    </row>
    <row r="213" ht="12.0" customHeight="1">
      <c r="A213" s="193"/>
      <c r="B213" s="193"/>
      <c r="C213" s="193"/>
      <c r="D213" s="193"/>
      <c r="E213" s="193"/>
      <c r="F213" s="193"/>
      <c r="G213" s="193"/>
      <c r="H213" s="193"/>
      <c r="I213" s="193"/>
      <c r="J213" s="193"/>
      <c r="K213" s="193"/>
      <c r="L213" s="193"/>
      <c r="M213" s="193"/>
      <c r="N213" s="193"/>
      <c r="O213" s="193"/>
      <c r="P213" s="193"/>
      <c r="Q213" s="193"/>
      <c r="R213" s="193"/>
      <c r="S213" s="193"/>
      <c r="T213" s="193"/>
      <c r="U213" s="193"/>
      <c r="V213" s="193"/>
      <c r="W213" s="193"/>
      <c r="X213" s="193"/>
      <c r="Y213" s="193"/>
      <c r="Z213" s="193"/>
    </row>
    <row r="214" ht="12.0" customHeight="1">
      <c r="A214" s="193"/>
      <c r="B214" s="193"/>
      <c r="C214" s="193"/>
      <c r="D214" s="193"/>
      <c r="E214" s="193"/>
      <c r="F214" s="193"/>
      <c r="G214" s="193"/>
      <c r="H214" s="193"/>
      <c r="I214" s="193"/>
      <c r="J214" s="193"/>
      <c r="K214" s="193"/>
      <c r="L214" s="193"/>
      <c r="M214" s="193"/>
      <c r="N214" s="193"/>
      <c r="O214" s="193"/>
      <c r="P214" s="193"/>
      <c r="Q214" s="193"/>
      <c r="R214" s="193"/>
      <c r="S214" s="193"/>
      <c r="T214" s="193"/>
      <c r="U214" s="193"/>
      <c r="V214" s="193"/>
      <c r="W214" s="193"/>
      <c r="X214" s="193"/>
      <c r="Y214" s="193"/>
      <c r="Z214" s="193"/>
    </row>
    <row r="215" ht="12.0" customHeight="1">
      <c r="A215" s="193"/>
      <c r="B215" s="193"/>
      <c r="C215" s="193"/>
      <c r="D215" s="193"/>
      <c r="E215" s="193"/>
      <c r="F215" s="193"/>
      <c r="G215" s="193"/>
      <c r="H215" s="193"/>
      <c r="I215" s="193"/>
      <c r="J215" s="193"/>
      <c r="K215" s="193"/>
      <c r="L215" s="193"/>
      <c r="M215" s="193"/>
      <c r="N215" s="193"/>
      <c r="O215" s="193"/>
      <c r="P215" s="193"/>
      <c r="Q215" s="193"/>
      <c r="R215" s="193"/>
      <c r="S215" s="193"/>
      <c r="T215" s="193"/>
      <c r="U215" s="193"/>
      <c r="V215" s="193"/>
      <c r="W215" s="193"/>
      <c r="X215" s="193"/>
      <c r="Y215" s="193"/>
      <c r="Z215" s="193"/>
    </row>
    <row r="216" ht="12.0" customHeight="1">
      <c r="A216" s="193"/>
      <c r="B216" s="193"/>
      <c r="C216" s="193"/>
      <c r="D216" s="193"/>
      <c r="E216" s="193"/>
      <c r="F216" s="193"/>
      <c r="G216" s="193"/>
      <c r="H216" s="193"/>
      <c r="I216" s="193"/>
      <c r="J216" s="193"/>
      <c r="K216" s="193"/>
      <c r="L216" s="193"/>
      <c r="M216" s="193"/>
      <c r="N216" s="193"/>
      <c r="O216" s="193"/>
      <c r="P216" s="193"/>
      <c r="Q216" s="193"/>
      <c r="R216" s="193"/>
      <c r="S216" s="193"/>
      <c r="T216" s="193"/>
      <c r="U216" s="193"/>
      <c r="V216" s="193"/>
      <c r="W216" s="193"/>
      <c r="X216" s="193"/>
      <c r="Y216" s="193"/>
      <c r="Z216" s="193"/>
    </row>
    <row r="217" ht="12.0" customHeight="1">
      <c r="A217" s="193"/>
      <c r="B217" s="193"/>
      <c r="C217" s="193"/>
      <c r="D217" s="193"/>
      <c r="E217" s="193"/>
      <c r="F217" s="193"/>
      <c r="G217" s="193"/>
      <c r="H217" s="193"/>
      <c r="I217" s="193"/>
      <c r="J217" s="193"/>
      <c r="K217" s="193"/>
      <c r="L217" s="193"/>
      <c r="M217" s="193"/>
      <c r="N217" s="193"/>
      <c r="O217" s="193"/>
      <c r="P217" s="193"/>
      <c r="Q217" s="193"/>
      <c r="R217" s="193"/>
      <c r="S217" s="193"/>
      <c r="T217" s="193"/>
      <c r="U217" s="193"/>
      <c r="V217" s="193"/>
      <c r="W217" s="193"/>
      <c r="X217" s="193"/>
      <c r="Y217" s="193"/>
      <c r="Z217" s="193"/>
    </row>
    <row r="218" ht="12.0" customHeight="1">
      <c r="A218" s="193"/>
      <c r="B218" s="193"/>
      <c r="C218" s="193"/>
      <c r="D218" s="193"/>
      <c r="E218" s="193"/>
      <c r="F218" s="193"/>
      <c r="G218" s="193"/>
      <c r="H218" s="193"/>
      <c r="I218" s="193"/>
      <c r="J218" s="193"/>
      <c r="K218" s="193"/>
      <c r="L218" s="193"/>
      <c r="M218" s="193"/>
      <c r="N218" s="193"/>
      <c r="O218" s="193"/>
      <c r="P218" s="193"/>
      <c r="Q218" s="193"/>
      <c r="R218" s="193"/>
      <c r="S218" s="193"/>
      <c r="T218" s="193"/>
      <c r="U218" s="193"/>
      <c r="V218" s="193"/>
      <c r="W218" s="193"/>
      <c r="X218" s="193"/>
      <c r="Y218" s="193"/>
      <c r="Z218" s="193"/>
    </row>
    <row r="219" ht="12.0" customHeight="1">
      <c r="A219" s="193"/>
      <c r="B219" s="193"/>
      <c r="C219" s="193"/>
      <c r="D219" s="193"/>
      <c r="E219" s="193"/>
      <c r="F219" s="193"/>
      <c r="G219" s="193"/>
      <c r="H219" s="193"/>
      <c r="I219" s="193"/>
      <c r="J219" s="193"/>
      <c r="K219" s="193"/>
      <c r="L219" s="193"/>
      <c r="M219" s="193"/>
      <c r="N219" s="193"/>
      <c r="O219" s="193"/>
      <c r="P219" s="193"/>
      <c r="Q219" s="193"/>
      <c r="R219" s="193"/>
      <c r="S219" s="193"/>
      <c r="T219" s="193"/>
      <c r="U219" s="193"/>
      <c r="V219" s="193"/>
      <c r="W219" s="193"/>
      <c r="X219" s="193"/>
      <c r="Y219" s="193"/>
      <c r="Z219" s="193"/>
    </row>
    <row r="220" ht="12.0" customHeight="1">
      <c r="A220" s="193"/>
      <c r="B220" s="193"/>
      <c r="C220" s="193"/>
      <c r="D220" s="193"/>
      <c r="E220" s="193"/>
      <c r="F220" s="193"/>
      <c r="G220" s="193"/>
      <c r="H220" s="193"/>
      <c r="I220" s="193"/>
      <c r="J220" s="193"/>
      <c r="K220" s="193"/>
      <c r="L220" s="193"/>
      <c r="M220" s="193"/>
      <c r="N220" s="193"/>
      <c r="O220" s="193"/>
      <c r="P220" s="193"/>
      <c r="Q220" s="193"/>
      <c r="R220" s="193"/>
      <c r="S220" s="193"/>
      <c r="T220" s="193"/>
      <c r="U220" s="193"/>
      <c r="V220" s="193"/>
      <c r="W220" s="193"/>
      <c r="X220" s="193"/>
      <c r="Y220" s="193"/>
      <c r="Z220" s="193"/>
    </row>
    <row r="221" ht="12.0" customHeight="1">
      <c r="A221" s="193"/>
      <c r="B221" s="193"/>
      <c r="C221" s="193"/>
      <c r="D221" s="193"/>
      <c r="E221" s="193"/>
      <c r="F221" s="193"/>
      <c r="G221" s="193"/>
      <c r="H221" s="193"/>
      <c r="I221" s="193"/>
      <c r="J221" s="193"/>
      <c r="K221" s="193"/>
      <c r="L221" s="193"/>
      <c r="M221" s="193"/>
      <c r="N221" s="193"/>
      <c r="O221" s="193"/>
      <c r="P221" s="193"/>
      <c r="Q221" s="193"/>
      <c r="R221" s="193"/>
      <c r="S221" s="193"/>
      <c r="T221" s="193"/>
      <c r="U221" s="193"/>
      <c r="V221" s="193"/>
      <c r="W221" s="193"/>
      <c r="X221" s="193"/>
      <c r="Y221" s="193"/>
      <c r="Z221" s="193"/>
    </row>
    <row r="222" ht="12.0" customHeight="1">
      <c r="A222" s="193"/>
      <c r="B222" s="193"/>
      <c r="C222" s="193"/>
      <c r="D222" s="193"/>
      <c r="E222" s="193"/>
      <c r="F222" s="193"/>
      <c r="G222" s="193"/>
      <c r="H222" s="193"/>
      <c r="I222" s="193"/>
      <c r="J222" s="193"/>
      <c r="K222" s="193"/>
      <c r="L222" s="193"/>
      <c r="M222" s="193"/>
      <c r="N222" s="193"/>
      <c r="O222" s="193"/>
      <c r="P222" s="193"/>
      <c r="Q222" s="193"/>
      <c r="R222" s="193"/>
      <c r="S222" s="193"/>
      <c r="T222" s="193"/>
      <c r="U222" s="193"/>
      <c r="V222" s="193"/>
      <c r="W222" s="193"/>
      <c r="X222" s="193"/>
      <c r="Y222" s="193"/>
      <c r="Z222" s="193"/>
    </row>
    <row r="223" ht="12.0" customHeight="1">
      <c r="A223" s="193"/>
      <c r="B223" s="193"/>
      <c r="C223" s="193"/>
      <c r="D223" s="193"/>
      <c r="E223" s="193"/>
      <c r="F223" s="193"/>
      <c r="G223" s="193"/>
      <c r="H223" s="193"/>
      <c r="I223" s="193"/>
      <c r="J223" s="193"/>
      <c r="K223" s="193"/>
      <c r="L223" s="193"/>
      <c r="M223" s="193"/>
      <c r="N223" s="193"/>
      <c r="O223" s="193"/>
      <c r="P223" s="193"/>
      <c r="Q223" s="193"/>
      <c r="R223" s="193"/>
      <c r="S223" s="193"/>
      <c r="T223" s="193"/>
      <c r="U223" s="193"/>
      <c r="V223" s="193"/>
      <c r="W223" s="193"/>
      <c r="X223" s="193"/>
      <c r="Y223" s="193"/>
      <c r="Z223" s="193"/>
    </row>
    <row r="224" ht="12.0" customHeight="1">
      <c r="A224" s="193"/>
      <c r="B224" s="193"/>
      <c r="C224" s="193"/>
      <c r="D224" s="193"/>
      <c r="E224" s="193"/>
      <c r="F224" s="193"/>
      <c r="G224" s="193"/>
      <c r="H224" s="193"/>
      <c r="I224" s="193"/>
      <c r="J224" s="193"/>
      <c r="K224" s="193"/>
      <c r="L224" s="193"/>
      <c r="M224" s="193"/>
      <c r="N224" s="193"/>
      <c r="O224" s="193"/>
      <c r="P224" s="193"/>
      <c r="Q224" s="193"/>
      <c r="R224" s="193"/>
      <c r="S224" s="193"/>
      <c r="T224" s="193"/>
      <c r="U224" s="193"/>
      <c r="V224" s="193"/>
      <c r="W224" s="193"/>
      <c r="X224" s="193"/>
      <c r="Y224" s="193"/>
      <c r="Z224" s="193"/>
    </row>
    <row r="225" ht="12.0" customHeight="1">
      <c r="A225" s="193"/>
      <c r="B225" s="193"/>
      <c r="C225" s="193"/>
      <c r="D225" s="193"/>
      <c r="E225" s="193"/>
      <c r="F225" s="193"/>
      <c r="G225" s="193"/>
      <c r="H225" s="193"/>
      <c r="I225" s="193"/>
      <c r="J225" s="193"/>
      <c r="K225" s="193"/>
      <c r="L225" s="193"/>
      <c r="M225" s="193"/>
      <c r="N225" s="193"/>
      <c r="O225" s="193"/>
      <c r="P225" s="193"/>
      <c r="Q225" s="193"/>
      <c r="R225" s="193"/>
      <c r="S225" s="193"/>
      <c r="T225" s="193"/>
      <c r="U225" s="193"/>
      <c r="V225" s="193"/>
      <c r="W225" s="193"/>
      <c r="X225" s="193"/>
      <c r="Y225" s="193"/>
      <c r="Z225" s="193"/>
    </row>
    <row r="226" ht="12.0" customHeight="1">
      <c r="A226" s="193"/>
      <c r="B226" s="193"/>
      <c r="C226" s="193"/>
      <c r="D226" s="193"/>
      <c r="E226" s="193"/>
      <c r="F226" s="193"/>
      <c r="G226" s="193"/>
      <c r="H226" s="193"/>
      <c r="I226" s="193"/>
      <c r="J226" s="193"/>
      <c r="K226" s="193"/>
      <c r="L226" s="193"/>
      <c r="M226" s="193"/>
      <c r="N226" s="193"/>
      <c r="O226" s="193"/>
      <c r="P226" s="193"/>
      <c r="Q226" s="193"/>
      <c r="R226" s="193"/>
      <c r="S226" s="193"/>
      <c r="T226" s="193"/>
      <c r="U226" s="193"/>
      <c r="V226" s="193"/>
      <c r="W226" s="193"/>
      <c r="X226" s="193"/>
      <c r="Y226" s="193"/>
      <c r="Z226" s="193"/>
    </row>
    <row r="227" ht="12.0" customHeight="1">
      <c r="A227" s="193"/>
      <c r="B227" s="193"/>
      <c r="C227" s="193"/>
      <c r="D227" s="193"/>
      <c r="E227" s="193"/>
      <c r="F227" s="193"/>
      <c r="G227" s="193"/>
      <c r="H227" s="193"/>
      <c r="I227" s="193"/>
      <c r="J227" s="193"/>
      <c r="K227" s="193"/>
      <c r="L227" s="193"/>
      <c r="M227" s="193"/>
      <c r="N227" s="193"/>
      <c r="O227" s="193"/>
      <c r="P227" s="193"/>
      <c r="Q227" s="193"/>
      <c r="R227" s="193"/>
      <c r="S227" s="193"/>
      <c r="T227" s="193"/>
      <c r="U227" s="193"/>
      <c r="V227" s="193"/>
      <c r="W227" s="193"/>
      <c r="X227" s="193"/>
      <c r="Y227" s="193"/>
      <c r="Z227" s="193"/>
    </row>
    <row r="228" ht="12.0" customHeight="1">
      <c r="A228" s="193"/>
      <c r="B228" s="193"/>
      <c r="C228" s="193"/>
      <c r="D228" s="193"/>
      <c r="E228" s="193"/>
      <c r="F228" s="193"/>
      <c r="G228" s="193"/>
      <c r="H228" s="193"/>
      <c r="I228" s="193"/>
      <c r="J228" s="193"/>
      <c r="K228" s="193"/>
      <c r="L228" s="193"/>
      <c r="M228" s="193"/>
      <c r="N228" s="193"/>
      <c r="O228" s="193"/>
      <c r="P228" s="193"/>
      <c r="Q228" s="193"/>
      <c r="R228" s="193"/>
      <c r="S228" s="193"/>
      <c r="T228" s="193"/>
      <c r="U228" s="193"/>
      <c r="V228" s="193"/>
      <c r="W228" s="193"/>
      <c r="X228" s="193"/>
      <c r="Y228" s="193"/>
      <c r="Z228" s="193"/>
    </row>
    <row r="229" ht="12.0" customHeight="1">
      <c r="A229" s="193"/>
      <c r="B229" s="193"/>
      <c r="C229" s="193"/>
      <c r="D229" s="193"/>
      <c r="E229" s="193"/>
      <c r="F229" s="193"/>
      <c r="G229" s="193"/>
      <c r="H229" s="193"/>
      <c r="I229" s="193"/>
      <c r="J229" s="193"/>
      <c r="K229" s="193"/>
      <c r="L229" s="193"/>
      <c r="M229" s="193"/>
      <c r="N229" s="193"/>
      <c r="O229" s="193"/>
      <c r="P229" s="193"/>
      <c r="Q229" s="193"/>
      <c r="R229" s="193"/>
      <c r="S229" s="193"/>
      <c r="T229" s="193"/>
      <c r="U229" s="193"/>
      <c r="V229" s="193"/>
      <c r="W229" s="193"/>
      <c r="X229" s="193"/>
      <c r="Y229" s="193"/>
      <c r="Z229" s="193"/>
    </row>
    <row r="230" ht="12.0" customHeight="1">
      <c r="A230" s="193"/>
      <c r="B230" s="193"/>
      <c r="C230" s="193"/>
      <c r="D230" s="193"/>
      <c r="E230" s="193"/>
      <c r="F230" s="193"/>
      <c r="G230" s="193"/>
      <c r="H230" s="193"/>
      <c r="I230" s="193"/>
      <c r="J230" s="193"/>
      <c r="K230" s="193"/>
      <c r="L230" s="193"/>
      <c r="M230" s="193"/>
      <c r="N230" s="193"/>
      <c r="O230" s="193"/>
      <c r="P230" s="193"/>
      <c r="Q230" s="193"/>
      <c r="R230" s="193"/>
      <c r="S230" s="193"/>
      <c r="T230" s="193"/>
      <c r="U230" s="193"/>
      <c r="V230" s="193"/>
      <c r="W230" s="193"/>
      <c r="X230" s="193"/>
      <c r="Y230" s="193"/>
      <c r="Z230" s="193"/>
    </row>
    <row r="231" ht="12.0" customHeight="1">
      <c r="A231" s="193"/>
      <c r="B231" s="193"/>
      <c r="C231" s="193"/>
      <c r="D231" s="193"/>
      <c r="E231" s="193"/>
      <c r="F231" s="193"/>
      <c r="G231" s="193"/>
      <c r="H231" s="193"/>
      <c r="I231" s="193"/>
      <c r="J231" s="193"/>
      <c r="K231" s="193"/>
      <c r="L231" s="193"/>
      <c r="M231" s="193"/>
      <c r="N231" s="193"/>
      <c r="O231" s="193"/>
      <c r="P231" s="193"/>
      <c r="Q231" s="193"/>
      <c r="R231" s="193"/>
      <c r="S231" s="193"/>
      <c r="T231" s="193"/>
      <c r="U231" s="193"/>
      <c r="V231" s="193"/>
      <c r="W231" s="193"/>
      <c r="X231" s="193"/>
      <c r="Y231" s="193"/>
      <c r="Z231" s="193"/>
    </row>
    <row r="232" ht="12.0" customHeight="1">
      <c r="A232" s="193"/>
      <c r="B232" s="193"/>
      <c r="C232" s="193"/>
      <c r="D232" s="193"/>
      <c r="E232" s="193"/>
      <c r="F232" s="193"/>
      <c r="G232" s="193"/>
      <c r="H232" s="193"/>
      <c r="I232" s="193"/>
      <c r="J232" s="193"/>
      <c r="K232" s="193"/>
      <c r="L232" s="193"/>
      <c r="M232" s="193"/>
      <c r="N232" s="193"/>
      <c r="O232" s="193"/>
      <c r="P232" s="193"/>
      <c r="Q232" s="193"/>
      <c r="R232" s="193"/>
      <c r="S232" s="193"/>
      <c r="T232" s="193"/>
      <c r="U232" s="193"/>
      <c r="V232" s="193"/>
      <c r="W232" s="193"/>
      <c r="X232" s="193"/>
      <c r="Y232" s="193"/>
      <c r="Z232" s="193"/>
    </row>
    <row r="233" ht="12.0" customHeight="1">
      <c r="A233" s="193"/>
      <c r="B233" s="193"/>
      <c r="C233" s="193"/>
      <c r="D233" s="193"/>
      <c r="E233" s="193"/>
      <c r="F233" s="193"/>
      <c r="G233" s="193"/>
      <c r="H233" s="193"/>
      <c r="I233" s="193"/>
      <c r="J233" s="193"/>
      <c r="K233" s="193"/>
      <c r="L233" s="193"/>
      <c r="M233" s="193"/>
      <c r="N233" s="193"/>
      <c r="O233" s="193"/>
      <c r="P233" s="193"/>
      <c r="Q233" s="193"/>
      <c r="R233" s="193"/>
      <c r="S233" s="193"/>
      <c r="T233" s="193"/>
      <c r="U233" s="193"/>
      <c r="V233" s="193"/>
      <c r="W233" s="193"/>
      <c r="X233" s="193"/>
      <c r="Y233" s="193"/>
      <c r="Z233" s="193"/>
    </row>
    <row r="234" ht="12.0" customHeight="1">
      <c r="A234" s="193"/>
      <c r="B234" s="193"/>
      <c r="C234" s="193"/>
      <c r="D234" s="193"/>
      <c r="E234" s="193"/>
      <c r="F234" s="193"/>
      <c r="G234" s="193"/>
      <c r="H234" s="193"/>
      <c r="I234" s="193"/>
      <c r="J234" s="193"/>
      <c r="K234" s="193"/>
      <c r="L234" s="193"/>
      <c r="M234" s="193"/>
      <c r="N234" s="193"/>
      <c r="O234" s="193"/>
      <c r="P234" s="193"/>
      <c r="Q234" s="193"/>
      <c r="R234" s="193"/>
      <c r="S234" s="193"/>
      <c r="T234" s="193"/>
      <c r="U234" s="193"/>
      <c r="V234" s="193"/>
      <c r="W234" s="193"/>
      <c r="X234" s="193"/>
      <c r="Y234" s="193"/>
      <c r="Z234" s="193"/>
    </row>
    <row r="235" ht="12.0" customHeight="1">
      <c r="A235" s="193"/>
      <c r="B235" s="193"/>
      <c r="C235" s="193"/>
      <c r="D235" s="193"/>
      <c r="E235" s="193"/>
      <c r="F235" s="193"/>
      <c r="G235" s="193"/>
      <c r="H235" s="193"/>
      <c r="I235" s="193"/>
      <c r="J235" s="193"/>
      <c r="K235" s="193"/>
      <c r="L235" s="193"/>
      <c r="M235" s="193"/>
      <c r="N235" s="193"/>
      <c r="O235" s="193"/>
      <c r="P235" s="193"/>
      <c r="Q235" s="193"/>
      <c r="R235" s="193"/>
      <c r="S235" s="193"/>
      <c r="T235" s="193"/>
      <c r="U235" s="193"/>
      <c r="V235" s="193"/>
      <c r="W235" s="193"/>
      <c r="X235" s="193"/>
      <c r="Y235" s="193"/>
      <c r="Z235" s="193"/>
    </row>
    <row r="236" ht="12.0" customHeight="1">
      <c r="A236" s="193"/>
      <c r="B236" s="193"/>
      <c r="C236" s="193"/>
      <c r="D236" s="193"/>
      <c r="E236" s="193"/>
      <c r="F236" s="193"/>
      <c r="G236" s="193"/>
      <c r="H236" s="193"/>
      <c r="I236" s="193"/>
      <c r="J236" s="193"/>
      <c r="K236" s="193"/>
      <c r="L236" s="193"/>
      <c r="M236" s="193"/>
      <c r="N236" s="193"/>
      <c r="O236" s="193"/>
      <c r="P236" s="193"/>
      <c r="Q236" s="193"/>
      <c r="R236" s="193"/>
      <c r="S236" s="193"/>
      <c r="T236" s="193"/>
      <c r="U236" s="193"/>
      <c r="V236" s="193"/>
      <c r="W236" s="193"/>
      <c r="X236" s="193"/>
      <c r="Y236" s="193"/>
      <c r="Z236" s="193"/>
    </row>
    <row r="237" ht="12.0" customHeight="1">
      <c r="A237" s="193"/>
      <c r="B237" s="193"/>
      <c r="C237" s="193"/>
      <c r="D237" s="193"/>
      <c r="E237" s="193"/>
      <c r="F237" s="193"/>
      <c r="G237" s="193"/>
      <c r="H237" s="193"/>
      <c r="I237" s="193"/>
      <c r="J237" s="193"/>
      <c r="K237" s="193"/>
      <c r="L237" s="193"/>
      <c r="M237" s="193"/>
      <c r="N237" s="193"/>
      <c r="O237" s="193"/>
      <c r="P237" s="193"/>
      <c r="Q237" s="193"/>
      <c r="R237" s="193"/>
      <c r="S237" s="193"/>
      <c r="T237" s="193"/>
      <c r="U237" s="193"/>
      <c r="V237" s="193"/>
      <c r="W237" s="193"/>
      <c r="X237" s="193"/>
      <c r="Y237" s="193"/>
      <c r="Z237" s="193"/>
    </row>
    <row r="238" ht="12.0" customHeight="1">
      <c r="A238" s="193"/>
      <c r="B238" s="193"/>
      <c r="C238" s="193"/>
      <c r="D238" s="193"/>
      <c r="E238" s="193"/>
      <c r="F238" s="193"/>
      <c r="G238" s="193"/>
      <c r="H238" s="193"/>
      <c r="I238" s="193"/>
      <c r="J238" s="193"/>
      <c r="K238" s="193"/>
      <c r="L238" s="193"/>
      <c r="M238" s="193"/>
      <c r="N238" s="193"/>
      <c r="O238" s="193"/>
      <c r="P238" s="193"/>
      <c r="Q238" s="193"/>
      <c r="R238" s="193"/>
      <c r="S238" s="193"/>
      <c r="T238" s="193"/>
      <c r="U238" s="193"/>
      <c r="V238" s="193"/>
      <c r="W238" s="193"/>
      <c r="X238" s="193"/>
      <c r="Y238" s="193"/>
      <c r="Z238" s="193"/>
    </row>
    <row r="239" ht="12.0" customHeight="1">
      <c r="A239" s="193"/>
      <c r="B239" s="193"/>
      <c r="C239" s="193"/>
      <c r="D239" s="193"/>
      <c r="E239" s="193"/>
      <c r="F239" s="193"/>
      <c r="G239" s="193"/>
      <c r="H239" s="193"/>
      <c r="I239" s="193"/>
      <c r="J239" s="193"/>
      <c r="K239" s="193"/>
      <c r="L239" s="193"/>
      <c r="M239" s="193"/>
      <c r="N239" s="193"/>
      <c r="O239" s="193"/>
      <c r="P239" s="193"/>
      <c r="Q239" s="193"/>
      <c r="R239" s="193"/>
      <c r="S239" s="193"/>
      <c r="T239" s="193"/>
      <c r="U239" s="193"/>
      <c r="V239" s="193"/>
      <c r="W239" s="193"/>
      <c r="X239" s="193"/>
      <c r="Y239" s="193"/>
      <c r="Z239" s="193"/>
    </row>
    <row r="240" ht="12.0" customHeight="1">
      <c r="A240" s="193"/>
      <c r="B240" s="193"/>
      <c r="C240" s="193"/>
      <c r="D240" s="193"/>
      <c r="E240" s="193"/>
      <c r="F240" s="193"/>
      <c r="G240" s="193"/>
      <c r="H240" s="193"/>
      <c r="I240" s="193"/>
      <c r="J240" s="193"/>
      <c r="K240" s="193"/>
      <c r="L240" s="193"/>
      <c r="M240" s="193"/>
      <c r="N240" s="193"/>
      <c r="O240" s="193"/>
      <c r="P240" s="193"/>
      <c r="Q240" s="193"/>
      <c r="R240" s="193"/>
      <c r="S240" s="193"/>
      <c r="T240" s="193"/>
      <c r="U240" s="193"/>
      <c r="V240" s="193"/>
      <c r="W240" s="193"/>
      <c r="X240" s="193"/>
      <c r="Y240" s="193"/>
      <c r="Z240" s="193"/>
    </row>
    <row r="241" ht="12.0" customHeight="1">
      <c r="A241" s="193"/>
      <c r="B241" s="193"/>
      <c r="C241" s="193"/>
      <c r="D241" s="193"/>
      <c r="E241" s="193"/>
      <c r="F241" s="193"/>
      <c r="G241" s="193"/>
      <c r="H241" s="193"/>
      <c r="I241" s="193"/>
      <c r="J241" s="193"/>
      <c r="K241" s="193"/>
      <c r="L241" s="193"/>
      <c r="M241" s="193"/>
      <c r="N241" s="193"/>
      <c r="O241" s="193"/>
      <c r="P241" s="193"/>
      <c r="Q241" s="193"/>
      <c r="R241" s="193"/>
      <c r="S241" s="193"/>
      <c r="T241" s="193"/>
      <c r="U241" s="193"/>
      <c r="V241" s="193"/>
      <c r="W241" s="193"/>
      <c r="X241" s="193"/>
      <c r="Y241" s="193"/>
      <c r="Z241" s="193"/>
    </row>
    <row r="242" ht="12.0" customHeight="1">
      <c r="A242" s="193"/>
      <c r="B242" s="193"/>
      <c r="C242" s="193"/>
      <c r="D242" s="193"/>
      <c r="E242" s="193"/>
      <c r="F242" s="193"/>
      <c r="G242" s="193"/>
      <c r="H242" s="193"/>
      <c r="I242" s="193"/>
      <c r="J242" s="193"/>
      <c r="K242" s="193"/>
      <c r="L242" s="193"/>
      <c r="M242" s="193"/>
      <c r="N242" s="193"/>
      <c r="O242" s="193"/>
      <c r="P242" s="193"/>
      <c r="Q242" s="193"/>
      <c r="R242" s="193"/>
      <c r="S242" s="193"/>
      <c r="T242" s="193"/>
      <c r="U242" s="193"/>
      <c r="V242" s="193"/>
      <c r="W242" s="193"/>
      <c r="X242" s="193"/>
      <c r="Y242" s="193"/>
      <c r="Z242" s="193"/>
    </row>
    <row r="243" ht="12.0" customHeight="1">
      <c r="A243" s="193"/>
      <c r="B243" s="193"/>
      <c r="C243" s="193"/>
      <c r="D243" s="193"/>
      <c r="E243" s="193"/>
      <c r="F243" s="193"/>
      <c r="G243" s="193"/>
      <c r="H243" s="193"/>
      <c r="I243" s="193"/>
      <c r="J243" s="193"/>
      <c r="K243" s="193"/>
      <c r="L243" s="193"/>
      <c r="M243" s="193"/>
      <c r="N243" s="193"/>
      <c r="O243" s="193"/>
      <c r="P243" s="193"/>
      <c r="Q243" s="193"/>
      <c r="R243" s="193"/>
      <c r="S243" s="193"/>
      <c r="T243" s="193"/>
      <c r="U243" s="193"/>
      <c r="V243" s="193"/>
      <c r="W243" s="193"/>
      <c r="X243" s="193"/>
      <c r="Y243" s="193"/>
      <c r="Z243" s="193"/>
    </row>
    <row r="244" ht="12.0" customHeight="1">
      <c r="A244" s="193"/>
      <c r="B244" s="193"/>
      <c r="C244" s="193"/>
      <c r="D244" s="193"/>
      <c r="E244" s="193"/>
      <c r="F244" s="193"/>
      <c r="G244" s="193"/>
      <c r="H244" s="193"/>
      <c r="I244" s="193"/>
      <c r="J244" s="193"/>
      <c r="K244" s="193"/>
      <c r="L244" s="193"/>
      <c r="M244" s="193"/>
      <c r="N244" s="193"/>
      <c r="O244" s="193"/>
      <c r="P244" s="193"/>
      <c r="Q244" s="193"/>
      <c r="R244" s="193"/>
      <c r="S244" s="193"/>
      <c r="T244" s="193"/>
      <c r="U244" s="193"/>
      <c r="V244" s="193"/>
      <c r="W244" s="193"/>
      <c r="X244" s="193"/>
      <c r="Y244" s="193"/>
      <c r="Z244" s="193"/>
    </row>
    <row r="245" ht="12.0" customHeight="1">
      <c r="A245" s="193"/>
      <c r="B245" s="193"/>
      <c r="C245" s="193"/>
      <c r="D245" s="193"/>
      <c r="E245" s="193"/>
      <c r="F245" s="193"/>
      <c r="G245" s="193"/>
      <c r="H245" s="193"/>
      <c r="I245" s="193"/>
      <c r="J245" s="193"/>
      <c r="K245" s="193"/>
      <c r="L245" s="193"/>
      <c r="M245" s="193"/>
      <c r="N245" s="193"/>
      <c r="O245" s="193"/>
      <c r="P245" s="193"/>
      <c r="Q245" s="193"/>
      <c r="R245" s="193"/>
      <c r="S245" s="193"/>
      <c r="T245" s="193"/>
      <c r="U245" s="193"/>
      <c r="V245" s="193"/>
      <c r="W245" s="193"/>
      <c r="X245" s="193"/>
      <c r="Y245" s="193"/>
      <c r="Z245" s="193"/>
    </row>
    <row r="246" ht="12.0" customHeight="1">
      <c r="A246" s="193"/>
      <c r="B246" s="193"/>
      <c r="C246" s="193"/>
      <c r="D246" s="193"/>
      <c r="E246" s="193"/>
      <c r="F246" s="193"/>
      <c r="G246" s="193"/>
      <c r="H246" s="193"/>
      <c r="I246" s="193"/>
      <c r="J246" s="193"/>
      <c r="K246" s="193"/>
      <c r="L246" s="193"/>
      <c r="M246" s="193"/>
      <c r="N246" s="193"/>
      <c r="O246" s="193"/>
      <c r="P246" s="193"/>
      <c r="Q246" s="193"/>
      <c r="R246" s="193"/>
      <c r="S246" s="193"/>
      <c r="T246" s="193"/>
      <c r="U246" s="193"/>
      <c r="V246" s="193"/>
      <c r="W246" s="193"/>
      <c r="X246" s="193"/>
      <c r="Y246" s="193"/>
      <c r="Z246" s="193"/>
    </row>
    <row r="247" ht="12.0" customHeight="1">
      <c r="A247" s="193"/>
      <c r="B247" s="193"/>
      <c r="C247" s="193"/>
      <c r="D247" s="193"/>
      <c r="E247" s="193"/>
      <c r="F247" s="193"/>
      <c r="G247" s="193"/>
      <c r="H247" s="193"/>
      <c r="I247" s="193"/>
      <c r="J247" s="193"/>
      <c r="K247" s="193"/>
      <c r="L247" s="193"/>
      <c r="M247" s="193"/>
      <c r="N247" s="193"/>
      <c r="O247" s="193"/>
      <c r="P247" s="193"/>
      <c r="Q247" s="193"/>
      <c r="R247" s="193"/>
      <c r="S247" s="193"/>
      <c r="T247" s="193"/>
      <c r="U247" s="193"/>
      <c r="V247" s="193"/>
      <c r="W247" s="193"/>
      <c r="X247" s="193"/>
      <c r="Y247" s="193"/>
      <c r="Z247" s="193"/>
    </row>
    <row r="248" ht="12.0" customHeight="1">
      <c r="A248" s="193"/>
      <c r="B248" s="193"/>
      <c r="C248" s="193"/>
      <c r="D248" s="193"/>
      <c r="E248" s="193"/>
      <c r="F248" s="193"/>
      <c r="G248" s="193"/>
      <c r="H248" s="193"/>
      <c r="I248" s="193"/>
      <c r="J248" s="193"/>
      <c r="K248" s="193"/>
      <c r="L248" s="193"/>
      <c r="M248" s="193"/>
      <c r="N248" s="193"/>
      <c r="O248" s="193"/>
      <c r="P248" s="193"/>
      <c r="Q248" s="193"/>
      <c r="R248" s="193"/>
      <c r="S248" s="193"/>
      <c r="T248" s="193"/>
      <c r="U248" s="193"/>
      <c r="V248" s="193"/>
      <c r="W248" s="193"/>
      <c r="X248" s="193"/>
      <c r="Y248" s="193"/>
      <c r="Z248" s="193"/>
    </row>
    <row r="249" ht="12.0" customHeight="1">
      <c r="A249" s="193"/>
      <c r="B249" s="193"/>
      <c r="C249" s="193"/>
      <c r="D249" s="193"/>
      <c r="E249" s="193"/>
      <c r="F249" s="193"/>
      <c r="G249" s="193"/>
      <c r="H249" s="193"/>
      <c r="I249" s="193"/>
      <c r="J249" s="193"/>
      <c r="K249" s="193"/>
      <c r="L249" s="193"/>
      <c r="M249" s="193"/>
      <c r="N249" s="193"/>
      <c r="O249" s="193"/>
      <c r="P249" s="193"/>
      <c r="Q249" s="193"/>
      <c r="R249" s="193"/>
      <c r="S249" s="193"/>
      <c r="T249" s="193"/>
      <c r="U249" s="193"/>
      <c r="V249" s="193"/>
      <c r="W249" s="193"/>
      <c r="X249" s="193"/>
      <c r="Y249" s="193"/>
      <c r="Z249" s="193"/>
    </row>
    <row r="250" ht="12.0" customHeight="1">
      <c r="A250" s="193"/>
      <c r="B250" s="193"/>
      <c r="C250" s="193"/>
      <c r="D250" s="193"/>
      <c r="E250" s="193"/>
      <c r="F250" s="193"/>
      <c r="G250" s="193"/>
      <c r="H250" s="193"/>
      <c r="I250" s="193"/>
      <c r="J250" s="193"/>
      <c r="K250" s="193"/>
      <c r="L250" s="193"/>
      <c r="M250" s="193"/>
      <c r="N250" s="193"/>
      <c r="O250" s="193"/>
      <c r="P250" s="193"/>
      <c r="Q250" s="193"/>
      <c r="R250" s="193"/>
      <c r="S250" s="193"/>
      <c r="T250" s="193"/>
      <c r="U250" s="193"/>
      <c r="V250" s="193"/>
      <c r="W250" s="193"/>
      <c r="X250" s="193"/>
      <c r="Y250" s="193"/>
      <c r="Z250" s="193"/>
    </row>
    <row r="251" ht="12.0" customHeight="1">
      <c r="A251" s="193"/>
      <c r="B251" s="193"/>
      <c r="C251" s="193"/>
      <c r="D251" s="193"/>
      <c r="E251" s="193"/>
      <c r="F251" s="193"/>
      <c r="G251" s="193"/>
      <c r="H251" s="193"/>
      <c r="I251" s="193"/>
      <c r="J251" s="193"/>
      <c r="K251" s="193"/>
      <c r="L251" s="193"/>
      <c r="M251" s="193"/>
      <c r="N251" s="193"/>
      <c r="O251" s="193"/>
      <c r="P251" s="193"/>
      <c r="Q251" s="193"/>
      <c r="R251" s="193"/>
      <c r="S251" s="193"/>
      <c r="T251" s="193"/>
      <c r="U251" s="193"/>
      <c r="V251" s="193"/>
      <c r="W251" s="193"/>
      <c r="X251" s="193"/>
      <c r="Y251" s="193"/>
      <c r="Z251" s="193"/>
    </row>
    <row r="252" ht="12.0" customHeight="1">
      <c r="A252" s="193"/>
      <c r="B252" s="193"/>
      <c r="C252" s="193"/>
      <c r="D252" s="193"/>
      <c r="E252" s="193"/>
      <c r="F252" s="193"/>
      <c r="G252" s="193"/>
      <c r="H252" s="193"/>
      <c r="I252" s="193"/>
      <c r="J252" s="193"/>
      <c r="K252" s="193"/>
      <c r="L252" s="193"/>
      <c r="M252" s="193"/>
      <c r="N252" s="193"/>
      <c r="O252" s="193"/>
      <c r="P252" s="193"/>
      <c r="Q252" s="193"/>
      <c r="R252" s="193"/>
      <c r="S252" s="193"/>
      <c r="T252" s="193"/>
      <c r="U252" s="193"/>
      <c r="V252" s="193"/>
      <c r="W252" s="193"/>
      <c r="X252" s="193"/>
      <c r="Y252" s="193"/>
      <c r="Z252" s="193"/>
    </row>
    <row r="253" ht="12.0" customHeight="1">
      <c r="A253" s="193"/>
      <c r="B253" s="193"/>
      <c r="C253" s="193"/>
      <c r="D253" s="193"/>
      <c r="E253" s="193"/>
      <c r="F253" s="193"/>
      <c r="G253" s="193"/>
      <c r="H253" s="193"/>
      <c r="I253" s="193"/>
      <c r="J253" s="193"/>
      <c r="K253" s="193"/>
      <c r="L253" s="193"/>
      <c r="M253" s="193"/>
      <c r="N253" s="193"/>
      <c r="O253" s="193"/>
      <c r="P253" s="193"/>
      <c r="Q253" s="193"/>
      <c r="R253" s="193"/>
      <c r="S253" s="193"/>
      <c r="T253" s="193"/>
      <c r="U253" s="193"/>
      <c r="V253" s="193"/>
      <c r="W253" s="193"/>
      <c r="X253" s="193"/>
      <c r="Y253" s="193"/>
      <c r="Z253" s="193"/>
    </row>
    <row r="254" ht="12.0" customHeight="1">
      <c r="A254" s="193"/>
      <c r="B254" s="193"/>
      <c r="C254" s="193"/>
      <c r="D254" s="193"/>
      <c r="E254" s="193"/>
      <c r="F254" s="193"/>
      <c r="G254" s="193"/>
      <c r="H254" s="193"/>
      <c r="I254" s="193"/>
      <c r="J254" s="193"/>
      <c r="K254" s="193"/>
      <c r="L254" s="193"/>
      <c r="M254" s="193"/>
      <c r="N254" s="193"/>
      <c r="O254" s="193"/>
      <c r="P254" s="193"/>
      <c r="Q254" s="193"/>
      <c r="R254" s="193"/>
      <c r="S254" s="193"/>
      <c r="T254" s="193"/>
      <c r="U254" s="193"/>
      <c r="V254" s="193"/>
      <c r="W254" s="193"/>
      <c r="X254" s="193"/>
      <c r="Y254" s="193"/>
      <c r="Z254" s="193"/>
    </row>
    <row r="255" ht="12.0" customHeight="1">
      <c r="A255" s="193"/>
      <c r="B255" s="193"/>
      <c r="C255" s="193"/>
      <c r="D255" s="193"/>
      <c r="E255" s="193"/>
      <c r="F255" s="193"/>
      <c r="G255" s="193"/>
      <c r="H255" s="193"/>
      <c r="I255" s="193"/>
      <c r="J255" s="193"/>
      <c r="K255" s="193"/>
      <c r="L255" s="193"/>
      <c r="M255" s="193"/>
      <c r="N255" s="193"/>
      <c r="O255" s="193"/>
      <c r="P255" s="193"/>
      <c r="Q255" s="193"/>
      <c r="R255" s="193"/>
      <c r="S255" s="193"/>
      <c r="T255" s="193"/>
      <c r="U255" s="193"/>
      <c r="V255" s="193"/>
      <c r="W255" s="193"/>
      <c r="X255" s="193"/>
      <c r="Y255" s="193"/>
      <c r="Z255" s="193"/>
    </row>
    <row r="256" ht="12.0" customHeight="1">
      <c r="A256" s="193"/>
      <c r="B256" s="193"/>
      <c r="C256" s="193"/>
      <c r="D256" s="193"/>
      <c r="E256" s="193"/>
      <c r="F256" s="193"/>
      <c r="G256" s="193"/>
      <c r="H256" s="193"/>
      <c r="I256" s="193"/>
      <c r="J256" s="193"/>
      <c r="K256" s="193"/>
      <c r="L256" s="193"/>
      <c r="M256" s="193"/>
      <c r="N256" s="193"/>
      <c r="O256" s="193"/>
      <c r="P256" s="193"/>
      <c r="Q256" s="193"/>
      <c r="R256" s="193"/>
      <c r="S256" s="193"/>
      <c r="T256" s="193"/>
      <c r="U256" s="193"/>
      <c r="V256" s="193"/>
      <c r="W256" s="193"/>
      <c r="X256" s="193"/>
      <c r="Y256" s="193"/>
      <c r="Z256" s="193"/>
    </row>
    <row r="257" ht="12.0" customHeight="1">
      <c r="A257" s="193"/>
      <c r="B257" s="193"/>
      <c r="C257" s="193"/>
      <c r="D257" s="193"/>
      <c r="E257" s="193"/>
      <c r="F257" s="193"/>
      <c r="G257" s="193"/>
      <c r="H257" s="193"/>
      <c r="I257" s="193"/>
      <c r="J257" s="193"/>
      <c r="K257" s="193"/>
      <c r="L257" s="193"/>
      <c r="M257" s="193"/>
      <c r="N257" s="193"/>
      <c r="O257" s="193"/>
      <c r="P257" s="193"/>
      <c r="Q257" s="193"/>
      <c r="R257" s="193"/>
      <c r="S257" s="193"/>
      <c r="T257" s="193"/>
      <c r="U257" s="193"/>
      <c r="V257" s="193"/>
      <c r="W257" s="193"/>
      <c r="X257" s="193"/>
      <c r="Y257" s="193"/>
      <c r="Z257" s="193"/>
    </row>
    <row r="258" ht="12.0" customHeight="1">
      <c r="A258" s="193"/>
      <c r="B258" s="193"/>
      <c r="C258" s="193"/>
      <c r="D258" s="193"/>
      <c r="E258" s="193"/>
      <c r="F258" s="193"/>
      <c r="G258" s="193"/>
      <c r="H258" s="193"/>
      <c r="I258" s="193"/>
      <c r="J258" s="193"/>
      <c r="K258" s="193"/>
      <c r="L258" s="193"/>
      <c r="M258" s="193"/>
      <c r="N258" s="193"/>
      <c r="O258" s="193"/>
      <c r="P258" s="193"/>
      <c r="Q258" s="193"/>
      <c r="R258" s="193"/>
      <c r="S258" s="193"/>
      <c r="T258" s="193"/>
      <c r="U258" s="193"/>
      <c r="V258" s="193"/>
      <c r="W258" s="193"/>
      <c r="X258" s="193"/>
      <c r="Y258" s="193"/>
      <c r="Z258" s="193"/>
    </row>
    <row r="259" ht="12.0" customHeight="1">
      <c r="A259" s="193"/>
      <c r="B259" s="193"/>
      <c r="C259" s="193"/>
      <c r="D259" s="193"/>
      <c r="E259" s="193"/>
      <c r="F259" s="193"/>
      <c r="G259" s="193"/>
      <c r="H259" s="193"/>
      <c r="I259" s="193"/>
      <c r="J259" s="193"/>
      <c r="K259" s="193"/>
      <c r="L259" s="193"/>
      <c r="M259" s="193"/>
      <c r="N259" s="193"/>
      <c r="O259" s="193"/>
      <c r="P259" s="193"/>
      <c r="Q259" s="193"/>
      <c r="R259" s="193"/>
      <c r="S259" s="193"/>
      <c r="T259" s="193"/>
      <c r="U259" s="193"/>
      <c r="V259" s="193"/>
      <c r="W259" s="193"/>
      <c r="X259" s="193"/>
      <c r="Y259" s="193"/>
      <c r="Z259" s="193"/>
    </row>
    <row r="260" ht="12.0" customHeight="1">
      <c r="A260" s="193"/>
      <c r="B260" s="193"/>
      <c r="C260" s="193"/>
      <c r="D260" s="193"/>
      <c r="E260" s="193"/>
      <c r="F260" s="193"/>
      <c r="G260" s="193"/>
      <c r="H260" s="193"/>
      <c r="I260" s="193"/>
      <c r="J260" s="193"/>
      <c r="K260" s="193"/>
      <c r="L260" s="193"/>
      <c r="M260" s="193"/>
      <c r="N260" s="193"/>
      <c r="O260" s="193"/>
      <c r="P260" s="193"/>
      <c r="Q260" s="193"/>
      <c r="R260" s="193"/>
      <c r="S260" s="193"/>
      <c r="T260" s="193"/>
      <c r="U260" s="193"/>
      <c r="V260" s="193"/>
      <c r="W260" s="193"/>
      <c r="X260" s="193"/>
      <c r="Y260" s="193"/>
      <c r="Z260" s="193"/>
    </row>
    <row r="261" ht="12.0" customHeight="1">
      <c r="A261" s="193"/>
      <c r="B261" s="193"/>
      <c r="C261" s="193"/>
      <c r="D261" s="193"/>
      <c r="E261" s="193"/>
      <c r="F261" s="193"/>
      <c r="G261" s="193"/>
      <c r="H261" s="193"/>
      <c r="I261" s="193"/>
      <c r="J261" s="193"/>
      <c r="K261" s="193"/>
      <c r="L261" s="193"/>
      <c r="M261" s="193"/>
      <c r="N261" s="193"/>
      <c r="O261" s="193"/>
      <c r="P261" s="193"/>
      <c r="Q261" s="193"/>
      <c r="R261" s="193"/>
      <c r="S261" s="193"/>
      <c r="T261" s="193"/>
      <c r="U261" s="193"/>
      <c r="V261" s="193"/>
      <c r="W261" s="193"/>
      <c r="X261" s="193"/>
      <c r="Y261" s="193"/>
      <c r="Z261" s="193"/>
    </row>
    <row r="262" ht="12.0" customHeight="1">
      <c r="A262" s="193"/>
      <c r="B262" s="193"/>
      <c r="C262" s="193"/>
      <c r="D262" s="193"/>
      <c r="E262" s="193"/>
      <c r="F262" s="193"/>
      <c r="G262" s="193"/>
      <c r="H262" s="193"/>
      <c r="I262" s="193"/>
      <c r="J262" s="193"/>
      <c r="K262" s="193"/>
      <c r="L262" s="193"/>
      <c r="M262" s="193"/>
      <c r="N262" s="193"/>
      <c r="O262" s="193"/>
      <c r="P262" s="193"/>
      <c r="Q262" s="193"/>
      <c r="R262" s="193"/>
      <c r="S262" s="193"/>
      <c r="T262" s="193"/>
      <c r="U262" s="193"/>
      <c r="V262" s="193"/>
      <c r="W262" s="193"/>
      <c r="X262" s="193"/>
      <c r="Y262" s="193"/>
      <c r="Z262" s="193"/>
    </row>
    <row r="263" ht="12.0" customHeight="1">
      <c r="A263" s="193"/>
      <c r="B263" s="193"/>
      <c r="C263" s="193"/>
      <c r="D263" s="193"/>
      <c r="E263" s="193"/>
      <c r="F263" s="193"/>
      <c r="G263" s="193"/>
      <c r="H263" s="193"/>
      <c r="I263" s="193"/>
      <c r="J263" s="193"/>
      <c r="K263" s="193"/>
      <c r="L263" s="193"/>
      <c r="M263" s="193"/>
      <c r="N263" s="193"/>
      <c r="O263" s="193"/>
      <c r="P263" s="193"/>
      <c r="Q263" s="193"/>
      <c r="R263" s="193"/>
      <c r="S263" s="193"/>
      <c r="T263" s="193"/>
      <c r="U263" s="193"/>
      <c r="V263" s="193"/>
      <c r="W263" s="193"/>
      <c r="X263" s="193"/>
      <c r="Y263" s="193"/>
      <c r="Z263" s="193"/>
    </row>
    <row r="264" ht="12.0" customHeight="1">
      <c r="A264" s="193"/>
      <c r="B264" s="193"/>
      <c r="C264" s="193"/>
      <c r="D264" s="193"/>
      <c r="E264" s="193"/>
      <c r="F264" s="193"/>
      <c r="G264" s="193"/>
      <c r="H264" s="193"/>
      <c r="I264" s="193"/>
      <c r="J264" s="193"/>
      <c r="K264" s="193"/>
      <c r="L264" s="193"/>
      <c r="M264" s="193"/>
      <c r="N264" s="193"/>
      <c r="O264" s="193"/>
      <c r="P264" s="193"/>
      <c r="Q264" s="193"/>
      <c r="R264" s="193"/>
      <c r="S264" s="193"/>
      <c r="T264" s="193"/>
      <c r="U264" s="193"/>
      <c r="V264" s="193"/>
      <c r="W264" s="193"/>
      <c r="X264" s="193"/>
      <c r="Y264" s="193"/>
      <c r="Z264" s="193"/>
    </row>
    <row r="265" ht="12.0" customHeight="1">
      <c r="A265" s="193"/>
      <c r="B265" s="193"/>
      <c r="C265" s="193"/>
      <c r="D265" s="193"/>
      <c r="E265" s="193"/>
      <c r="F265" s="193"/>
      <c r="G265" s="193"/>
      <c r="H265" s="193"/>
      <c r="I265" s="193"/>
      <c r="J265" s="193"/>
      <c r="K265" s="193"/>
      <c r="L265" s="193"/>
      <c r="M265" s="193"/>
      <c r="N265" s="193"/>
      <c r="O265" s="193"/>
      <c r="P265" s="193"/>
      <c r="Q265" s="193"/>
      <c r="R265" s="193"/>
      <c r="S265" s="193"/>
      <c r="T265" s="193"/>
      <c r="U265" s="193"/>
      <c r="V265" s="193"/>
      <c r="W265" s="193"/>
      <c r="X265" s="193"/>
      <c r="Y265" s="193"/>
      <c r="Z265" s="193"/>
    </row>
    <row r="266" ht="12.0" customHeight="1">
      <c r="A266" s="193"/>
      <c r="B266" s="193"/>
      <c r="C266" s="193"/>
      <c r="D266" s="193"/>
      <c r="E266" s="193"/>
      <c r="F266" s="193"/>
      <c r="G266" s="193"/>
      <c r="H266" s="193"/>
      <c r="I266" s="193"/>
      <c r="J266" s="193"/>
      <c r="K266" s="193"/>
      <c r="L266" s="193"/>
      <c r="M266" s="193"/>
      <c r="N266" s="193"/>
      <c r="O266" s="193"/>
      <c r="P266" s="193"/>
      <c r="Q266" s="193"/>
      <c r="R266" s="193"/>
      <c r="S266" s="193"/>
      <c r="T266" s="193"/>
      <c r="U266" s="193"/>
      <c r="V266" s="193"/>
      <c r="W266" s="193"/>
      <c r="X266" s="193"/>
      <c r="Y266" s="193"/>
      <c r="Z266" s="193"/>
    </row>
    <row r="267" ht="12.0" customHeight="1">
      <c r="A267" s="193"/>
      <c r="B267" s="193"/>
      <c r="C267" s="193"/>
      <c r="D267" s="193"/>
      <c r="E267" s="193"/>
      <c r="F267" s="193"/>
      <c r="G267" s="193"/>
      <c r="H267" s="193"/>
      <c r="I267" s="193"/>
      <c r="J267" s="193"/>
      <c r="K267" s="193"/>
      <c r="L267" s="193"/>
      <c r="M267" s="193"/>
      <c r="N267" s="193"/>
      <c r="O267" s="193"/>
      <c r="P267" s="193"/>
      <c r="Q267" s="193"/>
      <c r="R267" s="193"/>
      <c r="S267" s="193"/>
      <c r="T267" s="193"/>
      <c r="U267" s="193"/>
      <c r="V267" s="193"/>
      <c r="W267" s="193"/>
      <c r="X267" s="193"/>
      <c r="Y267" s="193"/>
      <c r="Z267" s="193"/>
    </row>
    <row r="268" ht="12.0" customHeight="1">
      <c r="A268" s="193"/>
      <c r="B268" s="193"/>
      <c r="C268" s="193"/>
      <c r="D268" s="193"/>
      <c r="E268" s="193"/>
      <c r="F268" s="193"/>
      <c r="G268" s="193"/>
      <c r="H268" s="193"/>
      <c r="I268" s="193"/>
      <c r="J268" s="193"/>
      <c r="K268" s="193"/>
      <c r="L268" s="193"/>
      <c r="M268" s="193"/>
      <c r="N268" s="193"/>
      <c r="O268" s="193"/>
      <c r="P268" s="193"/>
      <c r="Q268" s="193"/>
      <c r="R268" s="193"/>
      <c r="S268" s="193"/>
      <c r="T268" s="193"/>
      <c r="U268" s="193"/>
      <c r="V268" s="193"/>
      <c r="W268" s="193"/>
      <c r="X268" s="193"/>
      <c r="Y268" s="193"/>
      <c r="Z268" s="193"/>
    </row>
    <row r="269" ht="12.0" customHeight="1">
      <c r="A269" s="193"/>
      <c r="B269" s="193"/>
      <c r="C269" s="193"/>
      <c r="D269" s="193"/>
      <c r="E269" s="193"/>
      <c r="F269" s="193"/>
      <c r="G269" s="193"/>
      <c r="H269" s="193"/>
      <c r="I269" s="193"/>
      <c r="J269" s="193"/>
      <c r="K269" s="193"/>
      <c r="L269" s="193"/>
      <c r="M269" s="193"/>
      <c r="N269" s="193"/>
      <c r="O269" s="193"/>
      <c r="P269" s="193"/>
      <c r="Q269" s="193"/>
      <c r="R269" s="193"/>
      <c r="S269" s="193"/>
      <c r="T269" s="193"/>
      <c r="U269" s="193"/>
      <c r="V269" s="193"/>
      <c r="W269" s="193"/>
      <c r="X269" s="193"/>
      <c r="Y269" s="193"/>
      <c r="Z269" s="193"/>
    </row>
    <row r="270" ht="12.0" customHeight="1">
      <c r="A270" s="193"/>
      <c r="B270" s="193"/>
      <c r="C270" s="193"/>
      <c r="D270" s="193"/>
      <c r="E270" s="193"/>
      <c r="F270" s="193"/>
      <c r="G270" s="193"/>
      <c r="H270" s="193"/>
      <c r="I270" s="193"/>
      <c r="J270" s="193"/>
      <c r="K270" s="193"/>
      <c r="L270" s="193"/>
      <c r="M270" s="193"/>
      <c r="N270" s="193"/>
      <c r="O270" s="193"/>
      <c r="P270" s="193"/>
      <c r="Q270" s="193"/>
      <c r="R270" s="193"/>
      <c r="S270" s="193"/>
      <c r="T270" s="193"/>
      <c r="U270" s="193"/>
      <c r="V270" s="193"/>
      <c r="W270" s="193"/>
      <c r="X270" s="193"/>
      <c r="Y270" s="193"/>
      <c r="Z270" s="193"/>
    </row>
    <row r="271" ht="12.0" customHeight="1">
      <c r="A271" s="193"/>
      <c r="B271" s="193"/>
      <c r="C271" s="193"/>
      <c r="D271" s="193"/>
      <c r="E271" s="193"/>
      <c r="F271" s="193"/>
      <c r="G271" s="193"/>
      <c r="H271" s="193"/>
      <c r="I271" s="193"/>
      <c r="J271" s="193"/>
      <c r="K271" s="193"/>
      <c r="L271" s="193"/>
      <c r="M271" s="193"/>
      <c r="N271" s="193"/>
      <c r="O271" s="193"/>
      <c r="P271" s="193"/>
      <c r="Q271" s="193"/>
      <c r="R271" s="193"/>
      <c r="S271" s="193"/>
      <c r="T271" s="193"/>
      <c r="U271" s="193"/>
      <c r="V271" s="193"/>
      <c r="W271" s="193"/>
      <c r="X271" s="193"/>
      <c r="Y271" s="193"/>
      <c r="Z271" s="193"/>
    </row>
    <row r="272" ht="12.0" customHeight="1">
      <c r="A272" s="193"/>
      <c r="B272" s="193"/>
      <c r="C272" s="193"/>
      <c r="D272" s="193"/>
      <c r="E272" s="193"/>
      <c r="F272" s="193"/>
      <c r="G272" s="193"/>
      <c r="H272" s="193"/>
      <c r="I272" s="193"/>
      <c r="J272" s="193"/>
      <c r="K272" s="193"/>
      <c r="L272" s="193"/>
      <c r="M272" s="193"/>
      <c r="N272" s="193"/>
      <c r="O272" s="193"/>
      <c r="P272" s="193"/>
      <c r="Q272" s="193"/>
      <c r="R272" s="193"/>
      <c r="S272" s="193"/>
      <c r="T272" s="193"/>
      <c r="U272" s="193"/>
      <c r="V272" s="193"/>
      <c r="W272" s="193"/>
      <c r="X272" s="193"/>
      <c r="Y272" s="193"/>
      <c r="Z272" s="193"/>
    </row>
    <row r="273" ht="12.0" customHeight="1">
      <c r="A273" s="193"/>
      <c r="B273" s="193"/>
      <c r="C273" s="193"/>
      <c r="D273" s="193"/>
      <c r="E273" s="193"/>
      <c r="F273" s="193"/>
      <c r="G273" s="193"/>
      <c r="H273" s="193"/>
      <c r="I273" s="193"/>
      <c r="J273" s="193"/>
      <c r="K273" s="193"/>
      <c r="L273" s="193"/>
      <c r="M273" s="193"/>
      <c r="N273" s="193"/>
      <c r="O273" s="193"/>
      <c r="P273" s="193"/>
      <c r="Q273" s="193"/>
      <c r="R273" s="193"/>
      <c r="S273" s="193"/>
      <c r="T273" s="193"/>
      <c r="U273" s="193"/>
      <c r="V273" s="193"/>
      <c r="W273" s="193"/>
      <c r="X273" s="193"/>
      <c r="Y273" s="193"/>
      <c r="Z273" s="193"/>
    </row>
    <row r="274" ht="12.0" customHeight="1">
      <c r="A274" s="193"/>
      <c r="B274" s="193"/>
      <c r="C274" s="193"/>
      <c r="D274" s="193"/>
      <c r="E274" s="193"/>
      <c r="F274" s="193"/>
      <c r="G274" s="193"/>
      <c r="H274" s="193"/>
      <c r="I274" s="193"/>
      <c r="J274" s="193"/>
      <c r="K274" s="193"/>
      <c r="L274" s="193"/>
      <c r="M274" s="193"/>
      <c r="N274" s="193"/>
      <c r="O274" s="193"/>
      <c r="P274" s="193"/>
      <c r="Q274" s="193"/>
      <c r="R274" s="193"/>
      <c r="S274" s="193"/>
      <c r="T274" s="193"/>
      <c r="U274" s="193"/>
      <c r="V274" s="193"/>
      <c r="W274" s="193"/>
      <c r="X274" s="193"/>
      <c r="Y274" s="193"/>
      <c r="Z274" s="193"/>
    </row>
    <row r="275" ht="12.0" customHeight="1">
      <c r="A275" s="193"/>
      <c r="B275" s="193"/>
      <c r="C275" s="193"/>
      <c r="D275" s="193"/>
      <c r="E275" s="193"/>
      <c r="F275" s="193"/>
      <c r="G275" s="193"/>
      <c r="H275" s="193"/>
      <c r="I275" s="193"/>
      <c r="J275" s="193"/>
      <c r="K275" s="193"/>
      <c r="L275" s="193"/>
      <c r="M275" s="193"/>
      <c r="N275" s="193"/>
      <c r="O275" s="193"/>
      <c r="P275" s="193"/>
      <c r="Q275" s="193"/>
      <c r="R275" s="193"/>
      <c r="S275" s="193"/>
      <c r="T275" s="193"/>
      <c r="U275" s="193"/>
      <c r="V275" s="193"/>
      <c r="W275" s="193"/>
      <c r="X275" s="193"/>
      <c r="Y275" s="193"/>
      <c r="Z275" s="193"/>
    </row>
    <row r="276" ht="12.0" customHeight="1">
      <c r="A276" s="193"/>
      <c r="B276" s="193"/>
      <c r="C276" s="193"/>
      <c r="D276" s="193"/>
      <c r="E276" s="193"/>
      <c r="F276" s="193"/>
      <c r="G276" s="193"/>
      <c r="H276" s="193"/>
      <c r="I276" s="193"/>
      <c r="J276" s="193"/>
      <c r="K276" s="193"/>
      <c r="L276" s="193"/>
      <c r="M276" s="193"/>
      <c r="N276" s="193"/>
      <c r="O276" s="193"/>
      <c r="P276" s="193"/>
      <c r="Q276" s="193"/>
      <c r="R276" s="193"/>
      <c r="S276" s="193"/>
      <c r="T276" s="193"/>
      <c r="U276" s="193"/>
      <c r="V276" s="193"/>
      <c r="W276" s="193"/>
      <c r="X276" s="193"/>
      <c r="Y276" s="193"/>
      <c r="Z276" s="193"/>
    </row>
    <row r="277" ht="12.0" customHeight="1">
      <c r="A277" s="193"/>
      <c r="B277" s="193"/>
      <c r="C277" s="193"/>
      <c r="D277" s="193"/>
      <c r="E277" s="193"/>
      <c r="F277" s="193"/>
      <c r="G277" s="193"/>
      <c r="H277" s="193"/>
      <c r="I277" s="193"/>
      <c r="J277" s="193"/>
      <c r="K277" s="193"/>
      <c r="L277" s="193"/>
      <c r="M277" s="193"/>
      <c r="N277" s="193"/>
      <c r="O277" s="193"/>
      <c r="P277" s="193"/>
      <c r="Q277" s="193"/>
      <c r="R277" s="193"/>
      <c r="S277" s="193"/>
      <c r="T277" s="193"/>
      <c r="U277" s="193"/>
      <c r="V277" s="193"/>
      <c r="W277" s="193"/>
      <c r="X277" s="193"/>
      <c r="Y277" s="193"/>
      <c r="Z277" s="193"/>
    </row>
    <row r="278" ht="12.0" customHeight="1">
      <c r="A278" s="193"/>
      <c r="B278" s="193"/>
      <c r="C278" s="193"/>
      <c r="D278" s="193"/>
      <c r="E278" s="193"/>
      <c r="F278" s="193"/>
      <c r="G278" s="193"/>
      <c r="H278" s="193"/>
      <c r="I278" s="193"/>
      <c r="J278" s="193"/>
      <c r="K278" s="193"/>
      <c r="L278" s="193"/>
      <c r="M278" s="193"/>
      <c r="N278" s="193"/>
      <c r="O278" s="193"/>
      <c r="P278" s="193"/>
      <c r="Q278" s="193"/>
      <c r="R278" s="193"/>
      <c r="S278" s="193"/>
      <c r="T278" s="193"/>
      <c r="U278" s="193"/>
      <c r="V278" s="193"/>
      <c r="W278" s="193"/>
      <c r="X278" s="193"/>
      <c r="Y278" s="193"/>
      <c r="Z278" s="193"/>
    </row>
    <row r="279" ht="12.0" customHeight="1">
      <c r="A279" s="193"/>
      <c r="B279" s="193"/>
      <c r="C279" s="193"/>
      <c r="D279" s="193"/>
      <c r="E279" s="193"/>
      <c r="F279" s="193"/>
      <c r="G279" s="193"/>
      <c r="H279" s="193"/>
      <c r="I279" s="193"/>
      <c r="J279" s="193"/>
      <c r="K279" s="193"/>
      <c r="L279" s="193"/>
      <c r="M279" s="193"/>
      <c r="N279" s="193"/>
      <c r="O279" s="193"/>
      <c r="P279" s="193"/>
      <c r="Q279" s="193"/>
      <c r="R279" s="193"/>
      <c r="S279" s="193"/>
      <c r="T279" s="193"/>
      <c r="U279" s="193"/>
      <c r="V279" s="193"/>
      <c r="W279" s="193"/>
      <c r="X279" s="193"/>
      <c r="Y279" s="193"/>
      <c r="Z279" s="193"/>
    </row>
    <row r="280" ht="12.0" customHeight="1">
      <c r="A280" s="193"/>
      <c r="B280" s="193"/>
      <c r="C280" s="193"/>
      <c r="D280" s="193"/>
      <c r="E280" s="193"/>
      <c r="F280" s="193"/>
      <c r="G280" s="193"/>
      <c r="H280" s="193"/>
      <c r="I280" s="193"/>
      <c r="J280" s="193"/>
      <c r="K280" s="193"/>
      <c r="L280" s="193"/>
      <c r="M280" s="193"/>
      <c r="N280" s="193"/>
      <c r="O280" s="193"/>
      <c r="P280" s="193"/>
      <c r="Q280" s="193"/>
      <c r="R280" s="193"/>
      <c r="S280" s="193"/>
      <c r="T280" s="193"/>
      <c r="U280" s="193"/>
      <c r="V280" s="193"/>
      <c r="W280" s="193"/>
      <c r="X280" s="193"/>
      <c r="Y280" s="193"/>
      <c r="Z280" s="193"/>
    </row>
    <row r="281" ht="12.0" customHeight="1">
      <c r="A281" s="193"/>
      <c r="B281" s="193"/>
      <c r="C281" s="193"/>
      <c r="D281" s="193"/>
      <c r="E281" s="193"/>
      <c r="F281" s="193"/>
      <c r="G281" s="193"/>
      <c r="H281" s="193"/>
      <c r="I281" s="193"/>
      <c r="J281" s="193"/>
      <c r="K281" s="193"/>
      <c r="L281" s="193"/>
      <c r="M281" s="193"/>
      <c r="N281" s="193"/>
      <c r="O281" s="193"/>
      <c r="P281" s="193"/>
      <c r="Q281" s="193"/>
      <c r="R281" s="193"/>
      <c r="S281" s="193"/>
      <c r="T281" s="193"/>
      <c r="U281" s="193"/>
      <c r="V281" s="193"/>
      <c r="W281" s="193"/>
      <c r="X281" s="193"/>
      <c r="Y281" s="193"/>
      <c r="Z281" s="193"/>
    </row>
    <row r="282" ht="12.0" customHeight="1">
      <c r="A282" s="193"/>
      <c r="B282" s="193"/>
      <c r="C282" s="193"/>
      <c r="D282" s="193"/>
      <c r="E282" s="193"/>
      <c r="F282" s="193"/>
      <c r="G282" s="193"/>
      <c r="H282" s="193"/>
      <c r="I282" s="193"/>
      <c r="J282" s="193"/>
      <c r="K282" s="193"/>
      <c r="L282" s="193"/>
      <c r="M282" s="193"/>
      <c r="N282" s="193"/>
      <c r="O282" s="193"/>
      <c r="P282" s="193"/>
      <c r="Q282" s="193"/>
      <c r="R282" s="193"/>
      <c r="S282" s="193"/>
      <c r="T282" s="193"/>
      <c r="U282" s="193"/>
      <c r="V282" s="193"/>
      <c r="W282" s="193"/>
      <c r="X282" s="193"/>
      <c r="Y282" s="193"/>
      <c r="Z282" s="193"/>
    </row>
    <row r="283" ht="12.0" customHeight="1">
      <c r="A283" s="193"/>
      <c r="B283" s="193"/>
      <c r="C283" s="193"/>
      <c r="D283" s="193"/>
      <c r="E283" s="193"/>
      <c r="F283" s="193"/>
      <c r="G283" s="193"/>
      <c r="H283" s="193"/>
      <c r="I283" s="193"/>
      <c r="J283" s="193"/>
      <c r="K283" s="193"/>
      <c r="L283" s="193"/>
      <c r="M283" s="193"/>
      <c r="N283" s="193"/>
      <c r="O283" s="193"/>
      <c r="P283" s="193"/>
      <c r="Q283" s="193"/>
      <c r="R283" s="193"/>
      <c r="S283" s="193"/>
      <c r="T283" s="193"/>
      <c r="U283" s="193"/>
      <c r="V283" s="193"/>
      <c r="W283" s="193"/>
      <c r="X283" s="193"/>
      <c r="Y283" s="193"/>
      <c r="Z283" s="193"/>
    </row>
    <row r="284" ht="12.0" customHeight="1">
      <c r="A284" s="193"/>
      <c r="B284" s="193"/>
      <c r="C284" s="193"/>
      <c r="D284" s="193"/>
      <c r="E284" s="193"/>
      <c r="F284" s="193"/>
      <c r="G284" s="193"/>
      <c r="H284" s="193"/>
      <c r="I284" s="193"/>
      <c r="J284" s="193"/>
      <c r="K284" s="193"/>
      <c r="L284" s="193"/>
      <c r="M284" s="193"/>
      <c r="N284" s="193"/>
      <c r="O284" s="193"/>
      <c r="P284" s="193"/>
      <c r="Q284" s="193"/>
      <c r="R284" s="193"/>
      <c r="S284" s="193"/>
      <c r="T284" s="193"/>
      <c r="U284" s="193"/>
      <c r="V284" s="193"/>
      <c r="W284" s="193"/>
      <c r="X284" s="193"/>
      <c r="Y284" s="193"/>
      <c r="Z284" s="193"/>
    </row>
    <row r="285" ht="12.0" customHeight="1">
      <c r="A285" s="193"/>
      <c r="B285" s="193"/>
      <c r="C285" s="193"/>
      <c r="D285" s="193"/>
      <c r="E285" s="193"/>
      <c r="F285" s="193"/>
      <c r="G285" s="193"/>
      <c r="H285" s="193"/>
      <c r="I285" s="193"/>
      <c r="J285" s="193"/>
      <c r="K285" s="193"/>
      <c r="L285" s="193"/>
      <c r="M285" s="193"/>
      <c r="N285" s="193"/>
      <c r="O285" s="193"/>
      <c r="P285" s="193"/>
      <c r="Q285" s="193"/>
      <c r="R285" s="193"/>
      <c r="S285" s="193"/>
      <c r="T285" s="193"/>
      <c r="U285" s="193"/>
      <c r="V285" s="193"/>
      <c r="W285" s="193"/>
      <c r="X285" s="193"/>
      <c r="Y285" s="193"/>
      <c r="Z285" s="193"/>
    </row>
    <row r="286" ht="12.0" customHeight="1">
      <c r="A286" s="193"/>
      <c r="B286" s="193"/>
      <c r="C286" s="193"/>
      <c r="D286" s="193"/>
      <c r="E286" s="193"/>
      <c r="F286" s="193"/>
      <c r="G286" s="193"/>
      <c r="H286" s="193"/>
      <c r="I286" s="193"/>
      <c r="J286" s="193"/>
      <c r="K286" s="193"/>
      <c r="L286" s="193"/>
      <c r="M286" s="193"/>
      <c r="N286" s="193"/>
      <c r="O286" s="193"/>
      <c r="P286" s="193"/>
      <c r="Q286" s="193"/>
      <c r="R286" s="193"/>
      <c r="S286" s="193"/>
      <c r="T286" s="193"/>
      <c r="U286" s="193"/>
      <c r="V286" s="193"/>
      <c r="W286" s="193"/>
      <c r="X286" s="193"/>
      <c r="Y286" s="193"/>
      <c r="Z286" s="193"/>
    </row>
    <row r="287" ht="12.0" customHeight="1">
      <c r="A287" s="193"/>
      <c r="B287" s="193"/>
      <c r="C287" s="193"/>
      <c r="D287" s="193"/>
      <c r="E287" s="193"/>
      <c r="F287" s="193"/>
      <c r="G287" s="193"/>
      <c r="H287" s="193"/>
      <c r="I287" s="193"/>
      <c r="J287" s="193"/>
      <c r="K287" s="193"/>
      <c r="L287" s="193"/>
      <c r="M287" s="193"/>
      <c r="N287" s="193"/>
      <c r="O287" s="193"/>
      <c r="P287" s="193"/>
      <c r="Q287" s="193"/>
      <c r="R287" s="193"/>
      <c r="S287" s="193"/>
      <c r="T287" s="193"/>
      <c r="U287" s="193"/>
      <c r="V287" s="193"/>
      <c r="W287" s="193"/>
      <c r="X287" s="193"/>
      <c r="Y287" s="193"/>
      <c r="Z287" s="193"/>
    </row>
    <row r="288" ht="12.0" customHeight="1">
      <c r="A288" s="193"/>
      <c r="B288" s="193"/>
      <c r="C288" s="193"/>
      <c r="D288" s="193"/>
      <c r="E288" s="193"/>
      <c r="F288" s="193"/>
      <c r="G288" s="193"/>
      <c r="H288" s="193"/>
      <c r="I288" s="193"/>
      <c r="J288" s="193"/>
      <c r="K288" s="193"/>
      <c r="L288" s="193"/>
      <c r="M288" s="193"/>
      <c r="N288" s="193"/>
      <c r="O288" s="193"/>
      <c r="P288" s="193"/>
      <c r="Q288" s="193"/>
      <c r="R288" s="193"/>
      <c r="S288" s="193"/>
      <c r="T288" s="193"/>
      <c r="U288" s="193"/>
      <c r="V288" s="193"/>
      <c r="W288" s="193"/>
      <c r="X288" s="193"/>
      <c r="Y288" s="193"/>
      <c r="Z288" s="193"/>
    </row>
    <row r="289" ht="12.0" customHeight="1">
      <c r="A289" s="193"/>
      <c r="B289" s="193"/>
      <c r="C289" s="193"/>
      <c r="D289" s="193"/>
      <c r="E289" s="193"/>
      <c r="F289" s="193"/>
      <c r="G289" s="193"/>
      <c r="H289" s="193"/>
      <c r="I289" s="193"/>
      <c r="J289" s="193"/>
      <c r="K289" s="193"/>
      <c r="L289" s="193"/>
      <c r="M289" s="193"/>
      <c r="N289" s="193"/>
      <c r="O289" s="193"/>
      <c r="P289" s="193"/>
      <c r="Q289" s="193"/>
      <c r="R289" s="193"/>
      <c r="S289" s="193"/>
      <c r="T289" s="193"/>
      <c r="U289" s="193"/>
      <c r="V289" s="193"/>
      <c r="W289" s="193"/>
      <c r="X289" s="193"/>
      <c r="Y289" s="193"/>
      <c r="Z289" s="193"/>
    </row>
    <row r="290" ht="12.0" customHeight="1">
      <c r="A290" s="193"/>
      <c r="B290" s="193"/>
      <c r="C290" s="193"/>
      <c r="D290" s="193"/>
      <c r="E290" s="193"/>
      <c r="F290" s="193"/>
      <c r="G290" s="193"/>
      <c r="H290" s="193"/>
      <c r="I290" s="193"/>
      <c r="J290" s="193"/>
      <c r="K290" s="193"/>
      <c r="L290" s="193"/>
      <c r="M290" s="193"/>
      <c r="N290" s="193"/>
      <c r="O290" s="193"/>
      <c r="P290" s="193"/>
      <c r="Q290" s="193"/>
      <c r="R290" s="193"/>
      <c r="S290" s="193"/>
      <c r="T290" s="193"/>
      <c r="U290" s="193"/>
      <c r="V290" s="193"/>
      <c r="W290" s="193"/>
      <c r="X290" s="193"/>
      <c r="Y290" s="193"/>
      <c r="Z290" s="193"/>
    </row>
    <row r="291" ht="12.0" customHeight="1">
      <c r="A291" s="193"/>
      <c r="B291" s="193"/>
      <c r="C291" s="193"/>
      <c r="D291" s="193"/>
      <c r="E291" s="193"/>
      <c r="F291" s="193"/>
      <c r="G291" s="193"/>
      <c r="H291" s="193"/>
      <c r="I291" s="193"/>
      <c r="J291" s="193"/>
      <c r="K291" s="193"/>
      <c r="L291" s="193"/>
      <c r="M291" s="193"/>
      <c r="N291" s="193"/>
      <c r="O291" s="193"/>
      <c r="P291" s="193"/>
      <c r="Q291" s="193"/>
      <c r="R291" s="193"/>
      <c r="S291" s="193"/>
      <c r="T291" s="193"/>
      <c r="U291" s="193"/>
      <c r="V291" s="193"/>
      <c r="W291" s="193"/>
      <c r="X291" s="193"/>
      <c r="Y291" s="193"/>
      <c r="Z291" s="193"/>
    </row>
    <row r="292" ht="12.0" customHeight="1">
      <c r="A292" s="193"/>
      <c r="B292" s="193"/>
      <c r="C292" s="193"/>
      <c r="D292" s="193"/>
      <c r="E292" s="193"/>
      <c r="F292" s="193"/>
      <c r="G292" s="193"/>
      <c r="H292" s="193"/>
      <c r="I292" s="193"/>
      <c r="J292" s="193"/>
      <c r="K292" s="193"/>
      <c r="L292" s="193"/>
      <c r="M292" s="193"/>
      <c r="N292" s="193"/>
      <c r="O292" s="193"/>
      <c r="P292" s="193"/>
      <c r="Q292" s="193"/>
      <c r="R292" s="193"/>
      <c r="S292" s="193"/>
      <c r="T292" s="193"/>
      <c r="U292" s="193"/>
      <c r="V292" s="193"/>
      <c r="W292" s="193"/>
      <c r="X292" s="193"/>
      <c r="Y292" s="193"/>
      <c r="Z292" s="193"/>
    </row>
    <row r="293" ht="12.0" customHeight="1">
      <c r="A293" s="193"/>
      <c r="B293" s="193"/>
      <c r="C293" s="193"/>
      <c r="D293" s="193"/>
      <c r="E293" s="193"/>
      <c r="F293" s="193"/>
      <c r="G293" s="193"/>
      <c r="H293" s="193"/>
      <c r="I293" s="193"/>
      <c r="J293" s="193"/>
      <c r="K293" s="193"/>
      <c r="L293" s="193"/>
      <c r="M293" s="193"/>
      <c r="N293" s="193"/>
      <c r="O293" s="193"/>
      <c r="P293" s="193"/>
      <c r="Q293" s="193"/>
      <c r="R293" s="193"/>
      <c r="S293" s="193"/>
      <c r="T293" s="193"/>
      <c r="U293" s="193"/>
      <c r="V293" s="193"/>
      <c r="W293" s="193"/>
      <c r="X293" s="193"/>
      <c r="Y293" s="193"/>
      <c r="Z293" s="193"/>
    </row>
    <row r="294" ht="12.0" customHeight="1">
      <c r="A294" s="193"/>
      <c r="B294" s="193"/>
      <c r="C294" s="193"/>
      <c r="D294" s="193"/>
      <c r="E294" s="193"/>
      <c r="F294" s="193"/>
      <c r="G294" s="193"/>
      <c r="H294" s="193"/>
      <c r="I294" s="193"/>
      <c r="J294" s="193"/>
      <c r="K294" s="193"/>
      <c r="L294" s="193"/>
      <c r="M294" s="193"/>
      <c r="N294" s="193"/>
      <c r="O294" s="193"/>
      <c r="P294" s="193"/>
      <c r="Q294" s="193"/>
      <c r="R294" s="193"/>
      <c r="S294" s="193"/>
      <c r="T294" s="193"/>
      <c r="U294" s="193"/>
      <c r="V294" s="193"/>
      <c r="W294" s="193"/>
      <c r="X294" s="193"/>
      <c r="Y294" s="193"/>
      <c r="Z294" s="193"/>
    </row>
    <row r="295" ht="12.0" customHeight="1">
      <c r="A295" s="193"/>
      <c r="B295" s="193"/>
      <c r="C295" s="193"/>
      <c r="D295" s="193"/>
      <c r="E295" s="193"/>
      <c r="F295" s="193"/>
      <c r="G295" s="193"/>
      <c r="H295" s="193"/>
      <c r="I295" s="193"/>
      <c r="J295" s="193"/>
      <c r="K295" s="193"/>
      <c r="L295" s="193"/>
      <c r="M295" s="193"/>
      <c r="N295" s="193"/>
      <c r="O295" s="193"/>
      <c r="P295" s="193"/>
      <c r="Q295" s="193"/>
      <c r="R295" s="193"/>
      <c r="S295" s="193"/>
      <c r="T295" s="193"/>
      <c r="U295" s="193"/>
      <c r="V295" s="193"/>
      <c r="W295" s="193"/>
      <c r="X295" s="193"/>
      <c r="Y295" s="193"/>
      <c r="Z295" s="193"/>
    </row>
    <row r="296" ht="12.0" customHeight="1">
      <c r="A296" s="193"/>
      <c r="B296" s="193"/>
      <c r="C296" s="193"/>
      <c r="D296" s="193"/>
      <c r="E296" s="193"/>
      <c r="F296" s="193"/>
      <c r="G296" s="193"/>
      <c r="H296" s="193"/>
      <c r="I296" s="193"/>
      <c r="J296" s="193"/>
      <c r="K296" s="193"/>
      <c r="L296" s="193"/>
      <c r="M296" s="193"/>
      <c r="N296" s="193"/>
      <c r="O296" s="193"/>
      <c r="P296" s="193"/>
      <c r="Q296" s="193"/>
      <c r="R296" s="193"/>
      <c r="S296" s="193"/>
      <c r="T296" s="193"/>
      <c r="U296" s="193"/>
      <c r="V296" s="193"/>
      <c r="W296" s="193"/>
      <c r="X296" s="193"/>
      <c r="Y296" s="193"/>
      <c r="Z296" s="193"/>
    </row>
    <row r="297" ht="12.0" customHeight="1">
      <c r="A297" s="193"/>
      <c r="B297" s="193"/>
      <c r="C297" s="193"/>
      <c r="D297" s="193"/>
      <c r="E297" s="193"/>
      <c r="F297" s="193"/>
      <c r="G297" s="193"/>
      <c r="H297" s="193"/>
      <c r="I297" s="193"/>
      <c r="J297" s="193"/>
      <c r="K297" s="193"/>
      <c r="L297" s="193"/>
      <c r="M297" s="193"/>
      <c r="N297" s="193"/>
      <c r="O297" s="193"/>
      <c r="P297" s="193"/>
      <c r="Q297" s="193"/>
      <c r="R297" s="193"/>
      <c r="S297" s="193"/>
      <c r="T297" s="193"/>
      <c r="U297" s="193"/>
      <c r="V297" s="193"/>
      <c r="W297" s="193"/>
      <c r="X297" s="193"/>
      <c r="Y297" s="193"/>
      <c r="Z297" s="193"/>
    </row>
    <row r="298" ht="12.0" customHeight="1">
      <c r="A298" s="193"/>
      <c r="B298" s="193"/>
      <c r="C298" s="193"/>
      <c r="D298" s="193"/>
      <c r="E298" s="193"/>
      <c r="F298" s="193"/>
      <c r="G298" s="193"/>
      <c r="H298" s="193"/>
      <c r="I298" s="193"/>
      <c r="J298" s="193"/>
      <c r="K298" s="193"/>
      <c r="L298" s="193"/>
      <c r="M298" s="193"/>
      <c r="N298" s="193"/>
      <c r="O298" s="193"/>
      <c r="P298" s="193"/>
      <c r="Q298" s="193"/>
      <c r="R298" s="193"/>
      <c r="S298" s="193"/>
      <c r="T298" s="193"/>
      <c r="U298" s="193"/>
      <c r="V298" s="193"/>
      <c r="W298" s="193"/>
      <c r="X298" s="193"/>
      <c r="Y298" s="193"/>
      <c r="Z298" s="193"/>
    </row>
    <row r="299" ht="12.0" customHeight="1">
      <c r="A299" s="193"/>
      <c r="B299" s="193"/>
      <c r="C299" s="193"/>
      <c r="D299" s="193"/>
      <c r="E299" s="193"/>
      <c r="F299" s="193"/>
      <c r="G299" s="193"/>
      <c r="H299" s="193"/>
      <c r="I299" s="193"/>
      <c r="J299" s="193"/>
      <c r="K299" s="193"/>
      <c r="L299" s="193"/>
      <c r="M299" s="193"/>
      <c r="N299" s="193"/>
      <c r="O299" s="193"/>
      <c r="P299" s="193"/>
      <c r="Q299" s="193"/>
      <c r="R299" s="193"/>
      <c r="S299" s="193"/>
      <c r="T299" s="193"/>
      <c r="U299" s="193"/>
      <c r="V299" s="193"/>
      <c r="W299" s="193"/>
      <c r="X299" s="193"/>
      <c r="Y299" s="193"/>
      <c r="Z299" s="193"/>
    </row>
    <row r="300" ht="12.0" customHeight="1">
      <c r="A300" s="193"/>
      <c r="B300" s="193"/>
      <c r="C300" s="193"/>
      <c r="D300" s="193"/>
      <c r="E300" s="193"/>
      <c r="F300" s="193"/>
      <c r="G300" s="193"/>
      <c r="H300" s="193"/>
      <c r="I300" s="193"/>
      <c r="J300" s="193"/>
      <c r="K300" s="193"/>
      <c r="L300" s="193"/>
      <c r="M300" s="193"/>
      <c r="N300" s="193"/>
      <c r="O300" s="193"/>
      <c r="P300" s="193"/>
      <c r="Q300" s="193"/>
      <c r="R300" s="193"/>
      <c r="S300" s="193"/>
      <c r="T300" s="193"/>
      <c r="U300" s="193"/>
      <c r="V300" s="193"/>
      <c r="W300" s="193"/>
      <c r="X300" s="193"/>
      <c r="Y300" s="193"/>
      <c r="Z300" s="193"/>
    </row>
    <row r="301" ht="12.0" customHeight="1">
      <c r="A301" s="193"/>
      <c r="B301" s="193"/>
      <c r="C301" s="193"/>
      <c r="D301" s="193"/>
      <c r="E301" s="193"/>
      <c r="F301" s="193"/>
      <c r="G301" s="193"/>
      <c r="H301" s="193"/>
      <c r="I301" s="193"/>
      <c r="J301" s="193"/>
      <c r="K301" s="193"/>
      <c r="L301" s="193"/>
      <c r="M301" s="193"/>
      <c r="N301" s="193"/>
      <c r="O301" s="193"/>
      <c r="P301" s="193"/>
      <c r="Q301" s="193"/>
      <c r="R301" s="193"/>
      <c r="S301" s="193"/>
      <c r="T301" s="193"/>
      <c r="U301" s="193"/>
      <c r="V301" s="193"/>
      <c r="W301" s="193"/>
      <c r="X301" s="193"/>
      <c r="Y301" s="193"/>
      <c r="Z301" s="193"/>
    </row>
    <row r="302" ht="12.0" customHeight="1">
      <c r="A302" s="193"/>
      <c r="B302" s="193"/>
      <c r="C302" s="193"/>
      <c r="D302" s="193"/>
      <c r="E302" s="193"/>
      <c r="F302" s="193"/>
      <c r="G302" s="193"/>
      <c r="H302" s="193"/>
      <c r="I302" s="193"/>
      <c r="J302" s="193"/>
      <c r="K302" s="193"/>
      <c r="L302" s="193"/>
      <c r="M302" s="193"/>
      <c r="N302" s="193"/>
      <c r="O302" s="193"/>
      <c r="P302" s="193"/>
      <c r="Q302" s="193"/>
      <c r="R302" s="193"/>
      <c r="S302" s="193"/>
      <c r="T302" s="193"/>
      <c r="U302" s="193"/>
      <c r="V302" s="193"/>
      <c r="W302" s="193"/>
      <c r="X302" s="193"/>
      <c r="Y302" s="193"/>
      <c r="Z302" s="193"/>
    </row>
    <row r="303" ht="12.0" customHeight="1">
      <c r="A303" s="193"/>
      <c r="B303" s="193"/>
      <c r="C303" s="193"/>
      <c r="D303" s="193"/>
      <c r="E303" s="193"/>
      <c r="F303" s="193"/>
      <c r="G303" s="193"/>
      <c r="H303" s="193"/>
      <c r="I303" s="193"/>
      <c r="J303" s="193"/>
      <c r="K303" s="193"/>
      <c r="L303" s="193"/>
      <c r="M303" s="193"/>
      <c r="N303" s="193"/>
      <c r="O303" s="193"/>
      <c r="P303" s="193"/>
      <c r="Q303" s="193"/>
      <c r="R303" s="193"/>
      <c r="S303" s="193"/>
      <c r="T303" s="193"/>
      <c r="U303" s="193"/>
      <c r="V303" s="193"/>
      <c r="W303" s="193"/>
      <c r="X303" s="193"/>
      <c r="Y303" s="193"/>
      <c r="Z303" s="193"/>
    </row>
    <row r="304" ht="12.0" customHeight="1">
      <c r="A304" s="193"/>
      <c r="B304" s="193"/>
      <c r="C304" s="193"/>
      <c r="D304" s="193"/>
      <c r="E304" s="193"/>
      <c r="F304" s="193"/>
      <c r="G304" s="193"/>
      <c r="H304" s="193"/>
      <c r="I304" s="193"/>
      <c r="J304" s="193"/>
      <c r="K304" s="193"/>
      <c r="L304" s="193"/>
      <c r="M304" s="193"/>
      <c r="N304" s="193"/>
      <c r="O304" s="193"/>
      <c r="P304" s="193"/>
      <c r="Q304" s="193"/>
      <c r="R304" s="193"/>
      <c r="S304" s="193"/>
      <c r="T304" s="193"/>
      <c r="U304" s="193"/>
      <c r="V304" s="193"/>
      <c r="W304" s="193"/>
      <c r="X304" s="193"/>
      <c r="Y304" s="193"/>
      <c r="Z304" s="193"/>
    </row>
    <row r="305" ht="12.0" customHeight="1">
      <c r="A305" s="193"/>
      <c r="B305" s="193"/>
      <c r="C305" s="193"/>
      <c r="D305" s="193"/>
      <c r="E305" s="193"/>
      <c r="F305" s="193"/>
      <c r="G305" s="193"/>
      <c r="H305" s="193"/>
      <c r="I305" s="193"/>
      <c r="J305" s="193"/>
      <c r="K305" s="193"/>
      <c r="L305" s="193"/>
      <c r="M305" s="193"/>
      <c r="N305" s="193"/>
      <c r="O305" s="193"/>
      <c r="P305" s="193"/>
      <c r="Q305" s="193"/>
      <c r="R305" s="193"/>
      <c r="S305" s="193"/>
      <c r="T305" s="193"/>
      <c r="U305" s="193"/>
      <c r="V305" s="193"/>
      <c r="W305" s="193"/>
      <c r="X305" s="193"/>
      <c r="Y305" s="193"/>
      <c r="Z305" s="193"/>
    </row>
    <row r="306" ht="12.0" customHeight="1">
      <c r="A306" s="193"/>
      <c r="B306" s="193"/>
      <c r="C306" s="193"/>
      <c r="D306" s="193"/>
      <c r="E306" s="193"/>
      <c r="F306" s="193"/>
      <c r="G306" s="193"/>
      <c r="H306" s="193"/>
      <c r="I306" s="193"/>
      <c r="J306" s="193"/>
      <c r="K306" s="193"/>
      <c r="L306" s="193"/>
      <c r="M306" s="193"/>
      <c r="N306" s="193"/>
      <c r="O306" s="193"/>
      <c r="P306" s="193"/>
      <c r="Q306" s="193"/>
      <c r="R306" s="193"/>
      <c r="S306" s="193"/>
      <c r="T306" s="193"/>
      <c r="U306" s="193"/>
      <c r="V306" s="193"/>
      <c r="W306" s="193"/>
      <c r="X306" s="193"/>
      <c r="Y306" s="193"/>
      <c r="Z306" s="193"/>
    </row>
    <row r="307" ht="12.0" customHeight="1">
      <c r="A307" s="193"/>
      <c r="B307" s="193"/>
      <c r="C307" s="193"/>
      <c r="D307" s="193"/>
      <c r="E307" s="193"/>
      <c r="F307" s="193"/>
      <c r="G307" s="193"/>
      <c r="H307" s="193"/>
      <c r="I307" s="193"/>
      <c r="J307" s="193"/>
      <c r="K307" s="193"/>
      <c r="L307" s="193"/>
      <c r="M307" s="193"/>
      <c r="N307" s="193"/>
      <c r="O307" s="193"/>
      <c r="P307" s="193"/>
      <c r="Q307" s="193"/>
      <c r="R307" s="193"/>
      <c r="S307" s="193"/>
      <c r="T307" s="193"/>
      <c r="U307" s="193"/>
      <c r="V307" s="193"/>
      <c r="W307" s="193"/>
      <c r="X307" s="193"/>
      <c r="Y307" s="193"/>
      <c r="Z307" s="193"/>
    </row>
    <row r="308" ht="12.0" customHeight="1">
      <c r="A308" s="193"/>
      <c r="B308" s="193"/>
      <c r="C308" s="193"/>
      <c r="D308" s="193"/>
      <c r="E308" s="193"/>
      <c r="F308" s="193"/>
      <c r="G308" s="193"/>
      <c r="H308" s="193"/>
      <c r="I308" s="193"/>
      <c r="J308" s="193"/>
      <c r="K308" s="193"/>
      <c r="L308" s="193"/>
      <c r="M308" s="193"/>
      <c r="N308" s="193"/>
      <c r="O308" s="193"/>
      <c r="P308" s="193"/>
      <c r="Q308" s="193"/>
      <c r="R308" s="193"/>
      <c r="S308" s="193"/>
      <c r="T308" s="193"/>
      <c r="U308" s="193"/>
      <c r="V308" s="193"/>
      <c r="W308" s="193"/>
      <c r="X308" s="193"/>
      <c r="Y308" s="193"/>
      <c r="Z308" s="193"/>
    </row>
    <row r="309" ht="12.0" customHeight="1">
      <c r="A309" s="193"/>
      <c r="B309" s="193"/>
      <c r="C309" s="193"/>
      <c r="D309" s="193"/>
      <c r="E309" s="193"/>
      <c r="F309" s="193"/>
      <c r="G309" s="193"/>
      <c r="H309" s="193"/>
      <c r="I309" s="193"/>
      <c r="J309" s="193"/>
      <c r="K309" s="193"/>
      <c r="L309" s="193"/>
      <c r="M309" s="193"/>
      <c r="N309" s="193"/>
      <c r="O309" s="193"/>
      <c r="P309" s="193"/>
      <c r="Q309" s="193"/>
      <c r="R309" s="193"/>
      <c r="S309" s="193"/>
      <c r="T309" s="193"/>
      <c r="U309" s="193"/>
      <c r="V309" s="193"/>
      <c r="W309" s="193"/>
      <c r="X309" s="193"/>
      <c r="Y309" s="193"/>
      <c r="Z309" s="193"/>
    </row>
    <row r="310" ht="12.0" customHeight="1">
      <c r="A310" s="193"/>
      <c r="B310" s="193"/>
      <c r="C310" s="193"/>
      <c r="D310" s="193"/>
      <c r="E310" s="193"/>
      <c r="F310" s="193"/>
      <c r="G310" s="193"/>
      <c r="H310" s="193"/>
      <c r="I310" s="193"/>
      <c r="J310" s="193"/>
      <c r="K310" s="193"/>
      <c r="L310" s="193"/>
      <c r="M310" s="193"/>
      <c r="N310" s="193"/>
      <c r="O310" s="193"/>
      <c r="P310" s="193"/>
      <c r="Q310" s="193"/>
      <c r="R310" s="193"/>
      <c r="S310" s="193"/>
      <c r="T310" s="193"/>
      <c r="U310" s="193"/>
      <c r="V310" s="193"/>
      <c r="W310" s="193"/>
      <c r="X310" s="193"/>
      <c r="Y310" s="193"/>
      <c r="Z310" s="193"/>
    </row>
    <row r="311" ht="12.0" customHeight="1">
      <c r="A311" s="193"/>
      <c r="B311" s="193"/>
      <c r="C311" s="193"/>
      <c r="D311" s="193"/>
      <c r="E311" s="193"/>
      <c r="F311" s="193"/>
      <c r="G311" s="193"/>
      <c r="H311" s="193"/>
      <c r="I311" s="193"/>
      <c r="J311" s="193"/>
      <c r="K311" s="193"/>
      <c r="L311" s="193"/>
      <c r="M311" s="193"/>
      <c r="N311" s="193"/>
      <c r="O311" s="193"/>
      <c r="P311" s="193"/>
      <c r="Q311" s="193"/>
      <c r="R311" s="193"/>
      <c r="S311" s="193"/>
      <c r="T311" s="193"/>
      <c r="U311" s="193"/>
      <c r="V311" s="193"/>
      <c r="W311" s="193"/>
      <c r="X311" s="193"/>
      <c r="Y311" s="193"/>
      <c r="Z311" s="193"/>
    </row>
    <row r="312" ht="12.0" customHeight="1">
      <c r="A312" s="193"/>
      <c r="B312" s="193"/>
      <c r="C312" s="193"/>
      <c r="D312" s="193"/>
      <c r="E312" s="193"/>
      <c r="F312" s="193"/>
      <c r="G312" s="193"/>
      <c r="H312" s="193"/>
      <c r="I312" s="193"/>
      <c r="J312" s="193"/>
      <c r="K312" s="193"/>
      <c r="L312" s="193"/>
      <c r="M312" s="193"/>
      <c r="N312" s="193"/>
      <c r="O312" s="193"/>
      <c r="P312" s="193"/>
      <c r="Q312" s="193"/>
      <c r="R312" s="193"/>
      <c r="S312" s="193"/>
      <c r="T312" s="193"/>
      <c r="U312" s="193"/>
      <c r="V312" s="193"/>
      <c r="W312" s="193"/>
      <c r="X312" s="193"/>
      <c r="Y312" s="193"/>
      <c r="Z312" s="193"/>
    </row>
    <row r="313" ht="12.0" customHeight="1">
      <c r="A313" s="193"/>
      <c r="B313" s="193"/>
      <c r="C313" s="193"/>
      <c r="D313" s="193"/>
      <c r="E313" s="193"/>
      <c r="F313" s="193"/>
      <c r="G313" s="193"/>
      <c r="H313" s="193"/>
      <c r="I313" s="193"/>
      <c r="J313" s="193"/>
      <c r="K313" s="193"/>
      <c r="L313" s="193"/>
      <c r="M313" s="193"/>
      <c r="N313" s="193"/>
      <c r="O313" s="193"/>
      <c r="P313" s="193"/>
      <c r="Q313" s="193"/>
      <c r="R313" s="193"/>
      <c r="S313" s="193"/>
      <c r="T313" s="193"/>
      <c r="U313" s="193"/>
      <c r="V313" s="193"/>
      <c r="W313" s="193"/>
      <c r="X313" s="193"/>
      <c r="Y313" s="193"/>
      <c r="Z313" s="193"/>
    </row>
    <row r="314" ht="12.0" customHeight="1">
      <c r="A314" s="193"/>
      <c r="B314" s="193"/>
      <c r="C314" s="193"/>
      <c r="D314" s="193"/>
      <c r="E314" s="193"/>
      <c r="F314" s="193"/>
      <c r="G314" s="193"/>
      <c r="H314" s="193"/>
      <c r="I314" s="193"/>
      <c r="J314" s="193"/>
      <c r="K314" s="193"/>
      <c r="L314" s="193"/>
      <c r="M314" s="193"/>
      <c r="N314" s="193"/>
      <c r="O314" s="193"/>
      <c r="P314" s="193"/>
      <c r="Q314" s="193"/>
      <c r="R314" s="193"/>
      <c r="S314" s="193"/>
      <c r="T314" s="193"/>
      <c r="U314" s="193"/>
      <c r="V314" s="193"/>
      <c r="W314" s="193"/>
      <c r="X314" s="193"/>
      <c r="Y314" s="193"/>
      <c r="Z314" s="193"/>
    </row>
    <row r="315" ht="12.0" customHeight="1">
      <c r="A315" s="193"/>
      <c r="B315" s="193"/>
      <c r="C315" s="193"/>
      <c r="D315" s="193"/>
      <c r="E315" s="193"/>
      <c r="F315" s="193"/>
      <c r="G315" s="193"/>
      <c r="H315" s="193"/>
      <c r="I315" s="193"/>
      <c r="J315" s="193"/>
      <c r="K315" s="193"/>
      <c r="L315" s="193"/>
      <c r="M315" s="193"/>
      <c r="N315" s="193"/>
      <c r="O315" s="193"/>
      <c r="P315" s="193"/>
      <c r="Q315" s="193"/>
      <c r="R315" s="193"/>
      <c r="S315" s="193"/>
      <c r="T315" s="193"/>
      <c r="U315" s="193"/>
      <c r="V315" s="193"/>
      <c r="W315" s="193"/>
      <c r="X315" s="193"/>
      <c r="Y315" s="193"/>
      <c r="Z315" s="193"/>
    </row>
    <row r="316" ht="12.0" customHeight="1">
      <c r="A316" s="193"/>
      <c r="B316" s="193"/>
      <c r="C316" s="193"/>
      <c r="D316" s="193"/>
      <c r="E316" s="193"/>
      <c r="F316" s="193"/>
      <c r="G316" s="193"/>
      <c r="H316" s="193"/>
      <c r="I316" s="193"/>
      <c r="J316" s="193"/>
      <c r="K316" s="193"/>
      <c r="L316" s="193"/>
      <c r="M316" s="193"/>
      <c r="N316" s="193"/>
      <c r="O316" s="193"/>
      <c r="P316" s="193"/>
      <c r="Q316" s="193"/>
      <c r="R316" s="193"/>
      <c r="S316" s="193"/>
      <c r="T316" s="193"/>
      <c r="U316" s="193"/>
      <c r="V316" s="193"/>
      <c r="W316" s="193"/>
      <c r="X316" s="193"/>
      <c r="Y316" s="193"/>
      <c r="Z316" s="193"/>
    </row>
    <row r="317" ht="12.0" customHeight="1">
      <c r="A317" s="193"/>
      <c r="B317" s="193"/>
      <c r="C317" s="193"/>
      <c r="D317" s="193"/>
      <c r="E317" s="193"/>
      <c r="F317" s="193"/>
      <c r="G317" s="193"/>
      <c r="H317" s="193"/>
      <c r="I317" s="193"/>
      <c r="J317" s="193"/>
      <c r="K317" s="193"/>
      <c r="L317" s="193"/>
      <c r="M317" s="193"/>
      <c r="N317" s="193"/>
      <c r="O317" s="193"/>
      <c r="P317" s="193"/>
      <c r="Q317" s="193"/>
      <c r="R317" s="193"/>
      <c r="S317" s="193"/>
      <c r="T317" s="193"/>
      <c r="U317" s="193"/>
      <c r="V317" s="193"/>
      <c r="W317" s="193"/>
      <c r="X317" s="193"/>
      <c r="Y317" s="193"/>
      <c r="Z317" s="193"/>
    </row>
    <row r="318" ht="12.0" customHeight="1">
      <c r="A318" s="193"/>
      <c r="B318" s="193"/>
      <c r="C318" s="193"/>
      <c r="D318" s="193"/>
      <c r="E318" s="193"/>
      <c r="F318" s="193"/>
      <c r="G318" s="193"/>
      <c r="H318" s="193"/>
      <c r="I318" s="193"/>
      <c r="J318" s="193"/>
      <c r="K318" s="193"/>
      <c r="L318" s="193"/>
      <c r="M318" s="193"/>
      <c r="N318" s="193"/>
      <c r="O318" s="193"/>
      <c r="P318" s="193"/>
      <c r="Q318" s="193"/>
      <c r="R318" s="193"/>
      <c r="S318" s="193"/>
      <c r="T318" s="193"/>
      <c r="U318" s="193"/>
      <c r="V318" s="193"/>
      <c r="W318" s="193"/>
      <c r="X318" s="193"/>
      <c r="Y318" s="193"/>
      <c r="Z318" s="193"/>
    </row>
    <row r="319" ht="12.0" customHeight="1">
      <c r="A319" s="193"/>
      <c r="B319" s="193"/>
      <c r="C319" s="193"/>
      <c r="D319" s="193"/>
      <c r="E319" s="193"/>
      <c r="F319" s="193"/>
      <c r="G319" s="193"/>
      <c r="H319" s="193"/>
      <c r="I319" s="193"/>
      <c r="J319" s="193"/>
      <c r="K319" s="193"/>
      <c r="L319" s="193"/>
      <c r="M319" s="193"/>
      <c r="N319" s="193"/>
      <c r="O319" s="193"/>
      <c r="P319" s="193"/>
      <c r="Q319" s="193"/>
      <c r="R319" s="193"/>
      <c r="S319" s="193"/>
      <c r="T319" s="193"/>
      <c r="U319" s="193"/>
      <c r="V319" s="193"/>
      <c r="W319" s="193"/>
      <c r="X319" s="193"/>
      <c r="Y319" s="193"/>
      <c r="Z319" s="193"/>
    </row>
    <row r="320" ht="12.0" customHeight="1">
      <c r="A320" s="193"/>
      <c r="B320" s="193"/>
      <c r="C320" s="193"/>
      <c r="D320" s="193"/>
      <c r="E320" s="193"/>
      <c r="F320" s="193"/>
      <c r="G320" s="193"/>
      <c r="H320" s="193"/>
      <c r="I320" s="193"/>
      <c r="J320" s="193"/>
      <c r="K320" s="193"/>
      <c r="L320" s="193"/>
      <c r="M320" s="193"/>
      <c r="N320" s="193"/>
      <c r="O320" s="193"/>
      <c r="P320" s="193"/>
      <c r="Q320" s="193"/>
      <c r="R320" s="193"/>
      <c r="S320" s="193"/>
      <c r="T320" s="193"/>
      <c r="U320" s="193"/>
      <c r="V320" s="193"/>
      <c r="W320" s="193"/>
      <c r="X320" s="193"/>
      <c r="Y320" s="193"/>
      <c r="Z320" s="193"/>
    </row>
    <row r="321" ht="12.0" customHeight="1">
      <c r="A321" s="193"/>
      <c r="B321" s="193"/>
      <c r="C321" s="193"/>
      <c r="D321" s="193"/>
      <c r="E321" s="193"/>
      <c r="F321" s="193"/>
      <c r="G321" s="193"/>
      <c r="H321" s="193"/>
      <c r="I321" s="193"/>
      <c r="J321" s="193"/>
      <c r="K321" s="193"/>
      <c r="L321" s="193"/>
      <c r="M321" s="193"/>
      <c r="N321" s="193"/>
      <c r="O321" s="193"/>
      <c r="P321" s="193"/>
      <c r="Q321" s="193"/>
      <c r="R321" s="193"/>
      <c r="S321" s="193"/>
      <c r="T321" s="193"/>
      <c r="U321" s="193"/>
      <c r="V321" s="193"/>
      <c r="W321" s="193"/>
      <c r="X321" s="193"/>
      <c r="Y321" s="193"/>
      <c r="Z321" s="193"/>
    </row>
    <row r="322" ht="12.0" customHeight="1">
      <c r="A322" s="193"/>
      <c r="B322" s="193"/>
      <c r="C322" s="193"/>
      <c r="D322" s="193"/>
      <c r="E322" s="193"/>
      <c r="F322" s="193"/>
      <c r="G322" s="193"/>
      <c r="H322" s="193"/>
      <c r="I322" s="193"/>
      <c r="J322" s="193"/>
      <c r="K322" s="193"/>
      <c r="L322" s="193"/>
      <c r="M322" s="193"/>
      <c r="N322" s="193"/>
      <c r="O322" s="193"/>
      <c r="P322" s="193"/>
      <c r="Q322" s="193"/>
      <c r="R322" s="193"/>
      <c r="S322" s="193"/>
      <c r="T322" s="193"/>
      <c r="U322" s="193"/>
      <c r="V322" s="193"/>
      <c r="W322" s="193"/>
      <c r="X322" s="193"/>
      <c r="Y322" s="193"/>
      <c r="Z322" s="193"/>
    </row>
    <row r="323" ht="12.0" customHeight="1">
      <c r="A323" s="193"/>
      <c r="B323" s="193"/>
      <c r="C323" s="193"/>
      <c r="D323" s="193"/>
      <c r="E323" s="193"/>
      <c r="F323" s="193"/>
      <c r="G323" s="193"/>
      <c r="H323" s="193"/>
      <c r="I323" s="193"/>
      <c r="J323" s="193"/>
      <c r="K323" s="193"/>
      <c r="L323" s="193"/>
      <c r="M323" s="193"/>
      <c r="N323" s="193"/>
      <c r="O323" s="193"/>
      <c r="P323" s="193"/>
      <c r="Q323" s="193"/>
      <c r="R323" s="193"/>
      <c r="S323" s="193"/>
      <c r="T323" s="193"/>
      <c r="U323" s="193"/>
      <c r="V323" s="193"/>
      <c r="W323" s="193"/>
      <c r="X323" s="193"/>
      <c r="Y323" s="193"/>
      <c r="Z323" s="193"/>
    </row>
    <row r="324" ht="12.0" customHeight="1">
      <c r="A324" s="193"/>
      <c r="B324" s="193"/>
      <c r="C324" s="193"/>
      <c r="D324" s="193"/>
      <c r="E324" s="193"/>
      <c r="F324" s="193"/>
      <c r="G324" s="193"/>
      <c r="H324" s="193"/>
      <c r="I324" s="193"/>
      <c r="J324" s="193"/>
      <c r="K324" s="193"/>
      <c r="L324" s="193"/>
      <c r="M324" s="193"/>
      <c r="N324" s="193"/>
      <c r="O324" s="193"/>
      <c r="P324" s="193"/>
      <c r="Q324" s="193"/>
      <c r="R324" s="193"/>
      <c r="S324" s="193"/>
      <c r="T324" s="193"/>
      <c r="U324" s="193"/>
      <c r="V324" s="193"/>
      <c r="W324" s="193"/>
      <c r="X324" s="193"/>
      <c r="Y324" s="193"/>
      <c r="Z324" s="193"/>
    </row>
    <row r="325" ht="12.0" customHeight="1">
      <c r="A325" s="193"/>
      <c r="B325" s="193"/>
      <c r="C325" s="193"/>
      <c r="D325" s="193"/>
      <c r="E325" s="193"/>
      <c r="F325" s="193"/>
      <c r="G325" s="193"/>
      <c r="H325" s="193"/>
      <c r="I325" s="193"/>
      <c r="J325" s="193"/>
      <c r="K325" s="193"/>
      <c r="L325" s="193"/>
      <c r="M325" s="193"/>
      <c r="N325" s="193"/>
      <c r="O325" s="193"/>
      <c r="P325" s="193"/>
      <c r="Q325" s="193"/>
      <c r="R325" s="193"/>
      <c r="S325" s="193"/>
      <c r="T325" s="193"/>
      <c r="U325" s="193"/>
      <c r="V325" s="193"/>
      <c r="W325" s="193"/>
      <c r="X325" s="193"/>
      <c r="Y325" s="193"/>
      <c r="Z325" s="193"/>
    </row>
    <row r="326" ht="12.0" customHeight="1">
      <c r="A326" s="193"/>
      <c r="B326" s="193"/>
      <c r="C326" s="193"/>
      <c r="D326" s="193"/>
      <c r="E326" s="193"/>
      <c r="F326" s="193"/>
      <c r="G326" s="193"/>
      <c r="H326" s="193"/>
      <c r="I326" s="193"/>
      <c r="J326" s="193"/>
      <c r="K326" s="193"/>
      <c r="L326" s="193"/>
      <c r="M326" s="193"/>
      <c r="N326" s="193"/>
      <c r="O326" s="193"/>
      <c r="P326" s="193"/>
      <c r="Q326" s="193"/>
      <c r="R326" s="193"/>
      <c r="S326" s="193"/>
      <c r="T326" s="193"/>
      <c r="U326" s="193"/>
      <c r="V326" s="193"/>
      <c r="W326" s="193"/>
      <c r="X326" s="193"/>
      <c r="Y326" s="193"/>
      <c r="Z326" s="193"/>
    </row>
    <row r="327" ht="12.0" customHeight="1">
      <c r="A327" s="193"/>
      <c r="B327" s="193"/>
      <c r="C327" s="193"/>
      <c r="D327" s="193"/>
      <c r="E327" s="193"/>
      <c r="F327" s="193"/>
      <c r="G327" s="193"/>
      <c r="H327" s="193"/>
      <c r="I327" s="193"/>
      <c r="J327" s="193"/>
      <c r="K327" s="193"/>
      <c r="L327" s="193"/>
      <c r="M327" s="193"/>
      <c r="N327" s="193"/>
      <c r="O327" s="193"/>
      <c r="P327" s="193"/>
      <c r="Q327" s="193"/>
      <c r="R327" s="193"/>
      <c r="S327" s="193"/>
      <c r="T327" s="193"/>
      <c r="U327" s="193"/>
      <c r="V327" s="193"/>
      <c r="W327" s="193"/>
      <c r="X327" s="193"/>
      <c r="Y327" s="193"/>
      <c r="Z327" s="193"/>
    </row>
    <row r="328" ht="12.0" customHeight="1">
      <c r="A328" s="193"/>
      <c r="B328" s="193"/>
      <c r="C328" s="193"/>
      <c r="D328" s="193"/>
      <c r="E328" s="193"/>
      <c r="F328" s="193"/>
      <c r="G328" s="193"/>
      <c r="H328" s="193"/>
      <c r="I328" s="193"/>
      <c r="J328" s="193"/>
      <c r="K328" s="193"/>
      <c r="L328" s="193"/>
      <c r="M328" s="193"/>
      <c r="N328" s="193"/>
      <c r="O328" s="193"/>
      <c r="P328" s="193"/>
      <c r="Q328" s="193"/>
      <c r="R328" s="193"/>
      <c r="S328" s="193"/>
      <c r="T328" s="193"/>
      <c r="U328" s="193"/>
      <c r="V328" s="193"/>
      <c r="W328" s="193"/>
      <c r="X328" s="193"/>
      <c r="Y328" s="193"/>
      <c r="Z328" s="193"/>
    </row>
    <row r="329" ht="12.0" customHeight="1">
      <c r="A329" s="193"/>
      <c r="B329" s="193"/>
      <c r="C329" s="193"/>
      <c r="D329" s="193"/>
      <c r="E329" s="193"/>
      <c r="F329" s="193"/>
      <c r="G329" s="193"/>
      <c r="H329" s="193"/>
      <c r="I329" s="193"/>
      <c r="J329" s="193"/>
      <c r="K329" s="193"/>
      <c r="L329" s="193"/>
      <c r="M329" s="193"/>
      <c r="N329" s="193"/>
      <c r="O329" s="193"/>
      <c r="P329" s="193"/>
      <c r="Q329" s="193"/>
      <c r="R329" s="193"/>
      <c r="S329" s="193"/>
      <c r="T329" s="193"/>
      <c r="U329" s="193"/>
      <c r="V329" s="193"/>
      <c r="W329" s="193"/>
      <c r="X329" s="193"/>
      <c r="Y329" s="193"/>
      <c r="Z329" s="193"/>
    </row>
    <row r="330" ht="12.0" customHeight="1">
      <c r="A330" s="193"/>
      <c r="B330" s="193"/>
      <c r="C330" s="193"/>
      <c r="D330" s="193"/>
      <c r="E330" s="193"/>
      <c r="F330" s="193"/>
      <c r="G330" s="193"/>
      <c r="H330" s="193"/>
      <c r="I330" s="193"/>
      <c r="J330" s="193"/>
      <c r="K330" s="193"/>
      <c r="L330" s="193"/>
      <c r="M330" s="193"/>
      <c r="N330" s="193"/>
      <c r="O330" s="193"/>
      <c r="P330" s="193"/>
      <c r="Q330" s="193"/>
      <c r="R330" s="193"/>
      <c r="S330" s="193"/>
      <c r="T330" s="193"/>
      <c r="U330" s="193"/>
      <c r="V330" s="193"/>
      <c r="W330" s="193"/>
      <c r="X330" s="193"/>
      <c r="Y330" s="193"/>
      <c r="Z330" s="193"/>
    </row>
    <row r="331" ht="12.0" customHeight="1">
      <c r="A331" s="193"/>
      <c r="B331" s="193"/>
      <c r="C331" s="193"/>
      <c r="D331" s="193"/>
      <c r="E331" s="193"/>
      <c r="F331" s="193"/>
      <c r="G331" s="193"/>
      <c r="H331" s="193"/>
      <c r="I331" s="193"/>
      <c r="J331" s="193"/>
      <c r="K331" s="193"/>
      <c r="L331" s="193"/>
      <c r="M331" s="193"/>
      <c r="N331" s="193"/>
      <c r="O331" s="193"/>
      <c r="P331" s="193"/>
      <c r="Q331" s="193"/>
      <c r="R331" s="193"/>
      <c r="S331" s="193"/>
      <c r="T331" s="193"/>
      <c r="U331" s="193"/>
      <c r="V331" s="193"/>
      <c r="W331" s="193"/>
      <c r="X331" s="193"/>
      <c r="Y331" s="193"/>
      <c r="Z331" s="193"/>
    </row>
    <row r="332" ht="12.0" customHeight="1">
      <c r="A332" s="193"/>
      <c r="B332" s="193"/>
      <c r="C332" s="193"/>
      <c r="D332" s="193"/>
      <c r="E332" s="193"/>
      <c r="F332" s="193"/>
      <c r="G332" s="193"/>
      <c r="H332" s="193"/>
      <c r="I332" s="193"/>
      <c r="J332" s="193"/>
      <c r="K332" s="193"/>
      <c r="L332" s="193"/>
      <c r="M332" s="193"/>
      <c r="N332" s="193"/>
      <c r="O332" s="193"/>
      <c r="P332" s="193"/>
      <c r="Q332" s="193"/>
      <c r="R332" s="193"/>
      <c r="S332" s="193"/>
      <c r="T332" s="193"/>
      <c r="U332" s="193"/>
      <c r="V332" s="193"/>
      <c r="W332" s="193"/>
      <c r="X332" s="193"/>
      <c r="Y332" s="193"/>
      <c r="Z332" s="193"/>
    </row>
    <row r="333" ht="12.0" customHeight="1">
      <c r="A333" s="193"/>
      <c r="B333" s="193"/>
      <c r="C333" s="193"/>
      <c r="D333" s="193"/>
      <c r="E333" s="193"/>
      <c r="F333" s="193"/>
      <c r="G333" s="193"/>
      <c r="H333" s="193"/>
      <c r="I333" s="193"/>
      <c r="J333" s="193"/>
      <c r="K333" s="193"/>
      <c r="L333" s="193"/>
      <c r="M333" s="193"/>
      <c r="N333" s="193"/>
      <c r="O333" s="193"/>
      <c r="P333" s="193"/>
      <c r="Q333" s="193"/>
      <c r="R333" s="193"/>
      <c r="S333" s="193"/>
      <c r="T333" s="193"/>
      <c r="U333" s="193"/>
      <c r="V333" s="193"/>
      <c r="W333" s="193"/>
      <c r="X333" s="193"/>
      <c r="Y333" s="193"/>
      <c r="Z333" s="193"/>
    </row>
    <row r="334" ht="12.0" customHeight="1">
      <c r="A334" s="193"/>
      <c r="B334" s="193"/>
      <c r="C334" s="193"/>
      <c r="D334" s="193"/>
      <c r="E334" s="193"/>
      <c r="F334" s="193"/>
      <c r="G334" s="193"/>
      <c r="H334" s="193"/>
      <c r="I334" s="193"/>
      <c r="J334" s="193"/>
      <c r="K334" s="193"/>
      <c r="L334" s="193"/>
      <c r="M334" s="193"/>
      <c r="N334" s="193"/>
      <c r="O334" s="193"/>
      <c r="P334" s="193"/>
      <c r="Q334" s="193"/>
      <c r="R334" s="193"/>
      <c r="S334" s="193"/>
      <c r="T334" s="193"/>
      <c r="U334" s="193"/>
      <c r="V334" s="193"/>
      <c r="W334" s="193"/>
      <c r="X334" s="193"/>
      <c r="Y334" s="193"/>
      <c r="Z334" s="193"/>
    </row>
    <row r="335" ht="12.0" customHeight="1">
      <c r="A335" s="193"/>
      <c r="B335" s="193"/>
      <c r="C335" s="193"/>
      <c r="D335" s="193"/>
      <c r="E335" s="193"/>
      <c r="F335" s="193"/>
      <c r="G335" s="193"/>
      <c r="H335" s="193"/>
      <c r="I335" s="193"/>
      <c r="J335" s="193"/>
      <c r="K335" s="193"/>
      <c r="L335" s="193"/>
      <c r="M335" s="193"/>
      <c r="N335" s="193"/>
      <c r="O335" s="193"/>
      <c r="P335" s="193"/>
      <c r="Q335" s="193"/>
      <c r="R335" s="193"/>
      <c r="S335" s="193"/>
      <c r="T335" s="193"/>
      <c r="U335" s="193"/>
      <c r="V335" s="193"/>
      <c r="W335" s="193"/>
      <c r="X335" s="193"/>
      <c r="Y335" s="193"/>
      <c r="Z335" s="193"/>
    </row>
    <row r="336" ht="12.0" customHeight="1">
      <c r="A336" s="193"/>
      <c r="B336" s="193"/>
      <c r="C336" s="193"/>
      <c r="D336" s="193"/>
      <c r="E336" s="193"/>
      <c r="F336" s="193"/>
      <c r="G336" s="193"/>
      <c r="H336" s="193"/>
      <c r="I336" s="193"/>
      <c r="J336" s="193"/>
      <c r="K336" s="193"/>
      <c r="L336" s="193"/>
      <c r="M336" s="193"/>
      <c r="N336" s="193"/>
      <c r="O336" s="193"/>
      <c r="P336" s="193"/>
      <c r="Q336" s="193"/>
      <c r="R336" s="193"/>
      <c r="S336" s="193"/>
      <c r="T336" s="193"/>
      <c r="U336" s="193"/>
      <c r="V336" s="193"/>
      <c r="W336" s="193"/>
      <c r="X336" s="193"/>
      <c r="Y336" s="193"/>
      <c r="Z336" s="193"/>
    </row>
    <row r="337" ht="12.0" customHeight="1">
      <c r="A337" s="193"/>
      <c r="B337" s="193"/>
      <c r="C337" s="193"/>
      <c r="D337" s="193"/>
      <c r="E337" s="193"/>
      <c r="F337" s="193"/>
      <c r="G337" s="193"/>
      <c r="H337" s="193"/>
      <c r="I337" s="193"/>
      <c r="J337" s="193"/>
      <c r="K337" s="193"/>
      <c r="L337" s="193"/>
      <c r="M337" s="193"/>
      <c r="N337" s="193"/>
      <c r="O337" s="193"/>
      <c r="P337" s="193"/>
      <c r="Q337" s="193"/>
      <c r="R337" s="193"/>
      <c r="S337" s="193"/>
      <c r="T337" s="193"/>
      <c r="U337" s="193"/>
      <c r="V337" s="193"/>
      <c r="W337" s="193"/>
      <c r="X337" s="193"/>
      <c r="Y337" s="193"/>
      <c r="Z337" s="193"/>
    </row>
    <row r="338" ht="12.0" customHeight="1">
      <c r="A338" s="193"/>
      <c r="B338" s="193"/>
      <c r="C338" s="193"/>
      <c r="D338" s="193"/>
      <c r="E338" s="193"/>
      <c r="F338" s="193"/>
      <c r="G338" s="193"/>
      <c r="H338" s="193"/>
      <c r="I338" s="193"/>
      <c r="J338" s="193"/>
      <c r="K338" s="193"/>
      <c r="L338" s="193"/>
      <c r="M338" s="193"/>
      <c r="N338" s="193"/>
      <c r="O338" s="193"/>
      <c r="P338" s="193"/>
      <c r="Q338" s="193"/>
      <c r="R338" s="193"/>
      <c r="S338" s="193"/>
      <c r="T338" s="193"/>
      <c r="U338" s="193"/>
      <c r="V338" s="193"/>
      <c r="W338" s="193"/>
      <c r="X338" s="193"/>
      <c r="Y338" s="193"/>
      <c r="Z338" s="193"/>
    </row>
    <row r="339" ht="12.0" customHeight="1">
      <c r="A339" s="193"/>
      <c r="B339" s="193"/>
      <c r="C339" s="193"/>
      <c r="D339" s="193"/>
      <c r="E339" s="193"/>
      <c r="F339" s="193"/>
      <c r="G339" s="193"/>
      <c r="H339" s="193"/>
      <c r="I339" s="193"/>
      <c r="J339" s="193"/>
      <c r="K339" s="193"/>
      <c r="L339" s="193"/>
      <c r="M339" s="193"/>
      <c r="N339" s="193"/>
      <c r="O339" s="193"/>
      <c r="P339" s="193"/>
      <c r="Q339" s="193"/>
      <c r="R339" s="193"/>
      <c r="S339" s="193"/>
      <c r="T339" s="193"/>
      <c r="U339" s="193"/>
      <c r="V339" s="193"/>
      <c r="W339" s="193"/>
      <c r="X339" s="193"/>
      <c r="Y339" s="193"/>
      <c r="Z339" s="193"/>
    </row>
    <row r="340" ht="12.0" customHeight="1">
      <c r="A340" s="193"/>
      <c r="B340" s="193"/>
      <c r="C340" s="193"/>
      <c r="D340" s="193"/>
      <c r="E340" s="193"/>
      <c r="F340" s="193"/>
      <c r="G340" s="193"/>
      <c r="H340" s="193"/>
      <c r="I340" s="193"/>
      <c r="J340" s="193"/>
      <c r="K340" s="193"/>
      <c r="L340" s="193"/>
      <c r="M340" s="193"/>
      <c r="N340" s="193"/>
      <c r="O340" s="193"/>
      <c r="P340" s="193"/>
      <c r="Q340" s="193"/>
      <c r="R340" s="193"/>
      <c r="S340" s="193"/>
      <c r="T340" s="193"/>
      <c r="U340" s="193"/>
      <c r="V340" s="193"/>
      <c r="W340" s="193"/>
      <c r="X340" s="193"/>
      <c r="Y340" s="193"/>
      <c r="Z340" s="193"/>
    </row>
    <row r="341" ht="12.0" customHeight="1">
      <c r="A341" s="193"/>
      <c r="B341" s="193"/>
      <c r="C341" s="193"/>
      <c r="D341" s="193"/>
      <c r="E341" s="193"/>
      <c r="F341" s="193"/>
      <c r="G341" s="193"/>
      <c r="H341" s="193"/>
      <c r="I341" s="193"/>
      <c r="J341" s="193"/>
      <c r="K341" s="193"/>
      <c r="L341" s="193"/>
      <c r="M341" s="193"/>
      <c r="N341" s="193"/>
      <c r="O341" s="193"/>
      <c r="P341" s="193"/>
      <c r="Q341" s="193"/>
      <c r="R341" s="193"/>
      <c r="S341" s="193"/>
      <c r="T341" s="193"/>
      <c r="U341" s="193"/>
      <c r="V341" s="193"/>
      <c r="W341" s="193"/>
      <c r="X341" s="193"/>
      <c r="Y341" s="193"/>
      <c r="Z341" s="193"/>
    </row>
    <row r="342" ht="12.0" customHeight="1">
      <c r="A342" s="193"/>
      <c r="B342" s="193"/>
      <c r="C342" s="193"/>
      <c r="D342" s="193"/>
      <c r="E342" s="193"/>
      <c r="F342" s="193"/>
      <c r="G342" s="193"/>
      <c r="H342" s="193"/>
      <c r="I342" s="193"/>
      <c r="J342" s="193"/>
      <c r="K342" s="193"/>
      <c r="L342" s="193"/>
      <c r="M342" s="193"/>
      <c r="N342" s="193"/>
      <c r="O342" s="193"/>
      <c r="P342" s="193"/>
      <c r="Q342" s="193"/>
      <c r="R342" s="193"/>
      <c r="S342" s="193"/>
      <c r="T342" s="193"/>
      <c r="U342" s="193"/>
      <c r="V342" s="193"/>
      <c r="W342" s="193"/>
      <c r="X342" s="193"/>
      <c r="Y342" s="193"/>
      <c r="Z342" s="193"/>
    </row>
    <row r="343" ht="12.0" customHeight="1">
      <c r="A343" s="193"/>
      <c r="B343" s="193"/>
      <c r="C343" s="193"/>
      <c r="D343" s="193"/>
      <c r="E343" s="193"/>
      <c r="F343" s="193"/>
      <c r="G343" s="193"/>
      <c r="H343" s="193"/>
      <c r="I343" s="193"/>
      <c r="J343" s="193"/>
      <c r="K343" s="193"/>
      <c r="L343" s="193"/>
      <c r="M343" s="193"/>
      <c r="N343" s="193"/>
      <c r="O343" s="193"/>
      <c r="P343" s="193"/>
      <c r="Q343" s="193"/>
      <c r="R343" s="193"/>
      <c r="S343" s="193"/>
      <c r="T343" s="193"/>
      <c r="U343" s="193"/>
      <c r="V343" s="193"/>
      <c r="W343" s="193"/>
      <c r="X343" s="193"/>
      <c r="Y343" s="193"/>
      <c r="Z343" s="193"/>
    </row>
    <row r="344" ht="12.0" customHeight="1">
      <c r="A344" s="193"/>
      <c r="B344" s="193"/>
      <c r="C344" s="193"/>
      <c r="D344" s="193"/>
      <c r="E344" s="193"/>
      <c r="F344" s="193"/>
      <c r="G344" s="193"/>
      <c r="H344" s="193"/>
      <c r="I344" s="193"/>
      <c r="J344" s="193"/>
      <c r="K344" s="193"/>
      <c r="L344" s="193"/>
      <c r="M344" s="193"/>
      <c r="N344" s="193"/>
      <c r="O344" s="193"/>
      <c r="P344" s="193"/>
      <c r="Q344" s="193"/>
      <c r="R344" s="193"/>
      <c r="S344" s="193"/>
      <c r="T344" s="193"/>
      <c r="U344" s="193"/>
      <c r="V344" s="193"/>
      <c r="W344" s="193"/>
      <c r="X344" s="193"/>
      <c r="Y344" s="193"/>
      <c r="Z344" s="193"/>
    </row>
    <row r="345" ht="12.0" customHeight="1">
      <c r="A345" s="193"/>
      <c r="B345" s="193"/>
      <c r="C345" s="193"/>
      <c r="D345" s="193"/>
      <c r="E345" s="193"/>
      <c r="F345" s="193"/>
      <c r="G345" s="193"/>
      <c r="H345" s="193"/>
      <c r="I345" s="193"/>
      <c r="J345" s="193"/>
      <c r="K345" s="193"/>
      <c r="L345" s="193"/>
      <c r="M345" s="193"/>
      <c r="N345" s="193"/>
      <c r="O345" s="193"/>
      <c r="P345" s="193"/>
      <c r="Q345" s="193"/>
      <c r="R345" s="193"/>
      <c r="S345" s="193"/>
      <c r="T345" s="193"/>
      <c r="U345" s="193"/>
      <c r="V345" s="193"/>
      <c r="W345" s="193"/>
      <c r="X345" s="193"/>
      <c r="Y345" s="193"/>
      <c r="Z345" s="193"/>
    </row>
    <row r="346" ht="12.0" customHeight="1">
      <c r="A346" s="193"/>
      <c r="B346" s="193"/>
      <c r="C346" s="193"/>
      <c r="D346" s="193"/>
      <c r="E346" s="193"/>
      <c r="F346" s="193"/>
      <c r="G346" s="193"/>
      <c r="H346" s="193"/>
      <c r="I346" s="193"/>
      <c r="J346" s="193"/>
      <c r="K346" s="193"/>
      <c r="L346" s="193"/>
      <c r="M346" s="193"/>
      <c r="N346" s="193"/>
      <c r="O346" s="193"/>
      <c r="P346" s="193"/>
      <c r="Q346" s="193"/>
      <c r="R346" s="193"/>
      <c r="S346" s="193"/>
      <c r="T346" s="193"/>
      <c r="U346" s="193"/>
      <c r="V346" s="193"/>
      <c r="W346" s="193"/>
      <c r="X346" s="193"/>
      <c r="Y346" s="193"/>
      <c r="Z346" s="193"/>
    </row>
    <row r="347" ht="12.0" customHeight="1">
      <c r="A347" s="193"/>
      <c r="B347" s="193"/>
      <c r="C347" s="193"/>
      <c r="D347" s="193"/>
      <c r="E347" s="193"/>
      <c r="F347" s="193"/>
      <c r="G347" s="193"/>
      <c r="H347" s="193"/>
      <c r="I347" s="193"/>
      <c r="J347" s="193"/>
      <c r="K347" s="193"/>
      <c r="L347" s="193"/>
      <c r="M347" s="193"/>
      <c r="N347" s="193"/>
      <c r="O347" s="193"/>
      <c r="P347" s="193"/>
      <c r="Q347" s="193"/>
      <c r="R347" s="193"/>
      <c r="S347" s="193"/>
      <c r="T347" s="193"/>
      <c r="U347" s="193"/>
      <c r="V347" s="193"/>
      <c r="W347" s="193"/>
      <c r="X347" s="193"/>
      <c r="Y347" s="193"/>
      <c r="Z347" s="193"/>
    </row>
    <row r="348" ht="12.0" customHeight="1">
      <c r="A348" s="193"/>
      <c r="B348" s="193"/>
      <c r="C348" s="193"/>
      <c r="D348" s="193"/>
      <c r="E348" s="193"/>
      <c r="F348" s="193"/>
      <c r="G348" s="193"/>
      <c r="H348" s="193"/>
      <c r="I348" s="193"/>
      <c r="J348" s="193"/>
      <c r="K348" s="193"/>
      <c r="L348" s="193"/>
      <c r="M348" s="193"/>
      <c r="N348" s="193"/>
      <c r="O348" s="193"/>
      <c r="P348" s="193"/>
      <c r="Q348" s="193"/>
      <c r="R348" s="193"/>
      <c r="S348" s="193"/>
      <c r="T348" s="193"/>
      <c r="U348" s="193"/>
      <c r="V348" s="193"/>
      <c r="W348" s="193"/>
      <c r="X348" s="193"/>
      <c r="Y348" s="193"/>
      <c r="Z348" s="193"/>
    </row>
    <row r="349" ht="12.0" customHeight="1">
      <c r="A349" s="193"/>
      <c r="B349" s="193"/>
      <c r="C349" s="193"/>
      <c r="D349" s="193"/>
      <c r="E349" s="193"/>
      <c r="F349" s="193"/>
      <c r="G349" s="193"/>
      <c r="H349" s="193"/>
      <c r="I349" s="193"/>
      <c r="J349" s="193"/>
      <c r="K349" s="193"/>
      <c r="L349" s="193"/>
      <c r="M349" s="193"/>
      <c r="N349" s="193"/>
      <c r="O349" s="193"/>
      <c r="P349" s="193"/>
      <c r="Q349" s="193"/>
      <c r="R349" s="193"/>
      <c r="S349" s="193"/>
      <c r="T349" s="193"/>
      <c r="U349" s="193"/>
      <c r="V349" s="193"/>
      <c r="W349" s="193"/>
      <c r="X349" s="193"/>
      <c r="Y349" s="193"/>
      <c r="Z349" s="193"/>
    </row>
    <row r="350" ht="12.0" customHeight="1">
      <c r="A350" s="193"/>
      <c r="B350" s="193"/>
      <c r="C350" s="193"/>
      <c r="D350" s="193"/>
      <c r="E350" s="193"/>
      <c r="F350" s="193"/>
      <c r="G350" s="193"/>
      <c r="H350" s="193"/>
      <c r="I350" s="193"/>
      <c r="J350" s="193"/>
      <c r="K350" s="193"/>
      <c r="L350" s="193"/>
      <c r="M350" s="193"/>
      <c r="N350" s="193"/>
      <c r="O350" s="193"/>
      <c r="P350" s="193"/>
      <c r="Q350" s="193"/>
      <c r="R350" s="193"/>
      <c r="S350" s="193"/>
      <c r="T350" s="193"/>
      <c r="U350" s="193"/>
      <c r="V350" s="193"/>
      <c r="W350" s="193"/>
      <c r="X350" s="193"/>
      <c r="Y350" s="193"/>
      <c r="Z350" s="193"/>
    </row>
    <row r="351" ht="12.0" customHeight="1">
      <c r="A351" s="193"/>
      <c r="B351" s="193"/>
      <c r="C351" s="193"/>
      <c r="D351" s="193"/>
      <c r="E351" s="193"/>
      <c r="F351" s="193"/>
      <c r="G351" s="193"/>
      <c r="H351" s="193"/>
      <c r="I351" s="193"/>
      <c r="J351" s="193"/>
      <c r="K351" s="193"/>
      <c r="L351" s="193"/>
      <c r="M351" s="193"/>
      <c r="N351" s="193"/>
      <c r="O351" s="193"/>
      <c r="P351" s="193"/>
      <c r="Q351" s="193"/>
      <c r="R351" s="193"/>
      <c r="S351" s="193"/>
      <c r="T351" s="193"/>
      <c r="U351" s="193"/>
      <c r="V351" s="193"/>
      <c r="W351" s="193"/>
      <c r="X351" s="193"/>
      <c r="Y351" s="193"/>
      <c r="Z351" s="193"/>
    </row>
    <row r="352" ht="12.0" customHeight="1">
      <c r="A352" s="193"/>
      <c r="B352" s="193"/>
      <c r="C352" s="193"/>
      <c r="D352" s="193"/>
      <c r="E352" s="193"/>
      <c r="F352" s="193"/>
      <c r="G352" s="193"/>
      <c r="H352" s="193"/>
      <c r="I352" s="193"/>
      <c r="J352" s="193"/>
      <c r="K352" s="193"/>
      <c r="L352" s="193"/>
      <c r="M352" s="193"/>
      <c r="N352" s="193"/>
      <c r="O352" s="193"/>
      <c r="P352" s="193"/>
      <c r="Q352" s="193"/>
      <c r="R352" s="193"/>
      <c r="S352" s="193"/>
      <c r="T352" s="193"/>
      <c r="U352" s="193"/>
      <c r="V352" s="193"/>
      <c r="W352" s="193"/>
      <c r="X352" s="193"/>
      <c r="Y352" s="193"/>
      <c r="Z352" s="193"/>
    </row>
    <row r="353" ht="12.0" customHeight="1">
      <c r="A353" s="193"/>
      <c r="B353" s="193"/>
      <c r="C353" s="193"/>
      <c r="D353" s="193"/>
      <c r="E353" s="193"/>
      <c r="F353" s="193"/>
      <c r="G353" s="193"/>
      <c r="H353" s="193"/>
      <c r="I353" s="193"/>
      <c r="J353" s="193"/>
      <c r="K353" s="193"/>
      <c r="L353" s="193"/>
      <c r="M353" s="193"/>
      <c r="N353" s="193"/>
      <c r="O353" s="193"/>
      <c r="P353" s="193"/>
      <c r="Q353" s="193"/>
      <c r="R353" s="193"/>
      <c r="S353" s="193"/>
      <c r="T353" s="193"/>
      <c r="U353" s="193"/>
      <c r="V353" s="193"/>
      <c r="W353" s="193"/>
      <c r="X353" s="193"/>
      <c r="Y353" s="193"/>
      <c r="Z353" s="193"/>
    </row>
    <row r="354" ht="12.0" customHeight="1">
      <c r="A354" s="193"/>
      <c r="B354" s="193"/>
      <c r="C354" s="193"/>
      <c r="D354" s="193"/>
      <c r="E354" s="193"/>
      <c r="F354" s="193"/>
      <c r="G354" s="193"/>
      <c r="H354" s="193"/>
      <c r="I354" s="193"/>
      <c r="J354" s="193"/>
      <c r="K354" s="193"/>
      <c r="L354" s="193"/>
      <c r="M354" s="193"/>
      <c r="N354" s="193"/>
      <c r="O354" s="193"/>
      <c r="P354" s="193"/>
      <c r="Q354" s="193"/>
      <c r="R354" s="193"/>
      <c r="S354" s="193"/>
      <c r="T354" s="193"/>
      <c r="U354" s="193"/>
      <c r="V354" s="193"/>
      <c r="W354" s="193"/>
      <c r="X354" s="193"/>
      <c r="Y354" s="193"/>
      <c r="Z354" s="193"/>
    </row>
    <row r="355" ht="12.0" customHeight="1">
      <c r="A355" s="193"/>
      <c r="B355" s="193"/>
      <c r="C355" s="193"/>
      <c r="D355" s="193"/>
      <c r="E355" s="193"/>
      <c r="F355" s="193"/>
      <c r="G355" s="193"/>
      <c r="H355" s="193"/>
      <c r="I355" s="193"/>
      <c r="J355" s="193"/>
      <c r="K355" s="193"/>
      <c r="L355" s="193"/>
      <c r="M355" s="193"/>
      <c r="N355" s="193"/>
      <c r="O355" s="193"/>
      <c r="P355" s="193"/>
      <c r="Q355" s="193"/>
      <c r="R355" s="193"/>
      <c r="S355" s="193"/>
      <c r="T355" s="193"/>
      <c r="U355" s="193"/>
      <c r="V355" s="193"/>
      <c r="W355" s="193"/>
      <c r="X355" s="193"/>
      <c r="Y355" s="193"/>
      <c r="Z355" s="193"/>
    </row>
    <row r="356" ht="12.0" customHeight="1">
      <c r="A356" s="193"/>
      <c r="B356" s="193"/>
      <c r="C356" s="193"/>
      <c r="D356" s="193"/>
      <c r="E356" s="193"/>
      <c r="F356" s="193"/>
      <c r="G356" s="193"/>
      <c r="H356" s="193"/>
      <c r="I356" s="193"/>
      <c r="J356" s="193"/>
      <c r="K356" s="193"/>
      <c r="L356" s="193"/>
      <c r="M356" s="193"/>
      <c r="N356" s="193"/>
      <c r="O356" s="193"/>
      <c r="P356" s="193"/>
      <c r="Q356" s="193"/>
      <c r="R356" s="193"/>
      <c r="S356" s="193"/>
      <c r="T356" s="193"/>
      <c r="U356" s="193"/>
      <c r="V356" s="193"/>
      <c r="W356" s="193"/>
      <c r="X356" s="193"/>
      <c r="Y356" s="193"/>
      <c r="Z356" s="193"/>
    </row>
    <row r="357" ht="12.0" customHeight="1">
      <c r="A357" s="193"/>
      <c r="B357" s="193"/>
      <c r="C357" s="193"/>
      <c r="D357" s="193"/>
      <c r="E357" s="193"/>
      <c r="F357" s="193"/>
      <c r="G357" s="193"/>
      <c r="H357" s="193"/>
      <c r="I357" s="193"/>
      <c r="J357" s="193"/>
      <c r="K357" s="193"/>
      <c r="L357" s="193"/>
      <c r="M357" s="193"/>
      <c r="N357" s="193"/>
      <c r="O357" s="193"/>
      <c r="P357" s="193"/>
      <c r="Q357" s="193"/>
      <c r="R357" s="193"/>
      <c r="S357" s="193"/>
      <c r="T357" s="193"/>
      <c r="U357" s="193"/>
      <c r="V357" s="193"/>
      <c r="W357" s="193"/>
      <c r="X357" s="193"/>
      <c r="Y357" s="193"/>
      <c r="Z357" s="193"/>
    </row>
    <row r="358" ht="12.0" customHeight="1">
      <c r="A358" s="193"/>
      <c r="B358" s="193"/>
      <c r="C358" s="193"/>
      <c r="D358" s="193"/>
      <c r="E358" s="193"/>
      <c r="F358" s="193"/>
      <c r="G358" s="193"/>
      <c r="H358" s="193"/>
      <c r="I358" s="193"/>
      <c r="J358" s="193"/>
      <c r="K358" s="193"/>
      <c r="L358" s="193"/>
      <c r="M358" s="193"/>
      <c r="N358" s="193"/>
      <c r="O358" s="193"/>
      <c r="P358" s="193"/>
      <c r="Q358" s="193"/>
      <c r="R358" s="193"/>
      <c r="S358" s="193"/>
      <c r="T358" s="193"/>
      <c r="U358" s="193"/>
      <c r="V358" s="193"/>
      <c r="W358" s="193"/>
      <c r="X358" s="193"/>
      <c r="Y358" s="193"/>
      <c r="Z358" s="193"/>
    </row>
    <row r="359" ht="12.0" customHeight="1">
      <c r="A359" s="193"/>
      <c r="B359" s="193"/>
      <c r="C359" s="193"/>
      <c r="D359" s="193"/>
      <c r="E359" s="193"/>
      <c r="F359" s="193"/>
      <c r="G359" s="193"/>
      <c r="H359" s="193"/>
      <c r="I359" s="193"/>
      <c r="J359" s="193"/>
      <c r="K359" s="193"/>
      <c r="L359" s="193"/>
      <c r="M359" s="193"/>
      <c r="N359" s="193"/>
      <c r="O359" s="193"/>
      <c r="P359" s="193"/>
      <c r="Q359" s="193"/>
      <c r="R359" s="193"/>
      <c r="S359" s="193"/>
      <c r="T359" s="193"/>
      <c r="U359" s="193"/>
      <c r="V359" s="193"/>
      <c r="W359" s="193"/>
      <c r="X359" s="193"/>
      <c r="Y359" s="193"/>
      <c r="Z359" s="193"/>
    </row>
    <row r="360" ht="12.0" customHeight="1">
      <c r="A360" s="193"/>
      <c r="B360" s="193"/>
      <c r="C360" s="193"/>
      <c r="D360" s="193"/>
      <c r="E360" s="193"/>
      <c r="F360" s="193"/>
      <c r="G360" s="193"/>
      <c r="H360" s="193"/>
      <c r="I360" s="193"/>
      <c r="J360" s="193"/>
      <c r="K360" s="193"/>
      <c r="L360" s="193"/>
      <c r="M360" s="193"/>
      <c r="N360" s="193"/>
      <c r="O360" s="193"/>
      <c r="P360" s="193"/>
      <c r="Q360" s="193"/>
      <c r="R360" s="193"/>
      <c r="S360" s="193"/>
      <c r="T360" s="193"/>
      <c r="U360" s="193"/>
      <c r="V360" s="193"/>
      <c r="W360" s="193"/>
      <c r="X360" s="193"/>
      <c r="Y360" s="193"/>
      <c r="Z360" s="193"/>
    </row>
    <row r="361" ht="12.0" customHeight="1">
      <c r="A361" s="193"/>
      <c r="B361" s="193"/>
      <c r="C361" s="193"/>
      <c r="D361" s="193"/>
      <c r="E361" s="193"/>
      <c r="F361" s="193"/>
      <c r="G361" s="193"/>
      <c r="H361" s="193"/>
      <c r="I361" s="193"/>
      <c r="J361" s="193"/>
      <c r="K361" s="193"/>
      <c r="L361" s="193"/>
      <c r="M361" s="193"/>
      <c r="N361" s="193"/>
      <c r="O361" s="193"/>
      <c r="P361" s="193"/>
      <c r="Q361" s="193"/>
      <c r="R361" s="193"/>
      <c r="S361" s="193"/>
      <c r="T361" s="193"/>
      <c r="U361" s="193"/>
      <c r="V361" s="193"/>
      <c r="W361" s="193"/>
      <c r="X361" s="193"/>
      <c r="Y361" s="193"/>
      <c r="Z361" s="193"/>
    </row>
    <row r="362" ht="12.0" customHeight="1">
      <c r="A362" s="193"/>
      <c r="B362" s="193"/>
      <c r="C362" s="193"/>
      <c r="D362" s="193"/>
      <c r="E362" s="193"/>
      <c r="F362" s="193"/>
      <c r="G362" s="193"/>
      <c r="H362" s="193"/>
      <c r="I362" s="193"/>
      <c r="J362" s="193"/>
      <c r="K362" s="193"/>
      <c r="L362" s="193"/>
      <c r="M362" s="193"/>
      <c r="N362" s="193"/>
      <c r="O362" s="193"/>
      <c r="P362" s="193"/>
      <c r="Q362" s="193"/>
      <c r="R362" s="193"/>
      <c r="S362" s="193"/>
      <c r="T362" s="193"/>
      <c r="U362" s="193"/>
      <c r="V362" s="193"/>
      <c r="W362" s="193"/>
      <c r="X362" s="193"/>
      <c r="Y362" s="193"/>
      <c r="Z362" s="193"/>
    </row>
    <row r="363" ht="12.0" customHeight="1">
      <c r="A363" s="193"/>
      <c r="B363" s="193"/>
      <c r="C363" s="193"/>
      <c r="D363" s="193"/>
      <c r="E363" s="193"/>
      <c r="F363" s="193"/>
      <c r="G363" s="193"/>
      <c r="H363" s="193"/>
      <c r="I363" s="193"/>
      <c r="J363" s="193"/>
      <c r="K363" s="193"/>
      <c r="L363" s="193"/>
      <c r="M363" s="193"/>
      <c r="N363" s="193"/>
      <c r="O363" s="193"/>
      <c r="P363" s="193"/>
      <c r="Q363" s="193"/>
      <c r="R363" s="193"/>
      <c r="S363" s="193"/>
      <c r="T363" s="193"/>
      <c r="U363" s="193"/>
      <c r="V363" s="193"/>
      <c r="W363" s="193"/>
      <c r="X363" s="193"/>
      <c r="Y363" s="193"/>
      <c r="Z363" s="193"/>
    </row>
    <row r="364" ht="12.0" customHeight="1">
      <c r="A364" s="193"/>
      <c r="B364" s="193"/>
      <c r="C364" s="193"/>
      <c r="D364" s="193"/>
      <c r="E364" s="193"/>
      <c r="F364" s="193"/>
      <c r="G364" s="193"/>
      <c r="H364" s="193"/>
      <c r="I364" s="193"/>
      <c r="J364" s="193"/>
      <c r="K364" s="193"/>
      <c r="L364" s="193"/>
      <c r="M364" s="193"/>
      <c r="N364" s="193"/>
      <c r="O364" s="193"/>
      <c r="P364" s="193"/>
      <c r="Q364" s="193"/>
      <c r="R364" s="193"/>
      <c r="S364" s="193"/>
      <c r="T364" s="193"/>
      <c r="U364" s="193"/>
      <c r="V364" s="193"/>
      <c r="W364" s="193"/>
      <c r="X364" s="193"/>
      <c r="Y364" s="193"/>
      <c r="Z364" s="193"/>
    </row>
    <row r="365" ht="12.0" customHeight="1">
      <c r="A365" s="193"/>
      <c r="B365" s="193"/>
      <c r="C365" s="193"/>
      <c r="D365" s="193"/>
      <c r="E365" s="193"/>
      <c r="F365" s="193"/>
      <c r="G365" s="193"/>
      <c r="H365" s="193"/>
      <c r="I365" s="193"/>
      <c r="J365" s="193"/>
      <c r="K365" s="193"/>
      <c r="L365" s="193"/>
      <c r="M365" s="193"/>
      <c r="N365" s="193"/>
      <c r="O365" s="193"/>
      <c r="P365" s="193"/>
      <c r="Q365" s="193"/>
      <c r="R365" s="193"/>
      <c r="S365" s="193"/>
      <c r="T365" s="193"/>
      <c r="U365" s="193"/>
      <c r="V365" s="193"/>
      <c r="W365" s="193"/>
      <c r="X365" s="193"/>
      <c r="Y365" s="193"/>
      <c r="Z365" s="193"/>
    </row>
    <row r="366" ht="12.0" customHeight="1">
      <c r="A366" s="193"/>
      <c r="B366" s="193"/>
      <c r="C366" s="193"/>
      <c r="D366" s="193"/>
      <c r="E366" s="193"/>
      <c r="F366" s="193"/>
      <c r="G366" s="193"/>
      <c r="H366" s="193"/>
      <c r="I366" s="193"/>
      <c r="J366" s="193"/>
      <c r="K366" s="193"/>
      <c r="L366" s="193"/>
      <c r="M366" s="193"/>
      <c r="N366" s="193"/>
      <c r="O366" s="193"/>
      <c r="P366" s="193"/>
      <c r="Q366" s="193"/>
      <c r="R366" s="193"/>
      <c r="S366" s="193"/>
      <c r="T366" s="193"/>
      <c r="U366" s="193"/>
      <c r="V366" s="193"/>
      <c r="W366" s="193"/>
      <c r="X366" s="193"/>
      <c r="Y366" s="193"/>
      <c r="Z366" s="193"/>
    </row>
    <row r="367" ht="12.0" customHeight="1">
      <c r="A367" s="193"/>
      <c r="B367" s="193"/>
      <c r="C367" s="193"/>
      <c r="D367" s="193"/>
      <c r="E367" s="193"/>
      <c r="F367" s="193"/>
      <c r="G367" s="193"/>
      <c r="H367" s="193"/>
      <c r="I367" s="193"/>
      <c r="J367" s="193"/>
      <c r="K367" s="193"/>
      <c r="L367" s="193"/>
      <c r="M367" s="193"/>
      <c r="N367" s="193"/>
      <c r="O367" s="193"/>
      <c r="P367" s="193"/>
      <c r="Q367" s="193"/>
      <c r="R367" s="193"/>
      <c r="S367" s="193"/>
      <c r="T367" s="193"/>
      <c r="U367" s="193"/>
      <c r="V367" s="193"/>
      <c r="W367" s="193"/>
      <c r="X367" s="193"/>
      <c r="Y367" s="193"/>
      <c r="Z367" s="193"/>
    </row>
    <row r="368" ht="12.0" customHeight="1">
      <c r="A368" s="193"/>
      <c r="B368" s="193"/>
      <c r="C368" s="193"/>
      <c r="D368" s="193"/>
      <c r="E368" s="193"/>
      <c r="F368" s="193"/>
      <c r="G368" s="193"/>
      <c r="H368" s="193"/>
      <c r="I368" s="193"/>
      <c r="J368" s="193"/>
      <c r="K368" s="193"/>
      <c r="L368" s="193"/>
      <c r="M368" s="193"/>
      <c r="N368" s="193"/>
      <c r="O368" s="193"/>
      <c r="P368" s="193"/>
      <c r="Q368" s="193"/>
      <c r="R368" s="193"/>
      <c r="S368" s="193"/>
      <c r="T368" s="193"/>
      <c r="U368" s="193"/>
      <c r="V368" s="193"/>
      <c r="W368" s="193"/>
      <c r="X368" s="193"/>
      <c r="Y368" s="193"/>
      <c r="Z368" s="193"/>
    </row>
    <row r="369" ht="12.0" customHeight="1">
      <c r="A369" s="193"/>
      <c r="B369" s="193"/>
      <c r="C369" s="193"/>
      <c r="D369" s="193"/>
      <c r="E369" s="193"/>
      <c r="F369" s="193"/>
      <c r="G369" s="193"/>
      <c r="H369" s="193"/>
      <c r="I369" s="193"/>
      <c r="J369" s="193"/>
      <c r="K369" s="193"/>
      <c r="L369" s="193"/>
      <c r="M369" s="193"/>
      <c r="N369" s="193"/>
      <c r="O369" s="193"/>
      <c r="P369" s="193"/>
      <c r="Q369" s="193"/>
      <c r="R369" s="193"/>
      <c r="S369" s="193"/>
      <c r="T369" s="193"/>
      <c r="U369" s="193"/>
      <c r="V369" s="193"/>
      <c r="W369" s="193"/>
      <c r="X369" s="193"/>
      <c r="Y369" s="193"/>
      <c r="Z369" s="193"/>
    </row>
    <row r="370" ht="12.0" customHeight="1">
      <c r="A370" s="193"/>
      <c r="B370" s="193"/>
      <c r="C370" s="193"/>
      <c r="D370" s="193"/>
      <c r="E370" s="193"/>
      <c r="F370" s="193"/>
      <c r="G370" s="193"/>
      <c r="H370" s="193"/>
      <c r="I370" s="193"/>
      <c r="J370" s="193"/>
      <c r="K370" s="193"/>
      <c r="L370" s="193"/>
      <c r="M370" s="193"/>
      <c r="N370" s="193"/>
      <c r="O370" s="193"/>
      <c r="P370" s="193"/>
      <c r="Q370" s="193"/>
      <c r="R370" s="193"/>
      <c r="S370" s="193"/>
      <c r="T370" s="193"/>
      <c r="U370" s="193"/>
      <c r="V370" s="193"/>
      <c r="W370" s="193"/>
      <c r="X370" s="193"/>
      <c r="Y370" s="193"/>
      <c r="Z370" s="193"/>
    </row>
    <row r="371" ht="12.0" customHeight="1">
      <c r="A371" s="193"/>
      <c r="B371" s="193"/>
      <c r="C371" s="193"/>
      <c r="D371" s="193"/>
      <c r="E371" s="193"/>
      <c r="F371" s="193"/>
      <c r="G371" s="193"/>
      <c r="H371" s="193"/>
      <c r="I371" s="193"/>
      <c r="J371" s="193"/>
      <c r="K371" s="193"/>
      <c r="L371" s="193"/>
      <c r="M371" s="193"/>
      <c r="N371" s="193"/>
      <c r="O371" s="193"/>
      <c r="P371" s="193"/>
      <c r="Q371" s="193"/>
      <c r="R371" s="193"/>
      <c r="S371" s="193"/>
      <c r="T371" s="193"/>
      <c r="U371" s="193"/>
      <c r="V371" s="193"/>
      <c r="W371" s="193"/>
      <c r="X371" s="193"/>
      <c r="Y371" s="193"/>
      <c r="Z371" s="193"/>
    </row>
    <row r="372" ht="12.0" customHeight="1">
      <c r="A372" s="193"/>
      <c r="B372" s="193"/>
      <c r="C372" s="193"/>
      <c r="D372" s="193"/>
      <c r="E372" s="193"/>
      <c r="F372" s="193"/>
      <c r="G372" s="193"/>
      <c r="H372" s="193"/>
      <c r="I372" s="193"/>
      <c r="J372" s="193"/>
      <c r="K372" s="193"/>
      <c r="L372" s="193"/>
      <c r="M372" s="193"/>
      <c r="N372" s="193"/>
      <c r="O372" s="193"/>
      <c r="P372" s="193"/>
      <c r="Q372" s="193"/>
      <c r="R372" s="193"/>
      <c r="S372" s="193"/>
      <c r="T372" s="193"/>
      <c r="U372" s="193"/>
      <c r="V372" s="193"/>
      <c r="W372" s="193"/>
      <c r="X372" s="193"/>
      <c r="Y372" s="193"/>
      <c r="Z372" s="193"/>
    </row>
    <row r="373" ht="12.0" customHeight="1">
      <c r="A373" s="193"/>
      <c r="B373" s="193"/>
      <c r="C373" s="193"/>
      <c r="D373" s="193"/>
      <c r="E373" s="193"/>
      <c r="F373" s="193"/>
      <c r="G373" s="193"/>
      <c r="H373" s="193"/>
      <c r="I373" s="193"/>
      <c r="J373" s="193"/>
      <c r="K373" s="193"/>
      <c r="L373" s="193"/>
      <c r="M373" s="193"/>
      <c r="N373" s="193"/>
      <c r="O373" s="193"/>
      <c r="P373" s="193"/>
      <c r="Q373" s="193"/>
      <c r="R373" s="193"/>
      <c r="S373" s="193"/>
      <c r="T373" s="193"/>
      <c r="U373" s="193"/>
      <c r="V373" s="193"/>
      <c r="W373" s="193"/>
      <c r="X373" s="193"/>
      <c r="Y373" s="193"/>
      <c r="Z373" s="193"/>
    </row>
    <row r="374" ht="12.0" customHeight="1">
      <c r="A374" s="193"/>
      <c r="B374" s="193"/>
      <c r="C374" s="193"/>
      <c r="D374" s="193"/>
      <c r="E374" s="193"/>
      <c r="F374" s="193"/>
      <c r="G374" s="193"/>
      <c r="H374" s="193"/>
      <c r="I374" s="193"/>
      <c r="J374" s="193"/>
      <c r="K374" s="193"/>
      <c r="L374" s="193"/>
      <c r="M374" s="193"/>
      <c r="N374" s="193"/>
      <c r="O374" s="193"/>
      <c r="P374" s="193"/>
      <c r="Q374" s="193"/>
      <c r="R374" s="193"/>
      <c r="S374" s="193"/>
      <c r="T374" s="193"/>
      <c r="U374" s="193"/>
      <c r="V374" s="193"/>
      <c r="W374" s="193"/>
      <c r="X374" s="193"/>
      <c r="Y374" s="193"/>
      <c r="Z374" s="193"/>
    </row>
    <row r="375" ht="12.0" customHeight="1">
      <c r="A375" s="193"/>
      <c r="B375" s="193"/>
      <c r="C375" s="193"/>
      <c r="D375" s="193"/>
      <c r="E375" s="193"/>
      <c r="F375" s="193"/>
      <c r="G375" s="193"/>
      <c r="H375" s="193"/>
      <c r="I375" s="193"/>
      <c r="J375" s="193"/>
      <c r="K375" s="193"/>
      <c r="L375" s="193"/>
      <c r="M375" s="193"/>
      <c r="N375" s="193"/>
      <c r="O375" s="193"/>
      <c r="P375" s="193"/>
      <c r="Q375" s="193"/>
      <c r="R375" s="193"/>
      <c r="S375" s="193"/>
      <c r="T375" s="193"/>
      <c r="U375" s="193"/>
      <c r="V375" s="193"/>
      <c r="W375" s="193"/>
      <c r="X375" s="193"/>
      <c r="Y375" s="193"/>
      <c r="Z375" s="193"/>
    </row>
    <row r="376" ht="12.0" customHeight="1">
      <c r="A376" s="193"/>
      <c r="B376" s="193"/>
      <c r="C376" s="193"/>
      <c r="D376" s="193"/>
      <c r="E376" s="193"/>
      <c r="F376" s="193"/>
      <c r="G376" s="193"/>
      <c r="H376" s="193"/>
      <c r="I376" s="193"/>
      <c r="J376" s="193"/>
      <c r="K376" s="193"/>
      <c r="L376" s="193"/>
      <c r="M376" s="193"/>
      <c r="N376" s="193"/>
      <c r="O376" s="193"/>
      <c r="P376" s="193"/>
      <c r="Q376" s="193"/>
      <c r="R376" s="193"/>
      <c r="S376" s="193"/>
      <c r="T376" s="193"/>
      <c r="U376" s="193"/>
      <c r="V376" s="193"/>
      <c r="W376" s="193"/>
      <c r="X376" s="193"/>
      <c r="Y376" s="193"/>
      <c r="Z376" s="193"/>
    </row>
    <row r="377" ht="12.0" customHeight="1">
      <c r="A377" s="193"/>
      <c r="B377" s="193"/>
      <c r="C377" s="193"/>
      <c r="D377" s="193"/>
      <c r="E377" s="193"/>
      <c r="F377" s="193"/>
      <c r="G377" s="193"/>
      <c r="H377" s="193"/>
      <c r="I377" s="193"/>
      <c r="J377" s="193"/>
      <c r="K377" s="193"/>
      <c r="L377" s="193"/>
      <c r="M377" s="193"/>
      <c r="N377" s="193"/>
      <c r="O377" s="193"/>
      <c r="P377" s="193"/>
      <c r="Q377" s="193"/>
      <c r="R377" s="193"/>
      <c r="S377" s="193"/>
      <c r="T377" s="193"/>
      <c r="U377" s="193"/>
      <c r="V377" s="193"/>
      <c r="W377" s="193"/>
      <c r="X377" s="193"/>
      <c r="Y377" s="193"/>
      <c r="Z377" s="193"/>
    </row>
    <row r="378" ht="12.0" customHeight="1">
      <c r="A378" s="193"/>
      <c r="B378" s="193"/>
      <c r="C378" s="193"/>
      <c r="D378" s="193"/>
      <c r="E378" s="193"/>
      <c r="F378" s="193"/>
      <c r="G378" s="193"/>
      <c r="H378" s="193"/>
      <c r="I378" s="193"/>
      <c r="J378" s="193"/>
      <c r="K378" s="193"/>
      <c r="L378" s="193"/>
      <c r="M378" s="193"/>
      <c r="N378" s="193"/>
      <c r="O378" s="193"/>
      <c r="P378" s="193"/>
      <c r="Q378" s="193"/>
      <c r="R378" s="193"/>
      <c r="S378" s="193"/>
      <c r="T378" s="193"/>
      <c r="U378" s="193"/>
      <c r="V378" s="193"/>
      <c r="W378" s="193"/>
      <c r="X378" s="193"/>
      <c r="Y378" s="193"/>
      <c r="Z378" s="193"/>
    </row>
    <row r="379" ht="12.0" customHeight="1">
      <c r="A379" s="193"/>
      <c r="B379" s="193"/>
      <c r="C379" s="193"/>
      <c r="D379" s="193"/>
      <c r="E379" s="193"/>
      <c r="F379" s="193"/>
      <c r="G379" s="193"/>
      <c r="H379" s="193"/>
      <c r="I379" s="193"/>
      <c r="J379" s="193"/>
      <c r="K379" s="193"/>
      <c r="L379" s="193"/>
      <c r="M379" s="193"/>
      <c r="N379" s="193"/>
      <c r="O379" s="193"/>
      <c r="P379" s="193"/>
      <c r="Q379" s="193"/>
      <c r="R379" s="193"/>
      <c r="S379" s="193"/>
      <c r="T379" s="193"/>
      <c r="U379" s="193"/>
      <c r="V379" s="193"/>
      <c r="W379" s="193"/>
      <c r="X379" s="193"/>
      <c r="Y379" s="193"/>
      <c r="Z379" s="193"/>
    </row>
    <row r="380" ht="12.0" customHeight="1">
      <c r="A380" s="193"/>
      <c r="B380" s="193"/>
      <c r="C380" s="193"/>
      <c r="D380" s="193"/>
      <c r="E380" s="193"/>
      <c r="F380" s="193"/>
      <c r="G380" s="193"/>
      <c r="H380" s="193"/>
      <c r="I380" s="193"/>
      <c r="J380" s="193"/>
      <c r="K380" s="193"/>
      <c r="L380" s="193"/>
      <c r="M380" s="193"/>
      <c r="N380" s="193"/>
      <c r="O380" s="193"/>
      <c r="P380" s="193"/>
      <c r="Q380" s="193"/>
      <c r="R380" s="193"/>
      <c r="S380" s="193"/>
      <c r="T380" s="193"/>
      <c r="U380" s="193"/>
      <c r="V380" s="193"/>
      <c r="W380" s="193"/>
      <c r="X380" s="193"/>
      <c r="Y380" s="193"/>
      <c r="Z380" s="193"/>
    </row>
    <row r="381" ht="12.0" customHeight="1">
      <c r="A381" s="193"/>
      <c r="B381" s="193"/>
      <c r="C381" s="193"/>
      <c r="D381" s="193"/>
      <c r="E381" s="193"/>
      <c r="F381" s="193"/>
      <c r="G381" s="193"/>
      <c r="H381" s="193"/>
      <c r="I381" s="193"/>
      <c r="J381" s="193"/>
      <c r="K381" s="193"/>
      <c r="L381" s="193"/>
      <c r="M381" s="193"/>
      <c r="N381" s="193"/>
      <c r="O381" s="193"/>
      <c r="P381" s="193"/>
      <c r="Q381" s="193"/>
      <c r="R381" s="193"/>
      <c r="S381" s="193"/>
      <c r="T381" s="193"/>
      <c r="U381" s="193"/>
      <c r="V381" s="193"/>
      <c r="W381" s="193"/>
      <c r="X381" s="193"/>
      <c r="Y381" s="193"/>
      <c r="Z381" s="193"/>
    </row>
    <row r="382" ht="12.0" customHeight="1">
      <c r="A382" s="193"/>
      <c r="B382" s="193"/>
      <c r="C382" s="193"/>
      <c r="D382" s="193"/>
      <c r="E382" s="193"/>
      <c r="F382" s="193"/>
      <c r="G382" s="193"/>
      <c r="H382" s="193"/>
      <c r="I382" s="193"/>
      <c r="J382" s="193"/>
      <c r="K382" s="193"/>
      <c r="L382" s="193"/>
      <c r="M382" s="193"/>
      <c r="N382" s="193"/>
      <c r="O382" s="193"/>
      <c r="P382" s="193"/>
      <c r="Q382" s="193"/>
      <c r="R382" s="193"/>
      <c r="S382" s="193"/>
      <c r="T382" s="193"/>
      <c r="U382" s="193"/>
      <c r="V382" s="193"/>
      <c r="W382" s="193"/>
      <c r="X382" s="193"/>
      <c r="Y382" s="193"/>
      <c r="Z382" s="193"/>
    </row>
    <row r="383" ht="12.0" customHeight="1">
      <c r="A383" s="193"/>
      <c r="B383" s="193"/>
      <c r="C383" s="193"/>
      <c r="D383" s="193"/>
      <c r="E383" s="193"/>
      <c r="F383" s="193"/>
      <c r="G383" s="193"/>
      <c r="H383" s="193"/>
      <c r="I383" s="193"/>
      <c r="J383" s="193"/>
      <c r="K383" s="193"/>
      <c r="L383" s="193"/>
      <c r="M383" s="193"/>
      <c r="N383" s="193"/>
      <c r="O383" s="193"/>
      <c r="P383" s="193"/>
      <c r="Q383" s="193"/>
      <c r="R383" s="193"/>
      <c r="S383" s="193"/>
      <c r="T383" s="193"/>
      <c r="U383" s="193"/>
      <c r="V383" s="193"/>
      <c r="W383" s="193"/>
      <c r="X383" s="193"/>
      <c r="Y383" s="193"/>
      <c r="Z383" s="193"/>
    </row>
    <row r="384" ht="12.0" customHeight="1">
      <c r="A384" s="193"/>
      <c r="B384" s="193"/>
      <c r="C384" s="193"/>
      <c r="D384" s="193"/>
      <c r="E384" s="193"/>
      <c r="F384" s="193"/>
      <c r="G384" s="193"/>
      <c r="H384" s="193"/>
      <c r="I384" s="193"/>
      <c r="J384" s="193"/>
      <c r="K384" s="193"/>
      <c r="L384" s="193"/>
      <c r="M384" s="193"/>
      <c r="N384" s="193"/>
      <c r="O384" s="193"/>
      <c r="P384" s="193"/>
      <c r="Q384" s="193"/>
      <c r="R384" s="193"/>
      <c r="S384" s="193"/>
      <c r="T384" s="193"/>
      <c r="U384" s="193"/>
      <c r="V384" s="193"/>
      <c r="W384" s="193"/>
      <c r="X384" s="193"/>
      <c r="Y384" s="193"/>
      <c r="Z384" s="193"/>
    </row>
    <row r="385" ht="12.0" customHeight="1">
      <c r="A385" s="193"/>
      <c r="B385" s="193"/>
      <c r="C385" s="193"/>
      <c r="D385" s="193"/>
      <c r="E385" s="193"/>
      <c r="F385" s="193"/>
      <c r="G385" s="193"/>
      <c r="H385" s="193"/>
      <c r="I385" s="193"/>
      <c r="J385" s="193"/>
      <c r="K385" s="193"/>
      <c r="L385" s="193"/>
      <c r="M385" s="193"/>
      <c r="N385" s="193"/>
      <c r="O385" s="193"/>
      <c r="P385" s="193"/>
      <c r="Q385" s="193"/>
      <c r="R385" s="193"/>
      <c r="S385" s="193"/>
      <c r="T385" s="193"/>
      <c r="U385" s="193"/>
      <c r="V385" s="193"/>
      <c r="W385" s="193"/>
      <c r="X385" s="193"/>
      <c r="Y385" s="193"/>
      <c r="Z385" s="193"/>
    </row>
    <row r="386" ht="12.0" customHeight="1">
      <c r="A386" s="193"/>
      <c r="B386" s="193"/>
      <c r="C386" s="193"/>
      <c r="D386" s="193"/>
      <c r="E386" s="193"/>
      <c r="F386" s="193"/>
      <c r="G386" s="193"/>
      <c r="H386" s="193"/>
      <c r="I386" s="193"/>
      <c r="J386" s="193"/>
      <c r="K386" s="193"/>
      <c r="L386" s="193"/>
      <c r="M386" s="193"/>
      <c r="N386" s="193"/>
      <c r="O386" s="193"/>
      <c r="P386" s="193"/>
      <c r="Q386" s="193"/>
      <c r="R386" s="193"/>
      <c r="S386" s="193"/>
      <c r="T386" s="193"/>
      <c r="U386" s="193"/>
      <c r="V386" s="193"/>
      <c r="W386" s="193"/>
      <c r="X386" s="193"/>
      <c r="Y386" s="193"/>
      <c r="Z386" s="193"/>
    </row>
    <row r="387" ht="12.0" customHeight="1">
      <c r="A387" s="193"/>
      <c r="B387" s="193"/>
      <c r="C387" s="193"/>
      <c r="D387" s="193"/>
      <c r="E387" s="193"/>
      <c r="F387" s="193"/>
      <c r="G387" s="193"/>
      <c r="H387" s="193"/>
      <c r="I387" s="193"/>
      <c r="J387" s="193"/>
      <c r="K387" s="193"/>
      <c r="L387" s="193"/>
      <c r="M387" s="193"/>
      <c r="N387" s="193"/>
      <c r="O387" s="193"/>
      <c r="P387" s="193"/>
      <c r="Q387" s="193"/>
      <c r="R387" s="193"/>
      <c r="S387" s="193"/>
      <c r="T387" s="193"/>
      <c r="U387" s="193"/>
      <c r="V387" s="193"/>
      <c r="W387" s="193"/>
      <c r="X387" s="193"/>
      <c r="Y387" s="193"/>
      <c r="Z387" s="193"/>
    </row>
    <row r="388" ht="12.0" customHeight="1">
      <c r="A388" s="193"/>
      <c r="B388" s="193"/>
      <c r="C388" s="193"/>
      <c r="D388" s="193"/>
      <c r="E388" s="193"/>
      <c r="F388" s="193"/>
      <c r="G388" s="193"/>
      <c r="H388" s="193"/>
      <c r="I388" s="193"/>
      <c r="J388" s="193"/>
      <c r="K388" s="193"/>
      <c r="L388" s="193"/>
      <c r="M388" s="193"/>
      <c r="N388" s="193"/>
      <c r="O388" s="193"/>
      <c r="P388" s="193"/>
      <c r="Q388" s="193"/>
      <c r="R388" s="193"/>
      <c r="S388" s="193"/>
      <c r="T388" s="193"/>
      <c r="U388" s="193"/>
      <c r="V388" s="193"/>
      <c r="W388" s="193"/>
      <c r="X388" s="193"/>
      <c r="Y388" s="193"/>
      <c r="Z388" s="193"/>
    </row>
    <row r="389" ht="12.0" customHeight="1">
      <c r="A389" s="193"/>
      <c r="B389" s="193"/>
      <c r="C389" s="193"/>
      <c r="D389" s="193"/>
      <c r="E389" s="193"/>
      <c r="F389" s="193"/>
      <c r="G389" s="193"/>
      <c r="H389" s="193"/>
      <c r="I389" s="193"/>
      <c r="J389" s="193"/>
      <c r="K389" s="193"/>
      <c r="L389" s="193"/>
      <c r="M389" s="193"/>
      <c r="N389" s="193"/>
      <c r="O389" s="193"/>
      <c r="P389" s="193"/>
      <c r="Q389" s="193"/>
      <c r="R389" s="193"/>
      <c r="S389" s="193"/>
      <c r="T389" s="193"/>
      <c r="U389" s="193"/>
      <c r="V389" s="193"/>
      <c r="W389" s="193"/>
      <c r="X389" s="193"/>
      <c r="Y389" s="193"/>
      <c r="Z389" s="193"/>
    </row>
    <row r="390" ht="12.0" customHeight="1">
      <c r="A390" s="193"/>
      <c r="B390" s="193"/>
      <c r="C390" s="193"/>
      <c r="D390" s="193"/>
      <c r="E390" s="193"/>
      <c r="F390" s="193"/>
      <c r="G390" s="193"/>
      <c r="H390" s="193"/>
      <c r="I390" s="193"/>
      <c r="J390" s="193"/>
      <c r="K390" s="193"/>
      <c r="L390" s="193"/>
      <c r="M390" s="193"/>
      <c r="N390" s="193"/>
      <c r="O390" s="193"/>
      <c r="P390" s="193"/>
      <c r="Q390" s="193"/>
      <c r="R390" s="193"/>
      <c r="S390" s="193"/>
      <c r="T390" s="193"/>
      <c r="U390" s="193"/>
      <c r="V390" s="193"/>
      <c r="W390" s="193"/>
      <c r="X390" s="193"/>
      <c r="Y390" s="193"/>
      <c r="Z390" s="193"/>
    </row>
    <row r="391" ht="12.0" customHeight="1">
      <c r="A391" s="193"/>
      <c r="B391" s="193"/>
      <c r="C391" s="193"/>
      <c r="D391" s="193"/>
      <c r="E391" s="193"/>
      <c r="F391" s="193"/>
      <c r="G391" s="193"/>
      <c r="H391" s="193"/>
      <c r="I391" s="193"/>
      <c r="J391" s="193"/>
      <c r="K391" s="193"/>
      <c r="L391" s="193"/>
      <c r="M391" s="193"/>
      <c r="N391" s="193"/>
      <c r="O391" s="193"/>
      <c r="P391" s="193"/>
      <c r="Q391" s="193"/>
      <c r="R391" s="193"/>
      <c r="S391" s="193"/>
      <c r="T391" s="193"/>
      <c r="U391" s="193"/>
      <c r="V391" s="193"/>
      <c r="W391" s="193"/>
      <c r="X391" s="193"/>
      <c r="Y391" s="193"/>
      <c r="Z391" s="193"/>
    </row>
    <row r="392" ht="12.0" customHeight="1">
      <c r="A392" s="193"/>
      <c r="B392" s="193"/>
      <c r="C392" s="193"/>
      <c r="D392" s="193"/>
      <c r="E392" s="193"/>
      <c r="F392" s="193"/>
      <c r="G392" s="193"/>
      <c r="H392" s="193"/>
      <c r="I392" s="193"/>
      <c r="J392" s="193"/>
      <c r="K392" s="193"/>
      <c r="L392" s="193"/>
      <c r="M392" s="193"/>
      <c r="N392" s="193"/>
      <c r="O392" s="193"/>
      <c r="P392" s="193"/>
      <c r="Q392" s="193"/>
      <c r="R392" s="193"/>
      <c r="S392" s="193"/>
      <c r="T392" s="193"/>
      <c r="U392" s="193"/>
      <c r="V392" s="193"/>
      <c r="W392" s="193"/>
      <c r="X392" s="193"/>
      <c r="Y392" s="193"/>
      <c r="Z392" s="193"/>
    </row>
    <row r="393" ht="12.0" customHeight="1">
      <c r="A393" s="193"/>
      <c r="B393" s="193"/>
      <c r="C393" s="193"/>
      <c r="D393" s="193"/>
      <c r="E393" s="193"/>
      <c r="F393" s="193"/>
      <c r="G393" s="193"/>
      <c r="H393" s="193"/>
      <c r="I393" s="193"/>
      <c r="J393" s="193"/>
      <c r="K393" s="193"/>
      <c r="L393" s="193"/>
      <c r="M393" s="193"/>
      <c r="N393" s="193"/>
      <c r="O393" s="193"/>
      <c r="P393" s="193"/>
      <c r="Q393" s="193"/>
      <c r="R393" s="193"/>
      <c r="S393" s="193"/>
      <c r="T393" s="193"/>
      <c r="U393" s="193"/>
      <c r="V393" s="193"/>
      <c r="W393" s="193"/>
      <c r="X393" s="193"/>
      <c r="Y393" s="193"/>
      <c r="Z393" s="193"/>
    </row>
    <row r="394" ht="12.0" customHeight="1">
      <c r="A394" s="193"/>
      <c r="B394" s="193"/>
      <c r="C394" s="193"/>
      <c r="D394" s="193"/>
      <c r="E394" s="193"/>
      <c r="F394" s="193"/>
      <c r="G394" s="193"/>
      <c r="H394" s="193"/>
      <c r="I394" s="193"/>
      <c r="J394" s="193"/>
      <c r="K394" s="193"/>
      <c r="L394" s="193"/>
      <c r="M394" s="193"/>
      <c r="N394" s="193"/>
      <c r="O394" s="193"/>
      <c r="P394" s="193"/>
      <c r="Q394" s="193"/>
      <c r="R394" s="193"/>
      <c r="S394" s="193"/>
      <c r="T394" s="193"/>
      <c r="U394" s="193"/>
      <c r="V394" s="193"/>
      <c r="W394" s="193"/>
      <c r="X394" s="193"/>
      <c r="Y394" s="193"/>
      <c r="Z394" s="193"/>
    </row>
    <row r="395" ht="12.0" customHeight="1">
      <c r="A395" s="193"/>
      <c r="B395" s="193"/>
      <c r="C395" s="193"/>
      <c r="D395" s="193"/>
      <c r="E395" s="193"/>
      <c r="F395" s="193"/>
      <c r="G395" s="193"/>
      <c r="H395" s="193"/>
      <c r="I395" s="193"/>
      <c r="J395" s="193"/>
      <c r="K395" s="193"/>
      <c r="L395" s="193"/>
      <c r="M395" s="193"/>
      <c r="N395" s="193"/>
      <c r="O395" s="193"/>
      <c r="P395" s="193"/>
      <c r="Q395" s="193"/>
      <c r="R395" s="193"/>
      <c r="S395" s="193"/>
      <c r="T395" s="193"/>
      <c r="U395" s="193"/>
      <c r="V395" s="193"/>
      <c r="W395" s="193"/>
      <c r="X395" s="193"/>
      <c r="Y395" s="193"/>
      <c r="Z395" s="193"/>
    </row>
    <row r="396" ht="12.0" customHeight="1">
      <c r="A396" s="193"/>
      <c r="B396" s="193"/>
      <c r="C396" s="193"/>
      <c r="D396" s="193"/>
      <c r="E396" s="193"/>
      <c r="F396" s="193"/>
      <c r="G396" s="193"/>
      <c r="H396" s="193"/>
      <c r="I396" s="193"/>
      <c r="J396" s="193"/>
      <c r="K396" s="193"/>
      <c r="L396" s="193"/>
      <c r="M396" s="193"/>
      <c r="N396" s="193"/>
      <c r="O396" s="193"/>
      <c r="P396" s="193"/>
      <c r="Q396" s="193"/>
      <c r="R396" s="193"/>
      <c r="S396" s="193"/>
      <c r="T396" s="193"/>
      <c r="U396" s="193"/>
      <c r="V396" s="193"/>
      <c r="W396" s="193"/>
      <c r="X396" s="193"/>
      <c r="Y396" s="193"/>
      <c r="Z396" s="193"/>
    </row>
    <row r="397" ht="12.0" customHeight="1">
      <c r="A397" s="193"/>
      <c r="B397" s="193"/>
      <c r="C397" s="193"/>
      <c r="D397" s="193"/>
      <c r="E397" s="193"/>
      <c r="F397" s="193"/>
      <c r="G397" s="193"/>
      <c r="H397" s="193"/>
      <c r="I397" s="193"/>
      <c r="J397" s="193"/>
      <c r="K397" s="193"/>
      <c r="L397" s="193"/>
      <c r="M397" s="193"/>
      <c r="N397" s="193"/>
      <c r="O397" s="193"/>
      <c r="P397" s="193"/>
      <c r="Q397" s="193"/>
      <c r="R397" s="193"/>
      <c r="S397" s="193"/>
      <c r="T397" s="193"/>
      <c r="U397" s="193"/>
      <c r="V397" s="193"/>
      <c r="W397" s="193"/>
      <c r="X397" s="193"/>
      <c r="Y397" s="193"/>
      <c r="Z397" s="193"/>
    </row>
    <row r="398" ht="12.0" customHeight="1">
      <c r="A398" s="193"/>
      <c r="B398" s="193"/>
      <c r="C398" s="193"/>
      <c r="D398" s="193"/>
      <c r="E398" s="193"/>
      <c r="F398" s="193"/>
      <c r="G398" s="193"/>
      <c r="H398" s="193"/>
      <c r="I398" s="193"/>
      <c r="J398" s="193"/>
      <c r="K398" s="193"/>
      <c r="L398" s="193"/>
      <c r="M398" s="193"/>
      <c r="N398" s="193"/>
      <c r="O398" s="193"/>
      <c r="P398" s="193"/>
      <c r="Q398" s="193"/>
      <c r="R398" s="193"/>
      <c r="S398" s="193"/>
      <c r="T398" s="193"/>
      <c r="U398" s="193"/>
      <c r="V398" s="193"/>
      <c r="W398" s="193"/>
      <c r="X398" s="193"/>
      <c r="Y398" s="193"/>
      <c r="Z398" s="193"/>
    </row>
    <row r="399" ht="12.0" customHeight="1">
      <c r="A399" s="193"/>
      <c r="B399" s="193"/>
      <c r="C399" s="193"/>
      <c r="D399" s="193"/>
      <c r="E399" s="193"/>
      <c r="F399" s="193"/>
      <c r="G399" s="193"/>
      <c r="H399" s="193"/>
      <c r="I399" s="193"/>
      <c r="J399" s="193"/>
      <c r="K399" s="193"/>
      <c r="L399" s="193"/>
      <c r="M399" s="193"/>
      <c r="N399" s="193"/>
      <c r="O399" s="193"/>
      <c r="P399" s="193"/>
      <c r="Q399" s="193"/>
      <c r="R399" s="193"/>
      <c r="S399" s="193"/>
      <c r="T399" s="193"/>
      <c r="U399" s="193"/>
      <c r="V399" s="193"/>
      <c r="W399" s="193"/>
      <c r="X399" s="193"/>
      <c r="Y399" s="193"/>
      <c r="Z399" s="193"/>
    </row>
    <row r="400" ht="12.0" customHeight="1">
      <c r="A400" s="193"/>
      <c r="B400" s="193"/>
      <c r="C400" s="193"/>
      <c r="D400" s="193"/>
      <c r="E400" s="193"/>
      <c r="F400" s="193"/>
      <c r="G400" s="193"/>
      <c r="H400" s="193"/>
      <c r="I400" s="193"/>
      <c r="J400" s="193"/>
      <c r="K400" s="193"/>
      <c r="L400" s="193"/>
      <c r="M400" s="193"/>
      <c r="N400" s="193"/>
      <c r="O400" s="193"/>
      <c r="P400" s="193"/>
      <c r="Q400" s="193"/>
      <c r="R400" s="193"/>
      <c r="S400" s="193"/>
      <c r="T400" s="193"/>
      <c r="U400" s="193"/>
      <c r="V400" s="193"/>
      <c r="W400" s="193"/>
      <c r="X400" s="193"/>
      <c r="Y400" s="193"/>
      <c r="Z400" s="193"/>
    </row>
    <row r="401" ht="12.0" customHeight="1">
      <c r="A401" s="193"/>
      <c r="B401" s="193"/>
      <c r="C401" s="193"/>
      <c r="D401" s="193"/>
      <c r="E401" s="193"/>
      <c r="F401" s="193"/>
      <c r="G401" s="193"/>
      <c r="H401" s="193"/>
      <c r="I401" s="193"/>
      <c r="J401" s="193"/>
      <c r="K401" s="193"/>
      <c r="L401" s="193"/>
      <c r="M401" s="193"/>
      <c r="N401" s="193"/>
      <c r="O401" s="193"/>
      <c r="P401" s="193"/>
      <c r="Q401" s="193"/>
      <c r="R401" s="193"/>
      <c r="S401" s="193"/>
      <c r="T401" s="193"/>
      <c r="U401" s="193"/>
      <c r="V401" s="193"/>
      <c r="W401" s="193"/>
      <c r="X401" s="193"/>
      <c r="Y401" s="193"/>
      <c r="Z401" s="193"/>
    </row>
    <row r="402" ht="12.0" customHeight="1">
      <c r="A402" s="193"/>
      <c r="B402" s="193"/>
      <c r="C402" s="193"/>
      <c r="D402" s="193"/>
      <c r="E402" s="193"/>
      <c r="F402" s="193"/>
      <c r="G402" s="193"/>
      <c r="H402" s="193"/>
      <c r="I402" s="193"/>
      <c r="J402" s="193"/>
      <c r="K402" s="193"/>
      <c r="L402" s="193"/>
      <c r="M402" s="193"/>
      <c r="N402" s="193"/>
      <c r="O402" s="193"/>
      <c r="P402" s="193"/>
      <c r="Q402" s="193"/>
      <c r="R402" s="193"/>
      <c r="S402" s="193"/>
      <c r="T402" s="193"/>
      <c r="U402" s="193"/>
      <c r="V402" s="193"/>
      <c r="W402" s="193"/>
      <c r="X402" s="193"/>
      <c r="Y402" s="193"/>
      <c r="Z402" s="193"/>
    </row>
    <row r="403" ht="12.0" customHeight="1">
      <c r="A403" s="193"/>
      <c r="B403" s="193"/>
      <c r="C403" s="193"/>
      <c r="D403" s="193"/>
      <c r="E403" s="193"/>
      <c r="F403" s="193"/>
      <c r="G403" s="193"/>
      <c r="H403" s="193"/>
      <c r="I403" s="193"/>
      <c r="J403" s="193"/>
      <c r="K403" s="193"/>
      <c r="L403" s="193"/>
      <c r="M403" s="193"/>
      <c r="N403" s="193"/>
      <c r="O403" s="193"/>
      <c r="P403" s="193"/>
      <c r="Q403" s="193"/>
      <c r="R403" s="193"/>
      <c r="S403" s="193"/>
      <c r="T403" s="193"/>
      <c r="U403" s="193"/>
      <c r="V403" s="193"/>
      <c r="W403" s="193"/>
      <c r="X403" s="193"/>
      <c r="Y403" s="193"/>
      <c r="Z403" s="193"/>
    </row>
    <row r="404" ht="12.0" customHeight="1">
      <c r="A404" s="193"/>
      <c r="B404" s="193"/>
      <c r="C404" s="193"/>
      <c r="D404" s="193"/>
      <c r="E404" s="193"/>
      <c r="F404" s="193"/>
      <c r="G404" s="193"/>
      <c r="H404" s="193"/>
      <c r="I404" s="193"/>
      <c r="J404" s="193"/>
      <c r="K404" s="193"/>
      <c r="L404" s="193"/>
      <c r="M404" s="193"/>
      <c r="N404" s="193"/>
      <c r="O404" s="193"/>
      <c r="P404" s="193"/>
      <c r="Q404" s="193"/>
      <c r="R404" s="193"/>
      <c r="S404" s="193"/>
      <c r="T404" s="193"/>
      <c r="U404" s="193"/>
      <c r="V404" s="193"/>
      <c r="W404" s="193"/>
      <c r="X404" s="193"/>
      <c r="Y404" s="193"/>
      <c r="Z404" s="193"/>
    </row>
    <row r="405" ht="12.0" customHeight="1">
      <c r="A405" s="193"/>
      <c r="B405" s="193"/>
      <c r="C405" s="193"/>
      <c r="D405" s="193"/>
      <c r="E405" s="193"/>
      <c r="F405" s="193"/>
      <c r="G405" s="193"/>
      <c r="H405" s="193"/>
      <c r="I405" s="193"/>
      <c r="J405" s="193"/>
      <c r="K405" s="193"/>
      <c r="L405" s="193"/>
      <c r="M405" s="193"/>
      <c r="N405" s="193"/>
      <c r="O405" s="193"/>
      <c r="P405" s="193"/>
      <c r="Q405" s="193"/>
      <c r="R405" s="193"/>
      <c r="S405" s="193"/>
      <c r="T405" s="193"/>
      <c r="U405" s="193"/>
      <c r="V405" s="193"/>
      <c r="W405" s="193"/>
      <c r="X405" s="193"/>
      <c r="Y405" s="193"/>
      <c r="Z405" s="193"/>
    </row>
    <row r="406" ht="12.0" customHeight="1">
      <c r="A406" s="193"/>
      <c r="B406" s="193"/>
      <c r="C406" s="193"/>
      <c r="D406" s="193"/>
      <c r="E406" s="193"/>
      <c r="F406" s="193"/>
      <c r="G406" s="193"/>
      <c r="H406" s="193"/>
      <c r="I406" s="193"/>
      <c r="J406" s="193"/>
      <c r="K406" s="193"/>
      <c r="L406" s="193"/>
      <c r="M406" s="193"/>
      <c r="N406" s="193"/>
      <c r="O406" s="193"/>
      <c r="P406" s="193"/>
      <c r="Q406" s="193"/>
      <c r="R406" s="193"/>
      <c r="S406" s="193"/>
      <c r="T406" s="193"/>
      <c r="U406" s="193"/>
      <c r="V406" s="193"/>
      <c r="W406" s="193"/>
      <c r="X406" s="193"/>
      <c r="Y406" s="193"/>
      <c r="Z406" s="193"/>
    </row>
    <row r="407" ht="12.0" customHeight="1">
      <c r="A407" s="193"/>
      <c r="B407" s="193"/>
      <c r="C407" s="193"/>
      <c r="D407" s="193"/>
      <c r="E407" s="193"/>
      <c r="F407" s="193"/>
      <c r="G407" s="193"/>
      <c r="H407" s="193"/>
      <c r="I407" s="193"/>
      <c r="J407" s="193"/>
      <c r="K407" s="193"/>
      <c r="L407" s="193"/>
      <c r="M407" s="193"/>
      <c r="N407" s="193"/>
      <c r="O407" s="193"/>
      <c r="P407" s="193"/>
      <c r="Q407" s="193"/>
      <c r="R407" s="193"/>
      <c r="S407" s="193"/>
      <c r="T407" s="193"/>
      <c r="U407" s="193"/>
      <c r="V407" s="193"/>
      <c r="W407" s="193"/>
      <c r="X407" s="193"/>
      <c r="Y407" s="193"/>
      <c r="Z407" s="193"/>
    </row>
    <row r="408" ht="12.0" customHeight="1">
      <c r="A408" s="193"/>
      <c r="B408" s="193"/>
      <c r="C408" s="193"/>
      <c r="D408" s="193"/>
      <c r="E408" s="193"/>
      <c r="F408" s="193"/>
      <c r="G408" s="193"/>
      <c r="H408" s="193"/>
      <c r="I408" s="193"/>
      <c r="J408" s="193"/>
      <c r="K408" s="193"/>
      <c r="L408" s="193"/>
      <c r="M408" s="193"/>
      <c r="N408" s="193"/>
      <c r="O408" s="193"/>
      <c r="P408" s="193"/>
      <c r="Q408" s="193"/>
      <c r="R408" s="193"/>
      <c r="S408" s="193"/>
      <c r="T408" s="193"/>
      <c r="U408" s="193"/>
      <c r="V408" s="193"/>
      <c r="W408" s="193"/>
      <c r="X408" s="193"/>
      <c r="Y408" s="193"/>
      <c r="Z408" s="193"/>
    </row>
    <row r="409" ht="12.0" customHeight="1">
      <c r="A409" s="193"/>
      <c r="B409" s="193"/>
      <c r="C409" s="193"/>
      <c r="D409" s="193"/>
      <c r="E409" s="193"/>
      <c r="F409" s="193"/>
      <c r="G409" s="193"/>
      <c r="H409" s="193"/>
      <c r="I409" s="193"/>
      <c r="J409" s="193"/>
      <c r="K409" s="193"/>
      <c r="L409" s="193"/>
      <c r="M409" s="193"/>
      <c r="N409" s="193"/>
      <c r="O409" s="193"/>
      <c r="P409" s="193"/>
      <c r="Q409" s="193"/>
      <c r="R409" s="193"/>
      <c r="S409" s="193"/>
      <c r="T409" s="193"/>
      <c r="U409" s="193"/>
      <c r="V409" s="193"/>
      <c r="W409" s="193"/>
      <c r="X409" s="193"/>
      <c r="Y409" s="193"/>
      <c r="Z409" s="193"/>
    </row>
    <row r="410" ht="12.0" customHeight="1">
      <c r="A410" s="193"/>
      <c r="B410" s="193"/>
      <c r="C410" s="193"/>
      <c r="D410" s="193"/>
      <c r="E410" s="193"/>
      <c r="F410" s="193"/>
      <c r="G410" s="193"/>
      <c r="H410" s="193"/>
      <c r="I410" s="193"/>
      <c r="J410" s="193"/>
      <c r="K410" s="193"/>
      <c r="L410" s="193"/>
      <c r="M410" s="193"/>
      <c r="N410" s="193"/>
      <c r="O410" s="193"/>
      <c r="P410" s="193"/>
      <c r="Q410" s="193"/>
      <c r="R410" s="193"/>
      <c r="S410" s="193"/>
      <c r="T410" s="193"/>
      <c r="U410" s="193"/>
      <c r="V410" s="193"/>
      <c r="W410" s="193"/>
      <c r="X410" s="193"/>
      <c r="Y410" s="193"/>
      <c r="Z410" s="193"/>
    </row>
    <row r="411" ht="12.0" customHeight="1">
      <c r="A411" s="193"/>
      <c r="B411" s="193"/>
      <c r="C411" s="193"/>
      <c r="D411" s="193"/>
      <c r="E411" s="193"/>
      <c r="F411" s="193"/>
      <c r="G411" s="193"/>
      <c r="H411" s="193"/>
      <c r="I411" s="193"/>
      <c r="J411" s="193"/>
      <c r="K411" s="193"/>
      <c r="L411" s="193"/>
      <c r="M411" s="193"/>
      <c r="N411" s="193"/>
      <c r="O411" s="193"/>
      <c r="P411" s="193"/>
      <c r="Q411" s="193"/>
      <c r="R411" s="193"/>
      <c r="S411" s="193"/>
      <c r="T411" s="193"/>
      <c r="U411" s="193"/>
      <c r="V411" s="193"/>
      <c r="W411" s="193"/>
      <c r="X411" s="193"/>
      <c r="Y411" s="193"/>
      <c r="Z411" s="193"/>
    </row>
    <row r="412" ht="12.0" customHeight="1">
      <c r="A412" s="193"/>
      <c r="B412" s="193"/>
      <c r="C412" s="193"/>
      <c r="D412" s="193"/>
      <c r="E412" s="193"/>
      <c r="F412" s="193"/>
      <c r="G412" s="193"/>
      <c r="H412" s="193"/>
      <c r="I412" s="193"/>
      <c r="J412" s="193"/>
      <c r="K412" s="193"/>
      <c r="L412" s="193"/>
      <c r="M412" s="193"/>
      <c r="N412" s="193"/>
      <c r="O412" s="193"/>
      <c r="P412" s="193"/>
      <c r="Q412" s="193"/>
      <c r="R412" s="193"/>
      <c r="S412" s="193"/>
      <c r="T412" s="193"/>
      <c r="U412" s="193"/>
      <c r="V412" s="193"/>
      <c r="W412" s="193"/>
      <c r="X412" s="193"/>
      <c r="Y412" s="193"/>
      <c r="Z412" s="193"/>
    </row>
    <row r="413" ht="12.0" customHeight="1">
      <c r="A413" s="193"/>
      <c r="B413" s="193"/>
      <c r="C413" s="193"/>
      <c r="D413" s="193"/>
      <c r="E413" s="193"/>
      <c r="F413" s="193"/>
      <c r="G413" s="193"/>
      <c r="H413" s="193"/>
      <c r="I413" s="193"/>
      <c r="J413" s="193"/>
      <c r="K413" s="193"/>
      <c r="L413" s="193"/>
      <c r="M413" s="193"/>
      <c r="N413" s="193"/>
      <c r="O413" s="193"/>
      <c r="P413" s="193"/>
      <c r="Q413" s="193"/>
      <c r="R413" s="193"/>
      <c r="S413" s="193"/>
      <c r="T413" s="193"/>
      <c r="U413" s="193"/>
      <c r="V413" s="193"/>
      <c r="W413" s="193"/>
      <c r="X413" s="193"/>
      <c r="Y413" s="193"/>
      <c r="Z413" s="193"/>
    </row>
    <row r="414" ht="12.0" customHeight="1">
      <c r="A414" s="193"/>
      <c r="B414" s="193"/>
      <c r="C414" s="193"/>
      <c r="D414" s="193"/>
      <c r="E414" s="193"/>
      <c r="F414" s="193"/>
      <c r="G414" s="193"/>
      <c r="H414" s="193"/>
      <c r="I414" s="193"/>
      <c r="J414" s="193"/>
      <c r="K414" s="193"/>
      <c r="L414" s="193"/>
      <c r="M414" s="193"/>
      <c r="N414" s="193"/>
      <c r="O414" s="193"/>
      <c r="P414" s="193"/>
      <c r="Q414" s="193"/>
      <c r="R414" s="193"/>
      <c r="S414" s="193"/>
      <c r="T414" s="193"/>
      <c r="U414" s="193"/>
      <c r="V414" s="193"/>
      <c r="W414" s="193"/>
      <c r="X414" s="193"/>
      <c r="Y414" s="193"/>
      <c r="Z414" s="193"/>
    </row>
    <row r="415" ht="12.0" customHeight="1">
      <c r="A415" s="193"/>
      <c r="B415" s="193"/>
      <c r="C415" s="193"/>
      <c r="D415" s="193"/>
      <c r="E415" s="193"/>
      <c r="F415" s="193"/>
      <c r="G415" s="193"/>
      <c r="H415" s="193"/>
      <c r="I415" s="193"/>
      <c r="J415" s="193"/>
      <c r="K415" s="193"/>
      <c r="L415" s="193"/>
      <c r="M415" s="193"/>
      <c r="N415" s="193"/>
      <c r="O415" s="193"/>
      <c r="P415" s="193"/>
      <c r="Q415" s="193"/>
      <c r="R415" s="193"/>
      <c r="S415" s="193"/>
      <c r="T415" s="193"/>
      <c r="U415" s="193"/>
      <c r="V415" s="193"/>
      <c r="W415" s="193"/>
      <c r="X415" s="193"/>
      <c r="Y415" s="193"/>
      <c r="Z415" s="193"/>
    </row>
    <row r="416" ht="12.0" customHeight="1">
      <c r="A416" s="193"/>
      <c r="B416" s="193"/>
      <c r="C416" s="193"/>
      <c r="D416" s="193"/>
      <c r="E416" s="193"/>
      <c r="F416" s="193"/>
      <c r="G416" s="193"/>
      <c r="H416" s="193"/>
      <c r="I416" s="193"/>
      <c r="J416" s="193"/>
      <c r="K416" s="193"/>
      <c r="L416" s="193"/>
      <c r="M416" s="193"/>
      <c r="N416" s="193"/>
      <c r="O416" s="193"/>
      <c r="P416" s="193"/>
      <c r="Q416" s="193"/>
      <c r="R416" s="193"/>
      <c r="S416" s="193"/>
      <c r="T416" s="193"/>
      <c r="U416" s="193"/>
      <c r="V416" s="193"/>
      <c r="W416" s="193"/>
      <c r="X416" s="193"/>
      <c r="Y416" s="193"/>
      <c r="Z416" s="193"/>
    </row>
    <row r="417" ht="12.0" customHeight="1">
      <c r="A417" s="193"/>
      <c r="B417" s="193"/>
      <c r="C417" s="193"/>
      <c r="D417" s="193"/>
      <c r="E417" s="193"/>
      <c r="F417" s="193"/>
      <c r="G417" s="193"/>
      <c r="H417" s="193"/>
      <c r="I417" s="193"/>
      <c r="J417" s="193"/>
      <c r="K417" s="193"/>
      <c r="L417" s="193"/>
      <c r="M417" s="193"/>
      <c r="N417" s="193"/>
      <c r="O417" s="193"/>
      <c r="P417" s="193"/>
      <c r="Q417" s="193"/>
      <c r="R417" s="193"/>
      <c r="S417" s="193"/>
      <c r="T417" s="193"/>
      <c r="U417" s="193"/>
      <c r="V417" s="193"/>
      <c r="W417" s="193"/>
      <c r="X417" s="193"/>
      <c r="Y417" s="193"/>
      <c r="Z417" s="193"/>
    </row>
    <row r="418" ht="12.0" customHeight="1">
      <c r="A418" s="193"/>
      <c r="B418" s="193"/>
      <c r="C418" s="193"/>
      <c r="D418" s="193"/>
      <c r="E418" s="193"/>
      <c r="F418" s="193"/>
      <c r="G418" s="193"/>
      <c r="H418" s="193"/>
      <c r="I418" s="193"/>
      <c r="J418" s="193"/>
      <c r="K418" s="193"/>
      <c r="L418" s="193"/>
      <c r="M418" s="193"/>
      <c r="N418" s="193"/>
      <c r="O418" s="193"/>
      <c r="P418" s="193"/>
      <c r="Q418" s="193"/>
      <c r="R418" s="193"/>
      <c r="S418" s="193"/>
      <c r="T418" s="193"/>
      <c r="U418" s="193"/>
      <c r="V418" s="193"/>
      <c r="W418" s="193"/>
      <c r="X418" s="193"/>
      <c r="Y418" s="193"/>
      <c r="Z418" s="193"/>
    </row>
    <row r="419" ht="12.0" customHeight="1">
      <c r="A419" s="193"/>
      <c r="B419" s="193"/>
      <c r="C419" s="193"/>
      <c r="D419" s="193"/>
      <c r="E419" s="193"/>
      <c r="F419" s="193"/>
      <c r="G419" s="193"/>
      <c r="H419" s="193"/>
      <c r="I419" s="193"/>
      <c r="J419" s="193"/>
      <c r="K419" s="193"/>
      <c r="L419" s="193"/>
      <c r="M419" s="193"/>
      <c r="N419" s="193"/>
      <c r="O419" s="193"/>
      <c r="P419" s="193"/>
      <c r="Q419" s="193"/>
      <c r="R419" s="193"/>
      <c r="S419" s="193"/>
      <c r="T419" s="193"/>
      <c r="U419" s="193"/>
      <c r="V419" s="193"/>
      <c r="W419" s="193"/>
      <c r="X419" s="193"/>
      <c r="Y419" s="193"/>
      <c r="Z419" s="193"/>
    </row>
    <row r="420" ht="12.0" customHeight="1">
      <c r="A420" s="193"/>
      <c r="B420" s="193"/>
      <c r="C420" s="193"/>
      <c r="D420" s="193"/>
      <c r="E420" s="193"/>
      <c r="F420" s="193"/>
      <c r="G420" s="193"/>
      <c r="H420" s="193"/>
      <c r="I420" s="193"/>
      <c r="J420" s="193"/>
      <c r="K420" s="193"/>
      <c r="L420" s="193"/>
      <c r="M420" s="193"/>
      <c r="N420" s="193"/>
      <c r="O420" s="193"/>
      <c r="P420" s="193"/>
      <c r="Q420" s="193"/>
      <c r="R420" s="193"/>
      <c r="S420" s="193"/>
      <c r="T420" s="193"/>
      <c r="U420" s="193"/>
      <c r="V420" s="193"/>
      <c r="W420" s="193"/>
      <c r="X420" s="193"/>
      <c r="Y420" s="193"/>
      <c r="Z420" s="193"/>
    </row>
    <row r="421" ht="12.0" customHeight="1">
      <c r="A421" s="193"/>
      <c r="B421" s="193"/>
      <c r="C421" s="193"/>
      <c r="D421" s="193"/>
      <c r="E421" s="193"/>
      <c r="F421" s="193"/>
      <c r="G421" s="193"/>
      <c r="H421" s="193"/>
      <c r="I421" s="193"/>
      <c r="J421" s="193"/>
      <c r="K421" s="193"/>
      <c r="L421" s="193"/>
      <c r="M421" s="193"/>
      <c r="N421" s="193"/>
      <c r="O421" s="193"/>
      <c r="P421" s="193"/>
      <c r="Q421" s="193"/>
      <c r="R421" s="193"/>
      <c r="S421" s="193"/>
      <c r="T421" s="193"/>
      <c r="U421" s="193"/>
      <c r="V421" s="193"/>
      <c r="W421" s="193"/>
      <c r="X421" s="193"/>
      <c r="Y421" s="193"/>
      <c r="Z421" s="193"/>
    </row>
    <row r="422" ht="12.0" customHeight="1">
      <c r="A422" s="193"/>
      <c r="B422" s="193"/>
      <c r="C422" s="193"/>
      <c r="D422" s="193"/>
      <c r="E422" s="193"/>
      <c r="F422" s="193"/>
      <c r="G422" s="193"/>
      <c r="H422" s="193"/>
      <c r="I422" s="193"/>
      <c r="J422" s="193"/>
      <c r="K422" s="193"/>
      <c r="L422" s="193"/>
      <c r="M422" s="193"/>
      <c r="N422" s="193"/>
      <c r="O422" s="193"/>
      <c r="P422" s="193"/>
      <c r="Q422" s="193"/>
      <c r="R422" s="193"/>
      <c r="S422" s="193"/>
      <c r="T422" s="193"/>
      <c r="U422" s="193"/>
      <c r="V422" s="193"/>
      <c r="W422" s="193"/>
      <c r="X422" s="193"/>
      <c r="Y422" s="193"/>
      <c r="Z422" s="193"/>
    </row>
    <row r="423" ht="12.0" customHeight="1">
      <c r="A423" s="193"/>
      <c r="B423" s="193"/>
      <c r="C423" s="193"/>
      <c r="D423" s="193"/>
      <c r="E423" s="193"/>
      <c r="F423" s="193"/>
      <c r="G423" s="193"/>
      <c r="H423" s="193"/>
      <c r="I423" s="193"/>
      <c r="J423" s="193"/>
      <c r="K423" s="193"/>
      <c r="L423" s="193"/>
      <c r="M423" s="193"/>
      <c r="N423" s="193"/>
      <c r="O423" s="193"/>
      <c r="P423" s="193"/>
      <c r="Q423" s="193"/>
      <c r="R423" s="193"/>
      <c r="S423" s="193"/>
      <c r="T423" s="193"/>
      <c r="U423" s="193"/>
      <c r="V423" s="193"/>
      <c r="W423" s="193"/>
      <c r="X423" s="193"/>
      <c r="Y423" s="193"/>
      <c r="Z423" s="193"/>
    </row>
    <row r="424" ht="12.0" customHeight="1">
      <c r="A424" s="193"/>
      <c r="B424" s="193"/>
      <c r="C424" s="193"/>
      <c r="D424" s="193"/>
      <c r="E424" s="193"/>
      <c r="F424" s="193"/>
      <c r="G424" s="193"/>
      <c r="H424" s="193"/>
      <c r="I424" s="193"/>
      <c r="J424" s="193"/>
      <c r="K424" s="193"/>
      <c r="L424" s="193"/>
      <c r="M424" s="193"/>
      <c r="N424" s="193"/>
      <c r="O424" s="193"/>
      <c r="P424" s="193"/>
      <c r="Q424" s="193"/>
      <c r="R424" s="193"/>
      <c r="S424" s="193"/>
      <c r="T424" s="193"/>
      <c r="U424" s="193"/>
      <c r="V424" s="193"/>
      <c r="W424" s="193"/>
      <c r="X424" s="193"/>
      <c r="Y424" s="193"/>
      <c r="Z424" s="193"/>
    </row>
    <row r="425" ht="12.0" customHeight="1">
      <c r="A425" s="193"/>
      <c r="B425" s="193"/>
      <c r="C425" s="193"/>
      <c r="D425" s="193"/>
      <c r="E425" s="193"/>
      <c r="F425" s="193"/>
      <c r="G425" s="193"/>
      <c r="H425" s="193"/>
      <c r="I425" s="193"/>
      <c r="J425" s="193"/>
      <c r="K425" s="193"/>
      <c r="L425" s="193"/>
      <c r="M425" s="193"/>
      <c r="N425" s="193"/>
      <c r="O425" s="193"/>
      <c r="P425" s="193"/>
      <c r="Q425" s="193"/>
      <c r="R425" s="193"/>
      <c r="S425" s="193"/>
      <c r="T425" s="193"/>
      <c r="U425" s="193"/>
      <c r="V425" s="193"/>
      <c r="W425" s="193"/>
      <c r="X425" s="193"/>
      <c r="Y425" s="193"/>
      <c r="Z425" s="193"/>
    </row>
    <row r="426" ht="12.0" customHeight="1">
      <c r="A426" s="193"/>
      <c r="B426" s="193"/>
      <c r="C426" s="193"/>
      <c r="D426" s="193"/>
      <c r="E426" s="193"/>
      <c r="F426" s="193"/>
      <c r="G426" s="193"/>
      <c r="H426" s="193"/>
      <c r="I426" s="193"/>
      <c r="J426" s="193"/>
      <c r="K426" s="193"/>
      <c r="L426" s="193"/>
      <c r="M426" s="193"/>
      <c r="N426" s="193"/>
      <c r="O426" s="193"/>
      <c r="P426" s="193"/>
      <c r="Q426" s="193"/>
      <c r="R426" s="193"/>
      <c r="S426" s="193"/>
      <c r="T426" s="193"/>
      <c r="U426" s="193"/>
      <c r="V426" s="193"/>
      <c r="W426" s="193"/>
      <c r="X426" s="193"/>
      <c r="Y426" s="193"/>
      <c r="Z426" s="193"/>
    </row>
    <row r="427" ht="12.0" customHeight="1">
      <c r="A427" s="193"/>
      <c r="B427" s="193"/>
      <c r="C427" s="193"/>
      <c r="D427" s="193"/>
      <c r="E427" s="193"/>
      <c r="F427" s="193"/>
      <c r="G427" s="193"/>
      <c r="H427" s="193"/>
      <c r="I427" s="193"/>
      <c r="J427" s="193"/>
      <c r="K427" s="193"/>
      <c r="L427" s="193"/>
      <c r="M427" s="193"/>
      <c r="N427" s="193"/>
      <c r="O427" s="193"/>
      <c r="P427" s="193"/>
      <c r="Q427" s="193"/>
      <c r="R427" s="193"/>
      <c r="S427" s="193"/>
      <c r="T427" s="193"/>
      <c r="U427" s="193"/>
      <c r="V427" s="193"/>
      <c r="W427" s="193"/>
      <c r="X427" s="193"/>
      <c r="Y427" s="193"/>
      <c r="Z427" s="193"/>
    </row>
    <row r="428" ht="12.0" customHeight="1">
      <c r="A428" s="193"/>
      <c r="B428" s="193"/>
      <c r="C428" s="193"/>
      <c r="D428" s="193"/>
      <c r="E428" s="193"/>
      <c r="F428" s="193"/>
      <c r="G428" s="193"/>
      <c r="H428" s="193"/>
      <c r="I428" s="193"/>
      <c r="J428" s="193"/>
      <c r="K428" s="193"/>
      <c r="L428" s="193"/>
      <c r="M428" s="193"/>
      <c r="N428" s="193"/>
      <c r="O428" s="193"/>
      <c r="P428" s="193"/>
      <c r="Q428" s="193"/>
      <c r="R428" s="193"/>
      <c r="S428" s="193"/>
      <c r="T428" s="193"/>
      <c r="U428" s="193"/>
      <c r="V428" s="193"/>
      <c r="W428" s="193"/>
      <c r="X428" s="193"/>
      <c r="Y428" s="193"/>
      <c r="Z428" s="193"/>
    </row>
    <row r="429" ht="12.0" customHeight="1">
      <c r="A429" s="193"/>
      <c r="B429" s="193"/>
      <c r="C429" s="193"/>
      <c r="D429" s="193"/>
      <c r="E429" s="193"/>
      <c r="F429" s="193"/>
      <c r="G429" s="193"/>
      <c r="H429" s="193"/>
      <c r="I429" s="193"/>
      <c r="J429" s="193"/>
      <c r="K429" s="193"/>
      <c r="L429" s="193"/>
      <c r="M429" s="193"/>
      <c r="N429" s="193"/>
      <c r="O429" s="193"/>
      <c r="P429" s="193"/>
      <c r="Q429" s="193"/>
      <c r="R429" s="193"/>
      <c r="S429" s="193"/>
      <c r="T429" s="193"/>
      <c r="U429" s="193"/>
      <c r="V429" s="193"/>
      <c r="W429" s="193"/>
      <c r="X429" s="193"/>
      <c r="Y429" s="193"/>
      <c r="Z429" s="193"/>
    </row>
    <row r="430" ht="12.0" customHeight="1">
      <c r="A430" s="193"/>
      <c r="B430" s="193"/>
      <c r="C430" s="193"/>
      <c r="D430" s="193"/>
      <c r="E430" s="193"/>
      <c r="F430" s="193"/>
      <c r="G430" s="193"/>
      <c r="H430" s="193"/>
      <c r="I430" s="193"/>
      <c r="J430" s="193"/>
      <c r="K430" s="193"/>
      <c r="L430" s="193"/>
      <c r="M430" s="193"/>
      <c r="N430" s="193"/>
      <c r="O430" s="193"/>
      <c r="P430" s="193"/>
      <c r="Q430" s="193"/>
      <c r="R430" s="193"/>
      <c r="S430" s="193"/>
      <c r="T430" s="193"/>
      <c r="U430" s="193"/>
      <c r="V430" s="193"/>
      <c r="W430" s="193"/>
      <c r="X430" s="193"/>
      <c r="Y430" s="193"/>
      <c r="Z430" s="193"/>
    </row>
    <row r="431" ht="12.0" customHeight="1">
      <c r="A431" s="193"/>
      <c r="B431" s="193"/>
      <c r="C431" s="193"/>
      <c r="D431" s="193"/>
      <c r="E431" s="193"/>
      <c r="F431" s="193"/>
      <c r="G431" s="193"/>
      <c r="H431" s="193"/>
      <c r="I431" s="193"/>
      <c r="J431" s="193"/>
      <c r="K431" s="193"/>
      <c r="L431" s="193"/>
      <c r="M431" s="193"/>
      <c r="N431" s="193"/>
      <c r="O431" s="193"/>
      <c r="P431" s="193"/>
      <c r="Q431" s="193"/>
      <c r="R431" s="193"/>
      <c r="S431" s="193"/>
      <c r="T431" s="193"/>
      <c r="U431" s="193"/>
      <c r="V431" s="193"/>
      <c r="W431" s="193"/>
      <c r="X431" s="193"/>
      <c r="Y431" s="193"/>
      <c r="Z431" s="193"/>
    </row>
    <row r="432" ht="12.0" customHeight="1">
      <c r="A432" s="193"/>
      <c r="B432" s="193"/>
      <c r="C432" s="193"/>
      <c r="D432" s="193"/>
      <c r="E432" s="193"/>
      <c r="F432" s="193"/>
      <c r="G432" s="193"/>
      <c r="H432" s="193"/>
      <c r="I432" s="193"/>
      <c r="J432" s="193"/>
      <c r="K432" s="193"/>
      <c r="L432" s="193"/>
      <c r="M432" s="193"/>
      <c r="N432" s="193"/>
      <c r="O432" s="193"/>
      <c r="P432" s="193"/>
      <c r="Q432" s="193"/>
      <c r="R432" s="193"/>
      <c r="S432" s="193"/>
      <c r="T432" s="193"/>
      <c r="U432" s="193"/>
      <c r="V432" s="193"/>
      <c r="W432" s="193"/>
      <c r="X432" s="193"/>
      <c r="Y432" s="193"/>
      <c r="Z432" s="193"/>
    </row>
    <row r="433" ht="12.0" customHeight="1">
      <c r="A433" s="193"/>
      <c r="B433" s="193"/>
      <c r="C433" s="193"/>
      <c r="D433" s="193"/>
      <c r="E433" s="193"/>
      <c r="F433" s="193"/>
      <c r="G433" s="193"/>
      <c r="H433" s="193"/>
      <c r="I433" s="193"/>
      <c r="J433" s="193"/>
      <c r="K433" s="193"/>
      <c r="L433" s="193"/>
      <c r="M433" s="193"/>
      <c r="N433" s="193"/>
      <c r="O433" s="193"/>
      <c r="P433" s="193"/>
      <c r="Q433" s="193"/>
      <c r="R433" s="193"/>
      <c r="S433" s="193"/>
      <c r="T433" s="193"/>
      <c r="U433" s="193"/>
      <c r="V433" s="193"/>
      <c r="W433" s="193"/>
      <c r="X433" s="193"/>
      <c r="Y433" s="193"/>
      <c r="Z433" s="193"/>
    </row>
    <row r="434" ht="12.0" customHeight="1">
      <c r="A434" s="193"/>
      <c r="B434" s="193"/>
      <c r="C434" s="193"/>
      <c r="D434" s="193"/>
      <c r="E434" s="193"/>
      <c r="F434" s="193"/>
      <c r="G434" s="193"/>
      <c r="H434" s="193"/>
      <c r="I434" s="193"/>
      <c r="J434" s="193"/>
      <c r="K434" s="193"/>
      <c r="L434" s="193"/>
      <c r="M434" s="193"/>
      <c r="N434" s="193"/>
      <c r="O434" s="193"/>
      <c r="P434" s="193"/>
      <c r="Q434" s="193"/>
      <c r="R434" s="193"/>
      <c r="S434" s="193"/>
      <c r="T434" s="193"/>
      <c r="U434" s="193"/>
      <c r="V434" s="193"/>
      <c r="W434" s="193"/>
      <c r="X434" s="193"/>
      <c r="Y434" s="193"/>
      <c r="Z434" s="193"/>
    </row>
    <row r="435" ht="12.0" customHeight="1">
      <c r="A435" s="193"/>
      <c r="B435" s="193"/>
      <c r="C435" s="193"/>
      <c r="D435" s="193"/>
      <c r="E435" s="193"/>
      <c r="F435" s="193"/>
      <c r="G435" s="193"/>
      <c r="H435" s="193"/>
      <c r="I435" s="193"/>
      <c r="J435" s="193"/>
      <c r="K435" s="193"/>
      <c r="L435" s="193"/>
      <c r="M435" s="193"/>
      <c r="N435" s="193"/>
      <c r="O435" s="193"/>
      <c r="P435" s="193"/>
      <c r="Q435" s="193"/>
      <c r="R435" s="193"/>
      <c r="S435" s="193"/>
      <c r="T435" s="193"/>
      <c r="U435" s="193"/>
      <c r="V435" s="193"/>
      <c r="W435" s="193"/>
      <c r="X435" s="193"/>
      <c r="Y435" s="193"/>
      <c r="Z435" s="193"/>
    </row>
    <row r="436" ht="12.0" customHeight="1">
      <c r="A436" s="193"/>
      <c r="B436" s="193"/>
      <c r="C436" s="193"/>
      <c r="D436" s="193"/>
      <c r="E436" s="193"/>
      <c r="F436" s="193"/>
      <c r="G436" s="193"/>
      <c r="H436" s="193"/>
      <c r="I436" s="193"/>
      <c r="J436" s="193"/>
      <c r="K436" s="193"/>
      <c r="L436" s="193"/>
      <c r="M436" s="193"/>
      <c r="N436" s="193"/>
      <c r="O436" s="193"/>
      <c r="P436" s="193"/>
      <c r="Q436" s="193"/>
      <c r="R436" s="193"/>
      <c r="S436" s="193"/>
      <c r="T436" s="193"/>
      <c r="U436" s="193"/>
      <c r="V436" s="193"/>
      <c r="W436" s="193"/>
      <c r="X436" s="193"/>
      <c r="Y436" s="193"/>
      <c r="Z436" s="193"/>
    </row>
    <row r="437" ht="12.0" customHeight="1">
      <c r="A437" s="193"/>
      <c r="B437" s="193"/>
      <c r="C437" s="193"/>
      <c r="D437" s="193"/>
      <c r="E437" s="193"/>
      <c r="F437" s="193"/>
      <c r="G437" s="193"/>
      <c r="H437" s="193"/>
      <c r="I437" s="193"/>
      <c r="J437" s="193"/>
      <c r="K437" s="193"/>
      <c r="L437" s="193"/>
      <c r="M437" s="193"/>
      <c r="N437" s="193"/>
      <c r="O437" s="193"/>
      <c r="P437" s="193"/>
      <c r="Q437" s="193"/>
      <c r="R437" s="193"/>
      <c r="S437" s="193"/>
      <c r="T437" s="193"/>
      <c r="U437" s="193"/>
      <c r="V437" s="193"/>
      <c r="W437" s="193"/>
      <c r="X437" s="193"/>
      <c r="Y437" s="193"/>
      <c r="Z437" s="193"/>
    </row>
    <row r="438" ht="12.0" customHeight="1">
      <c r="A438" s="193"/>
      <c r="B438" s="193"/>
      <c r="C438" s="193"/>
      <c r="D438" s="193"/>
      <c r="E438" s="193"/>
      <c r="F438" s="193"/>
      <c r="G438" s="193"/>
      <c r="H438" s="193"/>
      <c r="I438" s="193"/>
      <c r="J438" s="193"/>
      <c r="K438" s="193"/>
      <c r="L438" s="193"/>
      <c r="M438" s="193"/>
      <c r="N438" s="193"/>
      <c r="O438" s="193"/>
      <c r="P438" s="193"/>
      <c r="Q438" s="193"/>
      <c r="R438" s="193"/>
      <c r="S438" s="193"/>
      <c r="T438" s="193"/>
      <c r="U438" s="193"/>
      <c r="V438" s="193"/>
      <c r="W438" s="193"/>
      <c r="X438" s="193"/>
      <c r="Y438" s="193"/>
      <c r="Z438" s="193"/>
    </row>
    <row r="439" ht="12.0" customHeight="1">
      <c r="A439" s="193"/>
      <c r="B439" s="193"/>
      <c r="C439" s="193"/>
      <c r="D439" s="193"/>
      <c r="E439" s="193"/>
      <c r="F439" s="193"/>
      <c r="G439" s="193"/>
      <c r="H439" s="193"/>
      <c r="I439" s="193"/>
      <c r="J439" s="193"/>
      <c r="K439" s="193"/>
      <c r="L439" s="193"/>
      <c r="M439" s="193"/>
      <c r="N439" s="193"/>
      <c r="O439" s="193"/>
      <c r="P439" s="193"/>
      <c r="Q439" s="193"/>
      <c r="R439" s="193"/>
      <c r="S439" s="193"/>
      <c r="T439" s="193"/>
      <c r="U439" s="193"/>
      <c r="V439" s="193"/>
      <c r="W439" s="193"/>
      <c r="X439" s="193"/>
      <c r="Y439" s="193"/>
      <c r="Z439" s="193"/>
    </row>
    <row r="440" ht="12.0" customHeight="1">
      <c r="A440" s="193"/>
      <c r="B440" s="193"/>
      <c r="C440" s="193"/>
      <c r="D440" s="193"/>
      <c r="E440" s="193"/>
      <c r="F440" s="193"/>
      <c r="G440" s="193"/>
      <c r="H440" s="193"/>
      <c r="I440" s="193"/>
      <c r="J440" s="193"/>
      <c r="K440" s="193"/>
      <c r="L440" s="193"/>
      <c r="M440" s="193"/>
      <c r="N440" s="193"/>
      <c r="O440" s="193"/>
      <c r="P440" s="193"/>
      <c r="Q440" s="193"/>
      <c r="R440" s="193"/>
      <c r="S440" s="193"/>
      <c r="T440" s="193"/>
      <c r="U440" s="193"/>
      <c r="V440" s="193"/>
      <c r="W440" s="193"/>
      <c r="X440" s="193"/>
      <c r="Y440" s="193"/>
      <c r="Z440" s="193"/>
    </row>
    <row r="441" ht="12.0" customHeight="1">
      <c r="A441" s="193"/>
      <c r="B441" s="193"/>
      <c r="C441" s="193"/>
      <c r="D441" s="193"/>
      <c r="E441" s="193"/>
      <c r="F441" s="193"/>
      <c r="G441" s="193"/>
      <c r="H441" s="193"/>
      <c r="I441" s="193"/>
      <c r="J441" s="193"/>
      <c r="K441" s="193"/>
      <c r="L441" s="193"/>
      <c r="M441" s="193"/>
      <c r="N441" s="193"/>
      <c r="O441" s="193"/>
      <c r="P441" s="193"/>
      <c r="Q441" s="193"/>
      <c r="R441" s="193"/>
      <c r="S441" s="193"/>
      <c r="T441" s="193"/>
      <c r="U441" s="193"/>
      <c r="V441" s="193"/>
      <c r="W441" s="193"/>
      <c r="X441" s="193"/>
      <c r="Y441" s="193"/>
      <c r="Z441" s="193"/>
    </row>
    <row r="442" ht="12.0" customHeight="1">
      <c r="A442" s="193"/>
      <c r="B442" s="193"/>
      <c r="C442" s="193"/>
      <c r="D442" s="193"/>
      <c r="E442" s="193"/>
      <c r="F442" s="193"/>
      <c r="G442" s="193"/>
      <c r="H442" s="193"/>
      <c r="I442" s="193"/>
      <c r="J442" s="193"/>
      <c r="K442" s="193"/>
      <c r="L442" s="193"/>
      <c r="M442" s="193"/>
      <c r="N442" s="193"/>
      <c r="O442" s="193"/>
      <c r="P442" s="193"/>
      <c r="Q442" s="193"/>
      <c r="R442" s="193"/>
      <c r="S442" s="193"/>
      <c r="T442" s="193"/>
      <c r="U442" s="193"/>
      <c r="V442" s="193"/>
      <c r="W442" s="193"/>
      <c r="X442" s="193"/>
      <c r="Y442" s="193"/>
      <c r="Z442" s="193"/>
    </row>
    <row r="443" ht="12.0" customHeight="1">
      <c r="A443" s="193"/>
      <c r="B443" s="193"/>
      <c r="C443" s="193"/>
      <c r="D443" s="193"/>
      <c r="E443" s="193"/>
      <c r="F443" s="193"/>
      <c r="G443" s="193"/>
      <c r="H443" s="193"/>
      <c r="I443" s="193"/>
      <c r="J443" s="193"/>
      <c r="K443" s="193"/>
      <c r="L443" s="193"/>
      <c r="M443" s="193"/>
      <c r="N443" s="193"/>
      <c r="O443" s="193"/>
      <c r="P443" s="193"/>
      <c r="Q443" s="193"/>
      <c r="R443" s="193"/>
      <c r="S443" s="193"/>
      <c r="T443" s="193"/>
      <c r="U443" s="193"/>
      <c r="V443" s="193"/>
      <c r="W443" s="193"/>
      <c r="X443" s="193"/>
      <c r="Y443" s="193"/>
      <c r="Z443" s="193"/>
    </row>
    <row r="444" ht="12.0" customHeight="1">
      <c r="A444" s="193"/>
      <c r="B444" s="193"/>
      <c r="C444" s="193"/>
      <c r="D444" s="193"/>
      <c r="E444" s="193"/>
      <c r="F444" s="193"/>
      <c r="G444" s="193"/>
      <c r="H444" s="193"/>
      <c r="I444" s="193"/>
      <c r="J444" s="193"/>
      <c r="K444" s="193"/>
      <c r="L444" s="193"/>
      <c r="M444" s="193"/>
      <c r="N444" s="193"/>
      <c r="O444" s="193"/>
      <c r="P444" s="193"/>
      <c r="Q444" s="193"/>
      <c r="R444" s="193"/>
      <c r="S444" s="193"/>
      <c r="T444" s="193"/>
      <c r="U444" s="193"/>
      <c r="V444" s="193"/>
      <c r="W444" s="193"/>
      <c r="X444" s="193"/>
      <c r="Y444" s="193"/>
      <c r="Z444" s="193"/>
    </row>
    <row r="445" ht="12.0" customHeight="1">
      <c r="A445" s="193"/>
      <c r="B445" s="193"/>
      <c r="C445" s="193"/>
      <c r="D445" s="193"/>
      <c r="E445" s="193"/>
      <c r="F445" s="193"/>
      <c r="G445" s="193"/>
      <c r="H445" s="193"/>
      <c r="I445" s="193"/>
      <c r="J445" s="193"/>
      <c r="K445" s="193"/>
      <c r="L445" s="193"/>
      <c r="M445" s="193"/>
      <c r="N445" s="193"/>
      <c r="O445" s="193"/>
      <c r="P445" s="193"/>
      <c r="Q445" s="193"/>
      <c r="R445" s="193"/>
      <c r="S445" s="193"/>
      <c r="T445" s="193"/>
      <c r="U445" s="193"/>
      <c r="V445" s="193"/>
      <c r="W445" s="193"/>
      <c r="X445" s="193"/>
      <c r="Y445" s="193"/>
      <c r="Z445" s="193"/>
    </row>
    <row r="446" ht="12.0" customHeight="1">
      <c r="A446" s="193"/>
      <c r="B446" s="193"/>
      <c r="C446" s="193"/>
      <c r="D446" s="193"/>
      <c r="E446" s="193"/>
      <c r="F446" s="193"/>
      <c r="G446" s="193"/>
      <c r="H446" s="193"/>
      <c r="I446" s="193"/>
      <c r="J446" s="193"/>
      <c r="K446" s="193"/>
      <c r="L446" s="193"/>
      <c r="M446" s="193"/>
      <c r="N446" s="193"/>
      <c r="O446" s="193"/>
      <c r="P446" s="193"/>
      <c r="Q446" s="193"/>
      <c r="R446" s="193"/>
      <c r="S446" s="193"/>
      <c r="T446" s="193"/>
      <c r="U446" s="193"/>
      <c r="V446" s="193"/>
      <c r="W446" s="193"/>
      <c r="X446" s="193"/>
      <c r="Y446" s="193"/>
      <c r="Z446" s="193"/>
    </row>
    <row r="447" ht="12.0" customHeight="1">
      <c r="A447" s="193"/>
      <c r="B447" s="193"/>
      <c r="C447" s="193"/>
      <c r="D447" s="193"/>
      <c r="E447" s="193"/>
      <c r="F447" s="193"/>
      <c r="G447" s="193"/>
      <c r="H447" s="193"/>
      <c r="I447" s="193"/>
      <c r="J447" s="193"/>
      <c r="K447" s="193"/>
      <c r="L447" s="193"/>
      <c r="M447" s="193"/>
      <c r="N447" s="193"/>
      <c r="O447" s="193"/>
      <c r="P447" s="193"/>
      <c r="Q447" s="193"/>
      <c r="R447" s="193"/>
      <c r="S447" s="193"/>
      <c r="T447" s="193"/>
      <c r="U447" s="193"/>
      <c r="V447" s="193"/>
      <c r="W447" s="193"/>
      <c r="X447" s="193"/>
      <c r="Y447" s="193"/>
      <c r="Z447" s="193"/>
    </row>
    <row r="448" ht="12.0" customHeight="1">
      <c r="A448" s="193"/>
      <c r="B448" s="193"/>
      <c r="C448" s="193"/>
      <c r="D448" s="193"/>
      <c r="E448" s="193"/>
      <c r="F448" s="193"/>
      <c r="G448" s="193"/>
      <c r="H448" s="193"/>
      <c r="I448" s="193"/>
      <c r="J448" s="193"/>
      <c r="K448" s="193"/>
      <c r="L448" s="193"/>
      <c r="M448" s="193"/>
      <c r="N448" s="193"/>
      <c r="O448" s="193"/>
      <c r="P448" s="193"/>
      <c r="Q448" s="193"/>
      <c r="R448" s="193"/>
      <c r="S448" s="193"/>
      <c r="T448" s="193"/>
      <c r="U448" s="193"/>
      <c r="V448" s="193"/>
      <c r="W448" s="193"/>
      <c r="X448" s="193"/>
      <c r="Y448" s="193"/>
      <c r="Z448" s="193"/>
    </row>
    <row r="449" ht="12.0" customHeight="1">
      <c r="A449" s="193"/>
      <c r="B449" s="193"/>
      <c r="C449" s="193"/>
      <c r="D449" s="193"/>
      <c r="E449" s="193"/>
      <c r="F449" s="193"/>
      <c r="G449" s="193"/>
      <c r="H449" s="193"/>
      <c r="I449" s="193"/>
      <c r="J449" s="193"/>
      <c r="K449" s="193"/>
      <c r="L449" s="193"/>
      <c r="M449" s="193"/>
      <c r="N449" s="193"/>
      <c r="O449" s="193"/>
      <c r="P449" s="193"/>
      <c r="Q449" s="193"/>
      <c r="R449" s="193"/>
      <c r="S449" s="193"/>
      <c r="T449" s="193"/>
      <c r="U449" s="193"/>
      <c r="V449" s="193"/>
      <c r="W449" s="193"/>
      <c r="X449" s="193"/>
      <c r="Y449" s="193"/>
      <c r="Z449" s="193"/>
    </row>
    <row r="450" ht="12.0" customHeight="1">
      <c r="A450" s="193"/>
      <c r="B450" s="193"/>
      <c r="C450" s="193"/>
      <c r="D450" s="193"/>
      <c r="E450" s="193"/>
      <c r="F450" s="193"/>
      <c r="G450" s="193"/>
      <c r="H450" s="193"/>
      <c r="I450" s="193"/>
      <c r="J450" s="193"/>
      <c r="K450" s="193"/>
      <c r="L450" s="193"/>
      <c r="M450" s="193"/>
      <c r="N450" s="193"/>
      <c r="O450" s="193"/>
      <c r="P450" s="193"/>
      <c r="Q450" s="193"/>
      <c r="R450" s="193"/>
      <c r="S450" s="193"/>
      <c r="T450" s="193"/>
      <c r="U450" s="193"/>
      <c r="V450" s="193"/>
      <c r="W450" s="193"/>
      <c r="X450" s="193"/>
      <c r="Y450" s="193"/>
      <c r="Z450" s="193"/>
    </row>
    <row r="451" ht="12.0" customHeight="1">
      <c r="A451" s="193"/>
      <c r="B451" s="193"/>
      <c r="C451" s="193"/>
      <c r="D451" s="193"/>
      <c r="E451" s="193"/>
      <c r="F451" s="193"/>
      <c r="G451" s="193"/>
      <c r="H451" s="193"/>
      <c r="I451" s="193"/>
      <c r="J451" s="193"/>
      <c r="K451" s="193"/>
      <c r="L451" s="193"/>
      <c r="M451" s="193"/>
      <c r="N451" s="193"/>
      <c r="O451" s="193"/>
      <c r="P451" s="193"/>
      <c r="Q451" s="193"/>
      <c r="R451" s="193"/>
      <c r="S451" s="193"/>
      <c r="T451" s="193"/>
      <c r="U451" s="193"/>
      <c r="V451" s="193"/>
      <c r="W451" s="193"/>
      <c r="X451" s="193"/>
      <c r="Y451" s="193"/>
      <c r="Z451" s="193"/>
    </row>
    <row r="452" ht="12.0" customHeight="1">
      <c r="A452" s="193"/>
      <c r="B452" s="193"/>
      <c r="C452" s="193"/>
      <c r="D452" s="193"/>
      <c r="E452" s="193"/>
      <c r="F452" s="193"/>
      <c r="G452" s="193"/>
      <c r="H452" s="193"/>
      <c r="I452" s="193"/>
      <c r="J452" s="193"/>
      <c r="K452" s="193"/>
      <c r="L452" s="193"/>
      <c r="M452" s="193"/>
      <c r="N452" s="193"/>
      <c r="O452" s="193"/>
      <c r="P452" s="193"/>
      <c r="Q452" s="193"/>
      <c r="R452" s="193"/>
      <c r="S452" s="193"/>
      <c r="T452" s="193"/>
      <c r="U452" s="193"/>
      <c r="V452" s="193"/>
      <c r="W452" s="193"/>
      <c r="X452" s="193"/>
      <c r="Y452" s="193"/>
      <c r="Z452" s="193"/>
    </row>
    <row r="453" ht="12.0" customHeight="1">
      <c r="A453" s="193"/>
      <c r="B453" s="193"/>
      <c r="C453" s="193"/>
      <c r="D453" s="193"/>
      <c r="E453" s="193"/>
      <c r="F453" s="193"/>
      <c r="G453" s="193"/>
      <c r="H453" s="193"/>
      <c r="I453" s="193"/>
      <c r="J453" s="193"/>
      <c r="K453" s="193"/>
      <c r="L453" s="193"/>
      <c r="M453" s="193"/>
      <c r="N453" s="193"/>
      <c r="O453" s="193"/>
      <c r="P453" s="193"/>
      <c r="Q453" s="193"/>
      <c r="R453" s="193"/>
      <c r="S453" s="193"/>
      <c r="T453" s="193"/>
      <c r="U453" s="193"/>
      <c r="V453" s="193"/>
      <c r="W453" s="193"/>
      <c r="X453" s="193"/>
      <c r="Y453" s="193"/>
      <c r="Z453" s="193"/>
    </row>
    <row r="454" ht="12.0" customHeight="1">
      <c r="A454" s="193"/>
      <c r="B454" s="193"/>
      <c r="C454" s="193"/>
      <c r="D454" s="193"/>
      <c r="E454" s="193"/>
      <c r="F454" s="193"/>
      <c r="G454" s="193"/>
      <c r="H454" s="193"/>
      <c r="I454" s="193"/>
      <c r="J454" s="193"/>
      <c r="K454" s="193"/>
      <c r="L454" s="193"/>
      <c r="M454" s="193"/>
      <c r="N454" s="193"/>
      <c r="O454" s="193"/>
      <c r="P454" s="193"/>
      <c r="Q454" s="193"/>
      <c r="R454" s="193"/>
      <c r="S454" s="193"/>
      <c r="T454" s="193"/>
      <c r="U454" s="193"/>
      <c r="V454" s="193"/>
      <c r="W454" s="193"/>
      <c r="X454" s="193"/>
      <c r="Y454" s="193"/>
      <c r="Z454" s="193"/>
    </row>
    <row r="455" ht="12.0" customHeight="1">
      <c r="A455" s="193"/>
      <c r="B455" s="193"/>
      <c r="C455" s="193"/>
      <c r="D455" s="193"/>
      <c r="E455" s="193"/>
      <c r="F455" s="193"/>
      <c r="G455" s="193"/>
      <c r="H455" s="193"/>
      <c r="I455" s="193"/>
      <c r="J455" s="193"/>
      <c r="K455" s="193"/>
      <c r="L455" s="193"/>
      <c r="M455" s="193"/>
      <c r="N455" s="193"/>
      <c r="O455" s="193"/>
      <c r="P455" s="193"/>
      <c r="Q455" s="193"/>
      <c r="R455" s="193"/>
      <c r="S455" s="193"/>
      <c r="T455" s="193"/>
      <c r="U455" s="193"/>
      <c r="V455" s="193"/>
      <c r="W455" s="193"/>
      <c r="X455" s="193"/>
      <c r="Y455" s="193"/>
      <c r="Z455" s="193"/>
    </row>
    <row r="456" ht="12.0" customHeight="1">
      <c r="A456" s="193"/>
      <c r="B456" s="193"/>
      <c r="C456" s="193"/>
      <c r="D456" s="193"/>
      <c r="E456" s="193"/>
      <c r="F456" s="193"/>
      <c r="G456" s="193"/>
      <c r="H456" s="193"/>
      <c r="I456" s="193"/>
      <c r="J456" s="193"/>
      <c r="K456" s="193"/>
      <c r="L456" s="193"/>
      <c r="M456" s="193"/>
      <c r="N456" s="193"/>
      <c r="O456" s="193"/>
      <c r="P456" s="193"/>
      <c r="Q456" s="193"/>
      <c r="R456" s="193"/>
      <c r="S456" s="193"/>
      <c r="T456" s="193"/>
      <c r="U456" s="193"/>
      <c r="V456" s="193"/>
      <c r="W456" s="193"/>
      <c r="X456" s="193"/>
      <c r="Y456" s="193"/>
      <c r="Z456" s="193"/>
    </row>
    <row r="457" ht="12.0" customHeight="1">
      <c r="A457" s="193"/>
      <c r="B457" s="193"/>
      <c r="C457" s="193"/>
      <c r="D457" s="193"/>
      <c r="E457" s="193"/>
      <c r="F457" s="193"/>
      <c r="G457" s="193"/>
      <c r="H457" s="193"/>
      <c r="I457" s="193"/>
      <c r="J457" s="193"/>
      <c r="K457" s="193"/>
      <c r="L457" s="193"/>
      <c r="M457" s="193"/>
      <c r="N457" s="193"/>
      <c r="O457" s="193"/>
      <c r="P457" s="193"/>
      <c r="Q457" s="193"/>
      <c r="R457" s="193"/>
      <c r="S457" s="193"/>
      <c r="T457" s="193"/>
      <c r="U457" s="193"/>
      <c r="V457" s="193"/>
      <c r="W457" s="193"/>
      <c r="X457" s="193"/>
      <c r="Y457" s="193"/>
      <c r="Z457" s="193"/>
    </row>
    <row r="458" ht="12.0" customHeight="1">
      <c r="A458" s="193"/>
      <c r="B458" s="193"/>
      <c r="C458" s="193"/>
      <c r="D458" s="193"/>
      <c r="E458" s="193"/>
      <c r="F458" s="193"/>
      <c r="G458" s="193"/>
      <c r="H458" s="193"/>
      <c r="I458" s="193"/>
      <c r="J458" s="193"/>
      <c r="K458" s="193"/>
      <c r="L458" s="193"/>
      <c r="M458" s="193"/>
      <c r="N458" s="193"/>
      <c r="O458" s="193"/>
      <c r="P458" s="193"/>
      <c r="Q458" s="193"/>
      <c r="R458" s="193"/>
      <c r="S458" s="193"/>
      <c r="T458" s="193"/>
      <c r="U458" s="193"/>
      <c r="V458" s="193"/>
      <c r="W458" s="193"/>
      <c r="X458" s="193"/>
      <c r="Y458" s="193"/>
      <c r="Z458" s="193"/>
    </row>
    <row r="459" ht="12.0" customHeight="1">
      <c r="A459" s="193"/>
      <c r="B459" s="193"/>
      <c r="C459" s="193"/>
      <c r="D459" s="193"/>
      <c r="E459" s="193"/>
      <c r="F459" s="193"/>
      <c r="G459" s="193"/>
      <c r="H459" s="193"/>
      <c r="I459" s="193"/>
      <c r="J459" s="193"/>
      <c r="K459" s="193"/>
      <c r="L459" s="193"/>
      <c r="M459" s="193"/>
      <c r="N459" s="193"/>
      <c r="O459" s="193"/>
      <c r="P459" s="193"/>
      <c r="Q459" s="193"/>
      <c r="R459" s="193"/>
      <c r="S459" s="193"/>
      <c r="T459" s="193"/>
      <c r="U459" s="193"/>
      <c r="V459" s="193"/>
      <c r="W459" s="193"/>
      <c r="X459" s="193"/>
      <c r="Y459" s="193"/>
      <c r="Z459" s="193"/>
    </row>
    <row r="460" ht="12.0" customHeight="1">
      <c r="A460" s="193"/>
      <c r="B460" s="193"/>
      <c r="C460" s="193"/>
      <c r="D460" s="193"/>
      <c r="E460" s="193"/>
      <c r="F460" s="193"/>
      <c r="G460" s="193"/>
      <c r="H460" s="193"/>
      <c r="I460" s="193"/>
      <c r="J460" s="193"/>
      <c r="K460" s="193"/>
      <c r="L460" s="193"/>
      <c r="M460" s="193"/>
      <c r="N460" s="193"/>
      <c r="O460" s="193"/>
      <c r="P460" s="193"/>
      <c r="Q460" s="193"/>
      <c r="R460" s="193"/>
      <c r="S460" s="193"/>
      <c r="T460" s="193"/>
      <c r="U460" s="193"/>
      <c r="V460" s="193"/>
      <c r="W460" s="193"/>
      <c r="X460" s="193"/>
      <c r="Y460" s="193"/>
      <c r="Z460" s="193"/>
    </row>
    <row r="461" ht="12.0" customHeight="1">
      <c r="A461" s="193"/>
      <c r="B461" s="193"/>
      <c r="C461" s="193"/>
      <c r="D461" s="193"/>
      <c r="E461" s="193"/>
      <c r="F461" s="193"/>
      <c r="G461" s="193"/>
      <c r="H461" s="193"/>
      <c r="I461" s="193"/>
      <c r="J461" s="193"/>
      <c r="K461" s="193"/>
      <c r="L461" s="193"/>
      <c r="M461" s="193"/>
      <c r="N461" s="193"/>
      <c r="O461" s="193"/>
      <c r="P461" s="193"/>
      <c r="Q461" s="193"/>
      <c r="R461" s="193"/>
      <c r="S461" s="193"/>
      <c r="T461" s="193"/>
      <c r="U461" s="193"/>
      <c r="V461" s="193"/>
      <c r="W461" s="193"/>
      <c r="X461" s="193"/>
      <c r="Y461" s="193"/>
      <c r="Z461" s="193"/>
    </row>
    <row r="462" ht="12.0" customHeight="1">
      <c r="A462" s="193"/>
      <c r="B462" s="193"/>
      <c r="C462" s="193"/>
      <c r="D462" s="193"/>
      <c r="E462" s="193"/>
      <c r="F462" s="193"/>
      <c r="G462" s="193"/>
      <c r="H462" s="193"/>
      <c r="I462" s="193"/>
      <c r="J462" s="193"/>
      <c r="K462" s="193"/>
      <c r="L462" s="193"/>
      <c r="M462" s="193"/>
      <c r="N462" s="193"/>
      <c r="O462" s="193"/>
      <c r="P462" s="193"/>
      <c r="Q462" s="193"/>
      <c r="R462" s="193"/>
      <c r="S462" s="193"/>
      <c r="T462" s="193"/>
      <c r="U462" s="193"/>
      <c r="V462" s="193"/>
      <c r="W462" s="193"/>
      <c r="X462" s="193"/>
      <c r="Y462" s="193"/>
      <c r="Z462" s="193"/>
    </row>
    <row r="463" ht="12.0" customHeight="1">
      <c r="A463" s="193"/>
      <c r="B463" s="193"/>
      <c r="C463" s="193"/>
      <c r="D463" s="193"/>
      <c r="E463" s="193"/>
      <c r="F463" s="193"/>
      <c r="G463" s="193"/>
      <c r="H463" s="193"/>
      <c r="I463" s="193"/>
      <c r="J463" s="193"/>
      <c r="K463" s="193"/>
      <c r="L463" s="193"/>
      <c r="M463" s="193"/>
      <c r="N463" s="193"/>
      <c r="O463" s="193"/>
      <c r="P463" s="193"/>
      <c r="Q463" s="193"/>
      <c r="R463" s="193"/>
      <c r="S463" s="193"/>
      <c r="T463" s="193"/>
      <c r="U463" s="193"/>
      <c r="V463" s="193"/>
      <c r="W463" s="193"/>
      <c r="X463" s="193"/>
      <c r="Y463" s="193"/>
      <c r="Z463" s="193"/>
    </row>
    <row r="464" ht="12.0" customHeight="1">
      <c r="A464" s="193"/>
      <c r="B464" s="193"/>
      <c r="C464" s="193"/>
      <c r="D464" s="193"/>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row>
    <row r="465" ht="12.0" customHeight="1">
      <c r="A465" s="193"/>
      <c r="B465" s="193"/>
      <c r="C465" s="193"/>
      <c r="D465" s="193"/>
      <c r="E465" s="193"/>
      <c r="F465" s="193"/>
      <c r="G465" s="193"/>
      <c r="H465" s="193"/>
      <c r="I465" s="193"/>
      <c r="J465" s="193"/>
      <c r="K465" s="193"/>
      <c r="L465" s="193"/>
      <c r="M465" s="193"/>
      <c r="N465" s="193"/>
      <c r="O465" s="193"/>
      <c r="P465" s="193"/>
      <c r="Q465" s="193"/>
      <c r="R465" s="193"/>
      <c r="S465" s="193"/>
      <c r="T465" s="193"/>
      <c r="U465" s="193"/>
      <c r="V465" s="193"/>
      <c r="W465" s="193"/>
      <c r="X465" s="193"/>
      <c r="Y465" s="193"/>
      <c r="Z465" s="193"/>
    </row>
    <row r="466" ht="12.0" customHeight="1">
      <c r="A466" s="193"/>
      <c r="B466" s="193"/>
      <c r="C466" s="193"/>
      <c r="D466" s="193"/>
      <c r="E466" s="193"/>
      <c r="F466" s="193"/>
      <c r="G466" s="193"/>
      <c r="H466" s="193"/>
      <c r="I466" s="193"/>
      <c r="J466" s="193"/>
      <c r="K466" s="193"/>
      <c r="L466" s="193"/>
      <c r="M466" s="193"/>
      <c r="N466" s="193"/>
      <c r="O466" s="193"/>
      <c r="P466" s="193"/>
      <c r="Q466" s="193"/>
      <c r="R466" s="193"/>
      <c r="S466" s="193"/>
      <c r="T466" s="193"/>
      <c r="U466" s="193"/>
      <c r="V466" s="193"/>
      <c r="W466" s="193"/>
      <c r="X466" s="193"/>
      <c r="Y466" s="193"/>
      <c r="Z466" s="193"/>
    </row>
    <row r="467" ht="12.0" customHeight="1">
      <c r="A467" s="193"/>
      <c r="B467" s="193"/>
      <c r="C467" s="193"/>
      <c r="D467" s="193"/>
      <c r="E467" s="193"/>
      <c r="F467" s="193"/>
      <c r="G467" s="193"/>
      <c r="H467" s="193"/>
      <c r="I467" s="193"/>
      <c r="J467" s="193"/>
      <c r="K467" s="193"/>
      <c r="L467" s="193"/>
      <c r="M467" s="193"/>
      <c r="N467" s="193"/>
      <c r="O467" s="193"/>
      <c r="P467" s="193"/>
      <c r="Q467" s="193"/>
      <c r="R467" s="193"/>
      <c r="S467" s="193"/>
      <c r="T467" s="193"/>
      <c r="U467" s="193"/>
      <c r="V467" s="193"/>
      <c r="W467" s="193"/>
      <c r="X467" s="193"/>
      <c r="Y467" s="193"/>
      <c r="Z467" s="193"/>
    </row>
    <row r="468" ht="12.0" customHeight="1">
      <c r="A468" s="193"/>
      <c r="B468" s="193"/>
      <c r="C468" s="193"/>
      <c r="D468" s="193"/>
      <c r="E468" s="193"/>
      <c r="F468" s="193"/>
      <c r="G468" s="193"/>
      <c r="H468" s="193"/>
      <c r="I468" s="193"/>
      <c r="J468" s="193"/>
      <c r="K468" s="193"/>
      <c r="L468" s="193"/>
      <c r="M468" s="193"/>
      <c r="N468" s="193"/>
      <c r="O468" s="193"/>
      <c r="P468" s="193"/>
      <c r="Q468" s="193"/>
      <c r="R468" s="193"/>
      <c r="S468" s="193"/>
      <c r="T468" s="193"/>
      <c r="U468" s="193"/>
      <c r="V468" s="193"/>
      <c r="W468" s="193"/>
      <c r="X468" s="193"/>
      <c r="Y468" s="193"/>
      <c r="Z468" s="193"/>
    </row>
    <row r="469" ht="12.0" customHeight="1">
      <c r="A469" s="193"/>
      <c r="B469" s="193"/>
      <c r="C469" s="193"/>
      <c r="D469" s="193"/>
      <c r="E469" s="193"/>
      <c r="F469" s="193"/>
      <c r="G469" s="193"/>
      <c r="H469" s="193"/>
      <c r="I469" s="193"/>
      <c r="J469" s="193"/>
      <c r="K469" s="193"/>
      <c r="L469" s="193"/>
      <c r="M469" s="193"/>
      <c r="N469" s="193"/>
      <c r="O469" s="193"/>
      <c r="P469" s="193"/>
      <c r="Q469" s="193"/>
      <c r="R469" s="193"/>
      <c r="S469" s="193"/>
      <c r="T469" s="193"/>
      <c r="U469" s="193"/>
      <c r="V469" s="193"/>
      <c r="W469" s="193"/>
      <c r="X469" s="193"/>
      <c r="Y469" s="193"/>
      <c r="Z469" s="193"/>
    </row>
    <row r="470" ht="12.0" customHeight="1">
      <c r="A470" s="193"/>
      <c r="B470" s="193"/>
      <c r="C470" s="193"/>
      <c r="D470" s="193"/>
      <c r="E470" s="193"/>
      <c r="F470" s="193"/>
      <c r="G470" s="193"/>
      <c r="H470" s="193"/>
      <c r="I470" s="193"/>
      <c r="J470" s="193"/>
      <c r="K470" s="193"/>
      <c r="L470" s="193"/>
      <c r="M470" s="193"/>
      <c r="N470" s="193"/>
      <c r="O470" s="193"/>
      <c r="P470" s="193"/>
      <c r="Q470" s="193"/>
      <c r="R470" s="193"/>
      <c r="S470" s="193"/>
      <c r="T470" s="193"/>
      <c r="U470" s="193"/>
      <c r="V470" s="193"/>
      <c r="W470" s="193"/>
      <c r="X470" s="193"/>
      <c r="Y470" s="193"/>
      <c r="Z470" s="193"/>
    </row>
    <row r="471" ht="12.0" customHeight="1">
      <c r="A471" s="193"/>
      <c r="B471" s="193"/>
      <c r="C471" s="193"/>
      <c r="D471" s="193"/>
      <c r="E471" s="193"/>
      <c r="F471" s="193"/>
      <c r="G471" s="193"/>
      <c r="H471" s="193"/>
      <c r="I471" s="193"/>
      <c r="J471" s="193"/>
      <c r="K471" s="193"/>
      <c r="L471" s="193"/>
      <c r="M471" s="193"/>
      <c r="N471" s="193"/>
      <c r="O471" s="193"/>
      <c r="P471" s="193"/>
      <c r="Q471" s="193"/>
      <c r="R471" s="193"/>
      <c r="S471" s="193"/>
      <c r="T471" s="193"/>
      <c r="U471" s="193"/>
      <c r="V471" s="193"/>
      <c r="W471" s="193"/>
      <c r="X471" s="193"/>
      <c r="Y471" s="193"/>
      <c r="Z471" s="193"/>
    </row>
    <row r="472" ht="12.0" customHeight="1">
      <c r="A472" s="193"/>
      <c r="B472" s="193"/>
      <c r="C472" s="193"/>
      <c r="D472" s="193"/>
      <c r="E472" s="193"/>
      <c r="F472" s="193"/>
      <c r="G472" s="193"/>
      <c r="H472" s="193"/>
      <c r="I472" s="193"/>
      <c r="J472" s="193"/>
      <c r="K472" s="193"/>
      <c r="L472" s="193"/>
      <c r="M472" s="193"/>
      <c r="N472" s="193"/>
      <c r="O472" s="193"/>
      <c r="P472" s="193"/>
      <c r="Q472" s="193"/>
      <c r="R472" s="193"/>
      <c r="S472" s="193"/>
      <c r="T472" s="193"/>
      <c r="U472" s="193"/>
      <c r="V472" s="193"/>
      <c r="W472" s="193"/>
      <c r="X472" s="193"/>
      <c r="Y472" s="193"/>
      <c r="Z472" s="193"/>
    </row>
    <row r="473" ht="12.0" customHeight="1">
      <c r="A473" s="193"/>
      <c r="B473" s="193"/>
      <c r="C473" s="193"/>
      <c r="D473" s="193"/>
      <c r="E473" s="193"/>
      <c r="F473" s="193"/>
      <c r="G473" s="193"/>
      <c r="H473" s="193"/>
      <c r="I473" s="193"/>
      <c r="J473" s="193"/>
      <c r="K473" s="193"/>
      <c r="L473" s="193"/>
      <c r="M473" s="193"/>
      <c r="N473" s="193"/>
      <c r="O473" s="193"/>
      <c r="P473" s="193"/>
      <c r="Q473" s="193"/>
      <c r="R473" s="193"/>
      <c r="S473" s="193"/>
      <c r="T473" s="193"/>
      <c r="U473" s="193"/>
      <c r="V473" s="193"/>
      <c r="W473" s="193"/>
      <c r="X473" s="193"/>
      <c r="Y473" s="193"/>
      <c r="Z473" s="193"/>
    </row>
    <row r="474" ht="12.0" customHeight="1">
      <c r="A474" s="193"/>
      <c r="B474" s="193"/>
      <c r="C474" s="193"/>
      <c r="D474" s="193"/>
      <c r="E474" s="193"/>
      <c r="F474" s="193"/>
      <c r="G474" s="193"/>
      <c r="H474" s="193"/>
      <c r="I474" s="193"/>
      <c r="J474" s="193"/>
      <c r="K474" s="193"/>
      <c r="L474" s="193"/>
      <c r="M474" s="193"/>
      <c r="N474" s="193"/>
      <c r="O474" s="193"/>
      <c r="P474" s="193"/>
      <c r="Q474" s="193"/>
      <c r="R474" s="193"/>
      <c r="S474" s="193"/>
      <c r="T474" s="193"/>
      <c r="U474" s="193"/>
      <c r="V474" s="193"/>
      <c r="W474" s="193"/>
      <c r="X474" s="193"/>
      <c r="Y474" s="193"/>
      <c r="Z474" s="193"/>
    </row>
    <row r="475" ht="12.0" customHeight="1">
      <c r="A475" s="193"/>
      <c r="B475" s="193"/>
      <c r="C475" s="193"/>
      <c r="D475" s="193"/>
      <c r="E475" s="193"/>
      <c r="F475" s="193"/>
      <c r="G475" s="193"/>
      <c r="H475" s="193"/>
      <c r="I475" s="193"/>
      <c r="J475" s="193"/>
      <c r="K475" s="193"/>
      <c r="L475" s="193"/>
      <c r="M475" s="193"/>
      <c r="N475" s="193"/>
      <c r="O475" s="193"/>
      <c r="P475" s="193"/>
      <c r="Q475" s="193"/>
      <c r="R475" s="193"/>
      <c r="S475" s="193"/>
      <c r="T475" s="193"/>
      <c r="U475" s="193"/>
      <c r="V475" s="193"/>
      <c r="W475" s="193"/>
      <c r="X475" s="193"/>
      <c r="Y475" s="193"/>
      <c r="Z475" s="193"/>
    </row>
    <row r="476" ht="12.0" customHeight="1">
      <c r="A476" s="193"/>
      <c r="B476" s="193"/>
      <c r="C476" s="193"/>
      <c r="D476" s="193"/>
      <c r="E476" s="193"/>
      <c r="F476" s="193"/>
      <c r="G476" s="193"/>
      <c r="H476" s="193"/>
      <c r="I476" s="193"/>
      <c r="J476" s="193"/>
      <c r="K476" s="193"/>
      <c r="L476" s="193"/>
      <c r="M476" s="193"/>
      <c r="N476" s="193"/>
      <c r="O476" s="193"/>
      <c r="P476" s="193"/>
      <c r="Q476" s="193"/>
      <c r="R476" s="193"/>
      <c r="S476" s="193"/>
      <c r="T476" s="193"/>
      <c r="U476" s="193"/>
      <c r="V476" s="193"/>
      <c r="W476" s="193"/>
      <c r="X476" s="193"/>
      <c r="Y476" s="193"/>
      <c r="Z476" s="193"/>
    </row>
    <row r="477" ht="12.0" customHeight="1">
      <c r="A477" s="193"/>
      <c r="B477" s="193"/>
      <c r="C477" s="193"/>
      <c r="D477" s="193"/>
      <c r="E477" s="193"/>
      <c r="F477" s="193"/>
      <c r="G477" s="193"/>
      <c r="H477" s="193"/>
      <c r="I477" s="193"/>
      <c r="J477" s="193"/>
      <c r="K477" s="193"/>
      <c r="L477" s="193"/>
      <c r="M477" s="193"/>
      <c r="N477" s="193"/>
      <c r="O477" s="193"/>
      <c r="P477" s="193"/>
      <c r="Q477" s="193"/>
      <c r="R477" s="193"/>
      <c r="S477" s="193"/>
      <c r="T477" s="193"/>
      <c r="U477" s="193"/>
      <c r="V477" s="193"/>
      <c r="W477" s="193"/>
      <c r="X477" s="193"/>
      <c r="Y477" s="193"/>
      <c r="Z477" s="193"/>
    </row>
    <row r="478" ht="12.0" customHeight="1">
      <c r="A478" s="193"/>
      <c r="B478" s="193"/>
      <c r="C478" s="193"/>
      <c r="D478" s="193"/>
      <c r="E478" s="193"/>
      <c r="F478" s="193"/>
      <c r="G478" s="193"/>
      <c r="H478" s="193"/>
      <c r="I478" s="193"/>
      <c r="J478" s="193"/>
      <c r="K478" s="193"/>
      <c r="L478" s="193"/>
      <c r="M478" s="193"/>
      <c r="N478" s="193"/>
      <c r="O478" s="193"/>
      <c r="P478" s="193"/>
      <c r="Q478" s="193"/>
      <c r="R478" s="193"/>
      <c r="S478" s="193"/>
      <c r="T478" s="193"/>
      <c r="U478" s="193"/>
      <c r="V478" s="193"/>
      <c r="W478" s="193"/>
      <c r="X478" s="193"/>
      <c r="Y478" s="193"/>
      <c r="Z478" s="193"/>
    </row>
    <row r="479" ht="12.0" customHeight="1">
      <c r="A479" s="193"/>
      <c r="B479" s="193"/>
      <c r="C479" s="193"/>
      <c r="D479" s="193"/>
      <c r="E479" s="193"/>
      <c r="F479" s="193"/>
      <c r="G479" s="193"/>
      <c r="H479" s="193"/>
      <c r="I479" s="193"/>
      <c r="J479" s="193"/>
      <c r="K479" s="193"/>
      <c r="L479" s="193"/>
      <c r="M479" s="193"/>
      <c r="N479" s="193"/>
      <c r="O479" s="193"/>
      <c r="P479" s="193"/>
      <c r="Q479" s="193"/>
      <c r="R479" s="193"/>
      <c r="S479" s="193"/>
      <c r="T479" s="193"/>
      <c r="U479" s="193"/>
      <c r="V479" s="193"/>
      <c r="W479" s="193"/>
      <c r="X479" s="193"/>
      <c r="Y479" s="193"/>
      <c r="Z479" s="193"/>
    </row>
    <row r="480" ht="12.0" customHeight="1">
      <c r="A480" s="193"/>
      <c r="B480" s="193"/>
      <c r="C480" s="193"/>
      <c r="D480" s="193"/>
      <c r="E480" s="193"/>
      <c r="F480" s="193"/>
      <c r="G480" s="193"/>
      <c r="H480" s="193"/>
      <c r="I480" s="193"/>
      <c r="J480" s="193"/>
      <c r="K480" s="193"/>
      <c r="L480" s="193"/>
      <c r="M480" s="193"/>
      <c r="N480" s="193"/>
      <c r="O480" s="193"/>
      <c r="P480" s="193"/>
      <c r="Q480" s="193"/>
      <c r="R480" s="193"/>
      <c r="S480" s="193"/>
      <c r="T480" s="193"/>
      <c r="U480" s="193"/>
      <c r="V480" s="193"/>
      <c r="W480" s="193"/>
      <c r="X480" s="193"/>
      <c r="Y480" s="193"/>
      <c r="Z480" s="193"/>
    </row>
    <row r="481" ht="12.0" customHeight="1">
      <c r="A481" s="193"/>
      <c r="B481" s="193"/>
      <c r="C481" s="193"/>
      <c r="D481" s="193"/>
      <c r="E481" s="193"/>
      <c r="F481" s="193"/>
      <c r="G481" s="193"/>
      <c r="H481" s="193"/>
      <c r="I481" s="193"/>
      <c r="J481" s="193"/>
      <c r="K481" s="193"/>
      <c r="L481" s="193"/>
      <c r="M481" s="193"/>
      <c r="N481" s="193"/>
      <c r="O481" s="193"/>
      <c r="P481" s="193"/>
      <c r="Q481" s="193"/>
      <c r="R481" s="193"/>
      <c r="S481" s="193"/>
      <c r="T481" s="193"/>
      <c r="U481" s="193"/>
      <c r="V481" s="193"/>
      <c r="W481" s="193"/>
      <c r="X481" s="193"/>
      <c r="Y481" s="193"/>
      <c r="Z481" s="193"/>
    </row>
    <row r="482" ht="12.0" customHeight="1">
      <c r="A482" s="193"/>
      <c r="B482" s="193"/>
      <c r="C482" s="193"/>
      <c r="D482" s="193"/>
      <c r="E482" s="193"/>
      <c r="F482" s="193"/>
      <c r="G482" s="193"/>
      <c r="H482" s="193"/>
      <c r="I482" s="193"/>
      <c r="J482" s="193"/>
      <c r="K482" s="193"/>
      <c r="L482" s="193"/>
      <c r="M482" s="193"/>
      <c r="N482" s="193"/>
      <c r="O482" s="193"/>
      <c r="P482" s="193"/>
      <c r="Q482" s="193"/>
      <c r="R482" s="193"/>
      <c r="S482" s="193"/>
      <c r="T482" s="193"/>
      <c r="U482" s="193"/>
      <c r="V482" s="193"/>
      <c r="W482" s="193"/>
      <c r="X482" s="193"/>
      <c r="Y482" s="193"/>
      <c r="Z482" s="193"/>
    </row>
    <row r="483" ht="12.0" customHeight="1">
      <c r="A483" s="193"/>
      <c r="B483" s="193"/>
      <c r="C483" s="193"/>
      <c r="D483" s="193"/>
      <c r="E483" s="193"/>
      <c r="F483" s="193"/>
      <c r="G483" s="193"/>
      <c r="H483" s="193"/>
      <c r="I483" s="193"/>
      <c r="J483" s="193"/>
      <c r="K483" s="193"/>
      <c r="L483" s="193"/>
      <c r="M483" s="193"/>
      <c r="N483" s="193"/>
      <c r="O483" s="193"/>
      <c r="P483" s="193"/>
      <c r="Q483" s="193"/>
      <c r="R483" s="193"/>
      <c r="S483" s="193"/>
      <c r="T483" s="193"/>
      <c r="U483" s="193"/>
      <c r="V483" s="193"/>
      <c r="W483" s="193"/>
      <c r="X483" s="193"/>
      <c r="Y483" s="193"/>
      <c r="Z483" s="193"/>
    </row>
    <row r="484" ht="12.0" customHeight="1">
      <c r="A484" s="193"/>
      <c r="B484" s="193"/>
      <c r="C484" s="193"/>
      <c r="D484" s="193"/>
      <c r="E484" s="193"/>
      <c r="F484" s="193"/>
      <c r="G484" s="193"/>
      <c r="H484" s="193"/>
      <c r="I484" s="193"/>
      <c r="J484" s="193"/>
      <c r="K484" s="193"/>
      <c r="L484" s="193"/>
      <c r="M484" s="193"/>
      <c r="N484" s="193"/>
      <c r="O484" s="193"/>
      <c r="P484" s="193"/>
      <c r="Q484" s="193"/>
      <c r="R484" s="193"/>
      <c r="S484" s="193"/>
      <c r="T484" s="193"/>
      <c r="U484" s="193"/>
      <c r="V484" s="193"/>
      <c r="W484" s="193"/>
      <c r="X484" s="193"/>
      <c r="Y484" s="193"/>
      <c r="Z484" s="193"/>
    </row>
    <row r="485" ht="12.0" customHeight="1">
      <c r="A485" s="193"/>
      <c r="B485" s="193"/>
      <c r="C485" s="193"/>
      <c r="D485" s="193"/>
      <c r="E485" s="193"/>
      <c r="F485" s="193"/>
      <c r="G485" s="193"/>
      <c r="H485" s="193"/>
      <c r="I485" s="193"/>
      <c r="J485" s="193"/>
      <c r="K485" s="193"/>
      <c r="L485" s="193"/>
      <c r="M485" s="193"/>
      <c r="N485" s="193"/>
      <c r="O485" s="193"/>
      <c r="P485" s="193"/>
      <c r="Q485" s="193"/>
      <c r="R485" s="193"/>
      <c r="S485" s="193"/>
      <c r="T485" s="193"/>
      <c r="U485" s="193"/>
      <c r="V485" s="193"/>
      <c r="W485" s="193"/>
      <c r="X485" s="193"/>
      <c r="Y485" s="193"/>
      <c r="Z485" s="193"/>
    </row>
    <row r="486" ht="12.0" customHeight="1">
      <c r="A486" s="193"/>
      <c r="B486" s="193"/>
      <c r="C486" s="193"/>
      <c r="D486" s="193"/>
      <c r="E486" s="193"/>
      <c r="F486" s="193"/>
      <c r="G486" s="193"/>
      <c r="H486" s="193"/>
      <c r="I486" s="193"/>
      <c r="J486" s="193"/>
      <c r="K486" s="193"/>
      <c r="L486" s="193"/>
      <c r="M486" s="193"/>
      <c r="N486" s="193"/>
      <c r="O486" s="193"/>
      <c r="P486" s="193"/>
      <c r="Q486" s="193"/>
      <c r="R486" s="193"/>
      <c r="S486" s="193"/>
      <c r="T486" s="193"/>
      <c r="U486" s="193"/>
      <c r="V486" s="193"/>
      <c r="W486" s="193"/>
      <c r="X486" s="193"/>
      <c r="Y486" s="193"/>
      <c r="Z486" s="193"/>
    </row>
    <row r="487" ht="12.0" customHeight="1">
      <c r="A487" s="193"/>
      <c r="B487" s="193"/>
      <c r="C487" s="193"/>
      <c r="D487" s="193"/>
      <c r="E487" s="193"/>
      <c r="F487" s="193"/>
      <c r="G487" s="193"/>
      <c r="H487" s="193"/>
      <c r="I487" s="193"/>
      <c r="J487" s="193"/>
      <c r="K487" s="193"/>
      <c r="L487" s="193"/>
      <c r="M487" s="193"/>
      <c r="N487" s="193"/>
      <c r="O487" s="193"/>
      <c r="P487" s="193"/>
      <c r="Q487" s="193"/>
      <c r="R487" s="193"/>
      <c r="S487" s="193"/>
      <c r="T487" s="193"/>
      <c r="U487" s="193"/>
      <c r="V487" s="193"/>
      <c r="W487" s="193"/>
      <c r="X487" s="193"/>
      <c r="Y487" s="193"/>
      <c r="Z487" s="193"/>
    </row>
    <row r="488" ht="12.0" customHeight="1">
      <c r="A488" s="193"/>
      <c r="B488" s="193"/>
      <c r="C488" s="193"/>
      <c r="D488" s="193"/>
      <c r="E488" s="193"/>
      <c r="F488" s="193"/>
      <c r="G488" s="193"/>
      <c r="H488" s="193"/>
      <c r="I488" s="193"/>
      <c r="J488" s="193"/>
      <c r="K488" s="193"/>
      <c r="L488" s="193"/>
      <c r="M488" s="193"/>
      <c r="N488" s="193"/>
      <c r="O488" s="193"/>
      <c r="P488" s="193"/>
      <c r="Q488" s="193"/>
      <c r="R488" s="193"/>
      <c r="S488" s="193"/>
      <c r="T488" s="193"/>
      <c r="U488" s="193"/>
      <c r="V488" s="193"/>
      <c r="W488" s="193"/>
      <c r="X488" s="193"/>
      <c r="Y488" s="193"/>
      <c r="Z488" s="193"/>
    </row>
    <row r="489" ht="12.0" customHeight="1">
      <c r="A489" s="193"/>
      <c r="B489" s="193"/>
      <c r="C489" s="193"/>
      <c r="D489" s="193"/>
      <c r="E489" s="193"/>
      <c r="F489" s="193"/>
      <c r="G489" s="193"/>
      <c r="H489" s="193"/>
      <c r="I489" s="193"/>
      <c r="J489" s="193"/>
      <c r="K489" s="193"/>
      <c r="L489" s="193"/>
      <c r="M489" s="193"/>
      <c r="N489" s="193"/>
      <c r="O489" s="193"/>
      <c r="P489" s="193"/>
      <c r="Q489" s="193"/>
      <c r="R489" s="193"/>
      <c r="S489" s="193"/>
      <c r="T489" s="193"/>
      <c r="U489" s="193"/>
      <c r="V489" s="193"/>
      <c r="W489" s="193"/>
      <c r="X489" s="193"/>
      <c r="Y489" s="193"/>
      <c r="Z489" s="193"/>
    </row>
    <row r="490" ht="12.0" customHeight="1">
      <c r="A490" s="193"/>
      <c r="B490" s="193"/>
      <c r="C490" s="193"/>
      <c r="D490" s="193"/>
      <c r="E490" s="193"/>
      <c r="F490" s="193"/>
      <c r="G490" s="193"/>
      <c r="H490" s="193"/>
      <c r="I490" s="193"/>
      <c r="J490" s="193"/>
      <c r="K490" s="193"/>
      <c r="L490" s="193"/>
      <c r="M490" s="193"/>
      <c r="N490" s="193"/>
      <c r="O490" s="193"/>
      <c r="P490" s="193"/>
      <c r="Q490" s="193"/>
      <c r="R490" s="193"/>
      <c r="S490" s="193"/>
      <c r="T490" s="193"/>
      <c r="U490" s="193"/>
      <c r="V490" s="193"/>
      <c r="W490" s="193"/>
      <c r="X490" s="193"/>
      <c r="Y490" s="193"/>
      <c r="Z490" s="193"/>
    </row>
    <row r="491" ht="12.0" customHeight="1">
      <c r="A491" s="193"/>
      <c r="B491" s="193"/>
      <c r="C491" s="193"/>
      <c r="D491" s="193"/>
      <c r="E491" s="193"/>
      <c r="F491" s="193"/>
      <c r="G491" s="193"/>
      <c r="H491" s="193"/>
      <c r="I491" s="193"/>
      <c r="J491" s="193"/>
      <c r="K491" s="193"/>
      <c r="L491" s="193"/>
      <c r="M491" s="193"/>
      <c r="N491" s="193"/>
      <c r="O491" s="193"/>
      <c r="P491" s="193"/>
      <c r="Q491" s="193"/>
      <c r="R491" s="193"/>
      <c r="S491" s="193"/>
      <c r="T491" s="193"/>
      <c r="U491" s="193"/>
      <c r="V491" s="193"/>
      <c r="W491" s="193"/>
      <c r="X491" s="193"/>
      <c r="Y491" s="193"/>
      <c r="Z491" s="193"/>
    </row>
    <row r="492" ht="12.0" customHeight="1">
      <c r="A492" s="193"/>
      <c r="B492" s="193"/>
      <c r="C492" s="193"/>
      <c r="D492" s="193"/>
      <c r="E492" s="193"/>
      <c r="F492" s="193"/>
      <c r="G492" s="193"/>
      <c r="H492" s="193"/>
      <c r="I492" s="193"/>
      <c r="J492" s="193"/>
      <c r="K492" s="193"/>
      <c r="L492" s="193"/>
      <c r="M492" s="193"/>
      <c r="N492" s="193"/>
      <c r="O492" s="193"/>
      <c r="P492" s="193"/>
      <c r="Q492" s="193"/>
      <c r="R492" s="193"/>
      <c r="S492" s="193"/>
      <c r="T492" s="193"/>
      <c r="U492" s="193"/>
      <c r="V492" s="193"/>
      <c r="W492" s="193"/>
      <c r="X492" s="193"/>
      <c r="Y492" s="193"/>
      <c r="Z492" s="193"/>
    </row>
    <row r="493" ht="12.0" customHeight="1">
      <c r="A493" s="193"/>
      <c r="B493" s="193"/>
      <c r="C493" s="193"/>
      <c r="D493" s="193"/>
      <c r="E493" s="193"/>
      <c r="F493" s="193"/>
      <c r="G493" s="193"/>
      <c r="H493" s="193"/>
      <c r="I493" s="193"/>
      <c r="J493" s="193"/>
      <c r="K493" s="193"/>
      <c r="L493" s="193"/>
      <c r="M493" s="193"/>
      <c r="N493" s="193"/>
      <c r="O493" s="193"/>
      <c r="P493" s="193"/>
      <c r="Q493" s="193"/>
      <c r="R493" s="193"/>
      <c r="S493" s="193"/>
      <c r="T493" s="193"/>
      <c r="U493" s="193"/>
      <c r="V493" s="193"/>
      <c r="W493" s="193"/>
      <c r="X493" s="193"/>
      <c r="Y493" s="193"/>
      <c r="Z493" s="193"/>
    </row>
    <row r="494" ht="12.0" customHeight="1">
      <c r="A494" s="193"/>
      <c r="B494" s="193"/>
      <c r="C494" s="193"/>
      <c r="D494" s="193"/>
      <c r="E494" s="193"/>
      <c r="F494" s="193"/>
      <c r="G494" s="193"/>
      <c r="H494" s="193"/>
      <c r="I494" s="193"/>
      <c r="J494" s="193"/>
      <c r="K494" s="193"/>
      <c r="L494" s="193"/>
      <c r="M494" s="193"/>
      <c r="N494" s="193"/>
      <c r="O494" s="193"/>
      <c r="P494" s="193"/>
      <c r="Q494" s="193"/>
      <c r="R494" s="193"/>
      <c r="S494" s="193"/>
      <c r="T494" s="193"/>
      <c r="U494" s="193"/>
      <c r="V494" s="193"/>
      <c r="W494" s="193"/>
      <c r="X494" s="193"/>
      <c r="Y494" s="193"/>
      <c r="Z494" s="193"/>
    </row>
    <row r="495" ht="12.0" customHeight="1">
      <c r="A495" s="193"/>
      <c r="B495" s="193"/>
      <c r="C495" s="193"/>
      <c r="D495" s="193"/>
      <c r="E495" s="193"/>
      <c r="F495" s="193"/>
      <c r="G495" s="193"/>
      <c r="H495" s="193"/>
      <c r="I495" s="193"/>
      <c r="J495" s="193"/>
      <c r="K495" s="193"/>
      <c r="L495" s="193"/>
      <c r="M495" s="193"/>
      <c r="N495" s="193"/>
      <c r="O495" s="193"/>
      <c r="P495" s="193"/>
      <c r="Q495" s="193"/>
      <c r="R495" s="193"/>
      <c r="S495" s="193"/>
      <c r="T495" s="193"/>
      <c r="U495" s="193"/>
      <c r="V495" s="193"/>
      <c r="W495" s="193"/>
      <c r="X495" s="193"/>
      <c r="Y495" s="193"/>
      <c r="Z495" s="193"/>
    </row>
    <row r="496" ht="12.0" customHeight="1">
      <c r="A496" s="193"/>
      <c r="B496" s="193"/>
      <c r="C496" s="193"/>
      <c r="D496" s="193"/>
      <c r="E496" s="193"/>
      <c r="F496" s="193"/>
      <c r="G496" s="193"/>
      <c r="H496" s="193"/>
      <c r="I496" s="193"/>
      <c r="J496" s="193"/>
      <c r="K496" s="193"/>
      <c r="L496" s="193"/>
      <c r="M496" s="193"/>
      <c r="N496" s="193"/>
      <c r="O496" s="193"/>
      <c r="P496" s="193"/>
      <c r="Q496" s="193"/>
      <c r="R496" s="193"/>
      <c r="S496" s="193"/>
      <c r="T496" s="193"/>
      <c r="U496" s="193"/>
      <c r="V496" s="193"/>
      <c r="W496" s="193"/>
      <c r="X496" s="193"/>
      <c r="Y496" s="193"/>
      <c r="Z496" s="193"/>
    </row>
    <row r="497" ht="12.0" customHeight="1">
      <c r="A497" s="193"/>
      <c r="B497" s="193"/>
      <c r="C497" s="193"/>
      <c r="D497" s="193"/>
      <c r="E497" s="193"/>
      <c r="F497" s="193"/>
      <c r="G497" s="193"/>
      <c r="H497" s="193"/>
      <c r="I497" s="193"/>
      <c r="J497" s="193"/>
      <c r="K497" s="193"/>
      <c r="L497" s="193"/>
      <c r="M497" s="193"/>
      <c r="N497" s="193"/>
      <c r="O497" s="193"/>
      <c r="P497" s="193"/>
      <c r="Q497" s="193"/>
      <c r="R497" s="193"/>
      <c r="S497" s="193"/>
      <c r="T497" s="193"/>
      <c r="U497" s="193"/>
      <c r="V497" s="193"/>
      <c r="W497" s="193"/>
      <c r="X497" s="193"/>
      <c r="Y497" s="193"/>
      <c r="Z497" s="193"/>
    </row>
    <row r="498" ht="12.0" customHeight="1">
      <c r="A498" s="193"/>
      <c r="B498" s="193"/>
      <c r="C498" s="193"/>
      <c r="D498" s="193"/>
      <c r="E498" s="193"/>
      <c r="F498" s="193"/>
      <c r="G498" s="193"/>
      <c r="H498" s="193"/>
      <c r="I498" s="193"/>
      <c r="J498" s="193"/>
      <c r="K498" s="193"/>
      <c r="L498" s="193"/>
      <c r="M498" s="193"/>
      <c r="N498" s="193"/>
      <c r="O498" s="193"/>
      <c r="P498" s="193"/>
      <c r="Q498" s="193"/>
      <c r="R498" s="193"/>
      <c r="S498" s="193"/>
      <c r="T498" s="193"/>
      <c r="U498" s="193"/>
      <c r="V498" s="193"/>
      <c r="W498" s="193"/>
      <c r="X498" s="193"/>
      <c r="Y498" s="193"/>
      <c r="Z498" s="193"/>
    </row>
    <row r="499" ht="12.0" customHeight="1">
      <c r="A499" s="193"/>
      <c r="B499" s="193"/>
      <c r="C499" s="193"/>
      <c r="D499" s="193"/>
      <c r="E499" s="193"/>
      <c r="F499" s="193"/>
      <c r="G499" s="193"/>
      <c r="H499" s="193"/>
      <c r="I499" s="193"/>
      <c r="J499" s="193"/>
      <c r="K499" s="193"/>
      <c r="L499" s="193"/>
      <c r="M499" s="193"/>
      <c r="N499" s="193"/>
      <c r="O499" s="193"/>
      <c r="P499" s="193"/>
      <c r="Q499" s="193"/>
      <c r="R499" s="193"/>
      <c r="S499" s="193"/>
      <c r="T499" s="193"/>
      <c r="U499" s="193"/>
      <c r="V499" s="193"/>
      <c r="W499" s="193"/>
      <c r="X499" s="193"/>
      <c r="Y499" s="193"/>
      <c r="Z499" s="193"/>
    </row>
    <row r="500" ht="12.0" customHeight="1">
      <c r="A500" s="193"/>
      <c r="B500" s="193"/>
      <c r="C500" s="193"/>
      <c r="D500" s="193"/>
      <c r="E500" s="193"/>
      <c r="F500" s="193"/>
      <c r="G500" s="193"/>
      <c r="H500" s="193"/>
      <c r="I500" s="193"/>
      <c r="J500" s="193"/>
      <c r="K500" s="193"/>
      <c r="L500" s="193"/>
      <c r="M500" s="193"/>
      <c r="N500" s="193"/>
      <c r="O500" s="193"/>
      <c r="P500" s="193"/>
      <c r="Q500" s="193"/>
      <c r="R500" s="193"/>
      <c r="S500" s="193"/>
      <c r="T500" s="193"/>
      <c r="U500" s="193"/>
      <c r="V500" s="193"/>
      <c r="W500" s="193"/>
      <c r="X500" s="193"/>
      <c r="Y500" s="193"/>
      <c r="Z500" s="193"/>
    </row>
    <row r="501" ht="12.0" customHeight="1">
      <c r="A501" s="193"/>
      <c r="B501" s="193"/>
      <c r="C501" s="193"/>
      <c r="D501" s="193"/>
      <c r="E501" s="193"/>
      <c r="F501" s="193"/>
      <c r="G501" s="193"/>
      <c r="H501" s="193"/>
      <c r="I501" s="193"/>
      <c r="J501" s="193"/>
      <c r="K501" s="193"/>
      <c r="L501" s="193"/>
      <c r="M501" s="193"/>
      <c r="N501" s="193"/>
      <c r="O501" s="193"/>
      <c r="P501" s="193"/>
      <c r="Q501" s="193"/>
      <c r="R501" s="193"/>
      <c r="S501" s="193"/>
      <c r="T501" s="193"/>
      <c r="U501" s="193"/>
      <c r="V501" s="193"/>
      <c r="W501" s="193"/>
      <c r="X501" s="193"/>
      <c r="Y501" s="193"/>
      <c r="Z501" s="193"/>
    </row>
    <row r="502" ht="12.0" customHeight="1">
      <c r="A502" s="193"/>
      <c r="B502" s="193"/>
      <c r="C502" s="193"/>
      <c r="D502" s="193"/>
      <c r="E502" s="193"/>
      <c r="F502" s="193"/>
      <c r="G502" s="193"/>
      <c r="H502" s="193"/>
      <c r="I502" s="193"/>
      <c r="J502" s="193"/>
      <c r="K502" s="193"/>
      <c r="L502" s="193"/>
      <c r="M502" s="193"/>
      <c r="N502" s="193"/>
      <c r="O502" s="193"/>
      <c r="P502" s="193"/>
      <c r="Q502" s="193"/>
      <c r="R502" s="193"/>
      <c r="S502" s="193"/>
      <c r="T502" s="193"/>
      <c r="U502" s="193"/>
      <c r="V502" s="193"/>
      <c r="W502" s="193"/>
      <c r="X502" s="193"/>
      <c r="Y502" s="193"/>
      <c r="Z502" s="193"/>
    </row>
    <row r="503" ht="12.0" customHeight="1">
      <c r="A503" s="193"/>
      <c r="B503" s="193"/>
      <c r="C503" s="193"/>
      <c r="D503" s="193"/>
      <c r="E503" s="193"/>
      <c r="F503" s="193"/>
      <c r="G503" s="193"/>
      <c r="H503" s="193"/>
      <c r="I503" s="193"/>
      <c r="J503" s="193"/>
      <c r="K503" s="193"/>
      <c r="L503" s="193"/>
      <c r="M503" s="193"/>
      <c r="N503" s="193"/>
      <c r="O503" s="193"/>
      <c r="P503" s="193"/>
      <c r="Q503" s="193"/>
      <c r="R503" s="193"/>
      <c r="S503" s="193"/>
      <c r="T503" s="193"/>
      <c r="U503" s="193"/>
      <c r="V503" s="193"/>
      <c r="W503" s="193"/>
      <c r="X503" s="193"/>
      <c r="Y503" s="193"/>
      <c r="Z503" s="193"/>
    </row>
    <row r="504" ht="12.0" customHeight="1">
      <c r="A504" s="193"/>
      <c r="B504" s="193"/>
      <c r="C504" s="193"/>
      <c r="D504" s="193"/>
      <c r="E504" s="193"/>
      <c r="F504" s="193"/>
      <c r="G504" s="193"/>
      <c r="H504" s="193"/>
      <c r="I504" s="193"/>
      <c r="J504" s="193"/>
      <c r="K504" s="193"/>
      <c r="L504" s="193"/>
      <c r="M504" s="193"/>
      <c r="N504" s="193"/>
      <c r="O504" s="193"/>
      <c r="P504" s="193"/>
      <c r="Q504" s="193"/>
      <c r="R504" s="193"/>
      <c r="S504" s="193"/>
      <c r="T504" s="193"/>
      <c r="U504" s="193"/>
      <c r="V504" s="193"/>
      <c r="W504" s="193"/>
      <c r="X504" s="193"/>
      <c r="Y504" s="193"/>
      <c r="Z504" s="193"/>
    </row>
    <row r="505" ht="12.0" customHeight="1">
      <c r="A505" s="193"/>
      <c r="B505" s="193"/>
      <c r="C505" s="193"/>
      <c r="D505" s="193"/>
      <c r="E505" s="193"/>
      <c r="F505" s="193"/>
      <c r="G505" s="193"/>
      <c r="H505" s="193"/>
      <c r="I505" s="193"/>
      <c r="J505" s="193"/>
      <c r="K505" s="193"/>
      <c r="L505" s="193"/>
      <c r="M505" s="193"/>
      <c r="N505" s="193"/>
      <c r="O505" s="193"/>
      <c r="P505" s="193"/>
      <c r="Q505" s="193"/>
      <c r="R505" s="193"/>
      <c r="S505" s="193"/>
      <c r="T505" s="193"/>
      <c r="U505" s="193"/>
      <c r="V505" s="193"/>
      <c r="W505" s="193"/>
      <c r="X505" s="193"/>
      <c r="Y505" s="193"/>
      <c r="Z505" s="193"/>
    </row>
    <row r="506" ht="12.0" customHeight="1">
      <c r="A506" s="193"/>
      <c r="B506" s="193"/>
      <c r="C506" s="193"/>
      <c r="D506" s="193"/>
      <c r="E506" s="193"/>
      <c r="F506" s="193"/>
      <c r="G506" s="193"/>
      <c r="H506" s="193"/>
      <c r="I506" s="193"/>
      <c r="J506" s="193"/>
      <c r="K506" s="193"/>
      <c r="L506" s="193"/>
      <c r="M506" s="193"/>
      <c r="N506" s="193"/>
      <c r="O506" s="193"/>
      <c r="P506" s="193"/>
      <c r="Q506" s="193"/>
      <c r="R506" s="193"/>
      <c r="S506" s="193"/>
      <c r="T506" s="193"/>
      <c r="U506" s="193"/>
      <c r="V506" s="193"/>
      <c r="W506" s="193"/>
      <c r="X506" s="193"/>
      <c r="Y506" s="193"/>
      <c r="Z506" s="193"/>
    </row>
    <row r="507" ht="12.0" customHeight="1">
      <c r="A507" s="193"/>
      <c r="B507" s="193"/>
      <c r="C507" s="193"/>
      <c r="D507" s="193"/>
      <c r="E507" s="193"/>
      <c r="F507" s="193"/>
      <c r="G507" s="193"/>
      <c r="H507" s="193"/>
      <c r="I507" s="193"/>
      <c r="J507" s="193"/>
      <c r="K507" s="193"/>
      <c r="L507" s="193"/>
      <c r="M507" s="193"/>
      <c r="N507" s="193"/>
      <c r="O507" s="193"/>
      <c r="P507" s="193"/>
      <c r="Q507" s="193"/>
      <c r="R507" s="193"/>
      <c r="S507" s="193"/>
      <c r="T507" s="193"/>
      <c r="U507" s="193"/>
      <c r="V507" s="193"/>
      <c r="W507" s="193"/>
      <c r="X507" s="193"/>
      <c r="Y507" s="193"/>
      <c r="Z507" s="193"/>
    </row>
    <row r="508" ht="12.0" customHeight="1">
      <c r="A508" s="193"/>
      <c r="B508" s="193"/>
      <c r="C508" s="193"/>
      <c r="D508" s="193"/>
      <c r="E508" s="193"/>
      <c r="F508" s="193"/>
      <c r="G508" s="193"/>
      <c r="H508" s="193"/>
      <c r="I508" s="193"/>
      <c r="J508" s="193"/>
      <c r="K508" s="193"/>
      <c r="L508" s="193"/>
      <c r="M508" s="193"/>
      <c r="N508" s="193"/>
      <c r="O508" s="193"/>
      <c r="P508" s="193"/>
      <c r="Q508" s="193"/>
      <c r="R508" s="193"/>
      <c r="S508" s="193"/>
      <c r="T508" s="193"/>
      <c r="U508" s="193"/>
      <c r="V508" s="193"/>
      <c r="W508" s="193"/>
      <c r="X508" s="193"/>
      <c r="Y508" s="193"/>
      <c r="Z508" s="193"/>
    </row>
    <row r="509" ht="12.0" customHeight="1">
      <c r="A509" s="193"/>
      <c r="B509" s="193"/>
      <c r="C509" s="193"/>
      <c r="D509" s="193"/>
      <c r="E509" s="193"/>
      <c r="F509" s="193"/>
      <c r="G509" s="193"/>
      <c r="H509" s="193"/>
      <c r="I509" s="193"/>
      <c r="J509" s="193"/>
      <c r="K509" s="193"/>
      <c r="L509" s="193"/>
      <c r="M509" s="193"/>
      <c r="N509" s="193"/>
      <c r="O509" s="193"/>
      <c r="P509" s="193"/>
      <c r="Q509" s="193"/>
      <c r="R509" s="193"/>
      <c r="S509" s="193"/>
      <c r="T509" s="193"/>
      <c r="U509" s="193"/>
      <c r="V509" s="193"/>
      <c r="W509" s="193"/>
      <c r="X509" s="193"/>
      <c r="Y509" s="193"/>
      <c r="Z509" s="193"/>
    </row>
    <row r="510" ht="12.0" customHeight="1">
      <c r="A510" s="193"/>
      <c r="B510" s="193"/>
      <c r="C510" s="193"/>
      <c r="D510" s="193"/>
      <c r="E510" s="193"/>
      <c r="F510" s="193"/>
      <c r="G510" s="193"/>
      <c r="H510" s="193"/>
      <c r="I510" s="193"/>
      <c r="J510" s="193"/>
      <c r="K510" s="193"/>
      <c r="L510" s="193"/>
      <c r="M510" s="193"/>
      <c r="N510" s="193"/>
      <c r="O510" s="193"/>
      <c r="P510" s="193"/>
      <c r="Q510" s="193"/>
      <c r="R510" s="193"/>
      <c r="S510" s="193"/>
      <c r="T510" s="193"/>
      <c r="U510" s="193"/>
      <c r="V510" s="193"/>
      <c r="W510" s="193"/>
      <c r="X510" s="193"/>
      <c r="Y510" s="193"/>
      <c r="Z510" s="193"/>
    </row>
    <row r="511" ht="12.0" customHeight="1">
      <c r="A511" s="193"/>
      <c r="B511" s="193"/>
      <c r="C511" s="193"/>
      <c r="D511" s="193"/>
      <c r="E511" s="193"/>
      <c r="F511" s="193"/>
      <c r="G511" s="193"/>
      <c r="H511" s="193"/>
      <c r="I511" s="193"/>
      <c r="J511" s="193"/>
      <c r="K511" s="193"/>
      <c r="L511" s="193"/>
      <c r="M511" s="193"/>
      <c r="N511" s="193"/>
      <c r="O511" s="193"/>
      <c r="P511" s="193"/>
      <c r="Q511" s="193"/>
      <c r="R511" s="193"/>
      <c r="S511" s="193"/>
      <c r="T511" s="193"/>
      <c r="U511" s="193"/>
      <c r="V511" s="193"/>
      <c r="W511" s="193"/>
      <c r="X511" s="193"/>
      <c r="Y511" s="193"/>
      <c r="Z511" s="193"/>
    </row>
    <row r="512" ht="12.0" customHeight="1">
      <c r="A512" s="193"/>
      <c r="B512" s="193"/>
      <c r="C512" s="193"/>
      <c r="D512" s="193"/>
      <c r="E512" s="193"/>
      <c r="F512" s="193"/>
      <c r="G512" s="193"/>
      <c r="H512" s="193"/>
      <c r="I512" s="193"/>
      <c r="J512" s="193"/>
      <c r="K512" s="193"/>
      <c r="L512" s="193"/>
      <c r="M512" s="193"/>
      <c r="N512" s="193"/>
      <c r="O512" s="193"/>
      <c r="P512" s="193"/>
      <c r="Q512" s="193"/>
      <c r="R512" s="193"/>
      <c r="S512" s="193"/>
      <c r="T512" s="193"/>
      <c r="U512" s="193"/>
      <c r="V512" s="193"/>
      <c r="W512" s="193"/>
      <c r="X512" s="193"/>
      <c r="Y512" s="193"/>
      <c r="Z512" s="193"/>
    </row>
    <row r="513" ht="12.0" customHeight="1">
      <c r="A513" s="193"/>
      <c r="B513" s="193"/>
      <c r="C513" s="193"/>
      <c r="D513" s="193"/>
      <c r="E513" s="193"/>
      <c r="F513" s="193"/>
      <c r="G513" s="193"/>
      <c r="H513" s="193"/>
      <c r="I513" s="193"/>
      <c r="J513" s="193"/>
      <c r="K513" s="193"/>
      <c r="L513" s="193"/>
      <c r="M513" s="193"/>
      <c r="N513" s="193"/>
      <c r="O513" s="193"/>
      <c r="P513" s="193"/>
      <c r="Q513" s="193"/>
      <c r="R513" s="193"/>
      <c r="S513" s="193"/>
      <c r="T513" s="193"/>
      <c r="U513" s="193"/>
      <c r="V513" s="193"/>
      <c r="W513" s="193"/>
      <c r="X513" s="193"/>
      <c r="Y513" s="193"/>
      <c r="Z513" s="193"/>
    </row>
    <row r="514" ht="12.0" customHeight="1">
      <c r="A514" s="193"/>
      <c r="B514" s="193"/>
      <c r="C514" s="193"/>
      <c r="D514" s="193"/>
      <c r="E514" s="193"/>
      <c r="F514" s="193"/>
      <c r="G514" s="193"/>
      <c r="H514" s="193"/>
      <c r="I514" s="193"/>
      <c r="J514" s="193"/>
      <c r="K514" s="193"/>
      <c r="L514" s="193"/>
      <c r="M514" s="193"/>
      <c r="N514" s="193"/>
      <c r="O514" s="193"/>
      <c r="P514" s="193"/>
      <c r="Q514" s="193"/>
      <c r="R514" s="193"/>
      <c r="S514" s="193"/>
      <c r="T514" s="193"/>
      <c r="U514" s="193"/>
      <c r="V514" s="193"/>
      <c r="W514" s="193"/>
      <c r="X514" s="193"/>
      <c r="Y514" s="193"/>
      <c r="Z514" s="193"/>
    </row>
    <row r="515" ht="12.0" customHeight="1">
      <c r="A515" s="193"/>
      <c r="B515" s="193"/>
      <c r="C515" s="193"/>
      <c r="D515" s="193"/>
      <c r="E515" s="193"/>
      <c r="F515" s="193"/>
      <c r="G515" s="193"/>
      <c r="H515" s="193"/>
      <c r="I515" s="193"/>
      <c r="J515" s="193"/>
      <c r="K515" s="193"/>
      <c r="L515" s="193"/>
      <c r="M515" s="193"/>
      <c r="N515" s="193"/>
      <c r="O515" s="193"/>
      <c r="P515" s="193"/>
      <c r="Q515" s="193"/>
      <c r="R515" s="193"/>
      <c r="S515" s="193"/>
      <c r="T515" s="193"/>
      <c r="U515" s="193"/>
      <c r="V515" s="193"/>
      <c r="W515" s="193"/>
      <c r="X515" s="193"/>
      <c r="Y515" s="193"/>
      <c r="Z515" s="193"/>
    </row>
    <row r="516" ht="12.0" customHeight="1">
      <c r="A516" s="193"/>
      <c r="B516" s="193"/>
      <c r="C516" s="193"/>
      <c r="D516" s="193"/>
      <c r="E516" s="193"/>
      <c r="F516" s="193"/>
      <c r="G516" s="193"/>
      <c r="H516" s="193"/>
      <c r="I516" s="193"/>
      <c r="J516" s="193"/>
      <c r="K516" s="193"/>
      <c r="L516" s="193"/>
      <c r="M516" s="193"/>
      <c r="N516" s="193"/>
      <c r="O516" s="193"/>
      <c r="P516" s="193"/>
      <c r="Q516" s="193"/>
      <c r="R516" s="193"/>
      <c r="S516" s="193"/>
      <c r="T516" s="193"/>
      <c r="U516" s="193"/>
      <c r="V516" s="193"/>
      <c r="W516" s="193"/>
      <c r="X516" s="193"/>
      <c r="Y516" s="193"/>
      <c r="Z516" s="193"/>
    </row>
    <row r="517" ht="12.0" customHeight="1">
      <c r="A517" s="193"/>
      <c r="B517" s="193"/>
      <c r="C517" s="193"/>
      <c r="D517" s="193"/>
      <c r="E517" s="193"/>
      <c r="F517" s="193"/>
      <c r="G517" s="193"/>
      <c r="H517" s="193"/>
      <c r="I517" s="193"/>
      <c r="J517" s="193"/>
      <c r="K517" s="193"/>
      <c r="L517" s="193"/>
      <c r="M517" s="193"/>
      <c r="N517" s="193"/>
      <c r="O517" s="193"/>
      <c r="P517" s="193"/>
      <c r="Q517" s="193"/>
      <c r="R517" s="193"/>
      <c r="S517" s="193"/>
      <c r="T517" s="193"/>
      <c r="U517" s="193"/>
      <c r="V517" s="193"/>
      <c r="W517" s="193"/>
      <c r="X517" s="193"/>
      <c r="Y517" s="193"/>
      <c r="Z517" s="193"/>
    </row>
    <row r="518" ht="12.0" customHeight="1">
      <c r="A518" s="193"/>
      <c r="B518" s="193"/>
      <c r="C518" s="193"/>
      <c r="D518" s="193"/>
      <c r="E518" s="193"/>
      <c r="F518" s="193"/>
      <c r="G518" s="193"/>
      <c r="H518" s="193"/>
      <c r="I518" s="193"/>
      <c r="J518" s="193"/>
      <c r="K518" s="193"/>
      <c r="L518" s="193"/>
      <c r="M518" s="193"/>
      <c r="N518" s="193"/>
      <c r="O518" s="193"/>
      <c r="P518" s="193"/>
      <c r="Q518" s="193"/>
      <c r="R518" s="193"/>
      <c r="S518" s="193"/>
      <c r="T518" s="193"/>
      <c r="U518" s="193"/>
      <c r="V518" s="193"/>
      <c r="W518" s="193"/>
      <c r="X518" s="193"/>
      <c r="Y518" s="193"/>
      <c r="Z518" s="193"/>
    </row>
    <row r="519" ht="12.0" customHeight="1">
      <c r="A519" s="193"/>
      <c r="B519" s="193"/>
      <c r="C519" s="193"/>
      <c r="D519" s="193"/>
      <c r="E519" s="193"/>
      <c r="F519" s="193"/>
      <c r="G519" s="193"/>
      <c r="H519" s="193"/>
      <c r="I519" s="193"/>
      <c r="J519" s="193"/>
      <c r="K519" s="193"/>
      <c r="L519" s="193"/>
      <c r="M519" s="193"/>
      <c r="N519" s="193"/>
      <c r="O519" s="193"/>
      <c r="P519" s="193"/>
      <c r="Q519" s="193"/>
      <c r="R519" s="193"/>
      <c r="S519" s="193"/>
      <c r="T519" s="193"/>
      <c r="U519" s="193"/>
      <c r="V519" s="193"/>
      <c r="W519" s="193"/>
      <c r="X519" s="193"/>
      <c r="Y519" s="193"/>
      <c r="Z519" s="193"/>
    </row>
    <row r="520" ht="12.0" customHeight="1">
      <c r="A520" s="193"/>
      <c r="B520" s="193"/>
      <c r="C520" s="193"/>
      <c r="D520" s="193"/>
      <c r="E520" s="193"/>
      <c r="F520" s="193"/>
      <c r="G520" s="193"/>
      <c r="H520" s="193"/>
      <c r="I520" s="193"/>
      <c r="J520" s="193"/>
      <c r="K520" s="193"/>
      <c r="L520" s="193"/>
      <c r="M520" s="193"/>
      <c r="N520" s="193"/>
      <c r="O520" s="193"/>
      <c r="P520" s="193"/>
      <c r="Q520" s="193"/>
      <c r="R520" s="193"/>
      <c r="S520" s="193"/>
      <c r="T520" s="193"/>
      <c r="U520" s="193"/>
      <c r="V520" s="193"/>
      <c r="W520" s="193"/>
      <c r="X520" s="193"/>
      <c r="Y520" s="193"/>
      <c r="Z520" s="193"/>
    </row>
    <row r="521" ht="12.0" customHeight="1">
      <c r="A521" s="193"/>
      <c r="B521" s="193"/>
      <c r="C521" s="193"/>
      <c r="D521" s="193"/>
      <c r="E521" s="193"/>
      <c r="F521" s="193"/>
      <c r="G521" s="193"/>
      <c r="H521" s="193"/>
      <c r="I521" s="193"/>
      <c r="J521" s="193"/>
      <c r="K521" s="193"/>
      <c r="L521" s="193"/>
      <c r="M521" s="193"/>
      <c r="N521" s="193"/>
      <c r="O521" s="193"/>
      <c r="P521" s="193"/>
      <c r="Q521" s="193"/>
      <c r="R521" s="193"/>
      <c r="S521" s="193"/>
      <c r="T521" s="193"/>
      <c r="U521" s="193"/>
      <c r="V521" s="193"/>
      <c r="W521" s="193"/>
      <c r="X521" s="193"/>
      <c r="Y521" s="193"/>
      <c r="Z521" s="193"/>
    </row>
    <row r="522" ht="12.0" customHeight="1">
      <c r="A522" s="193"/>
      <c r="B522" s="193"/>
      <c r="C522" s="193"/>
      <c r="D522" s="193"/>
      <c r="E522" s="193"/>
      <c r="F522" s="193"/>
      <c r="G522" s="193"/>
      <c r="H522" s="193"/>
      <c r="I522" s="193"/>
      <c r="J522" s="193"/>
      <c r="K522" s="193"/>
      <c r="L522" s="193"/>
      <c r="M522" s="193"/>
      <c r="N522" s="193"/>
      <c r="O522" s="193"/>
      <c r="P522" s="193"/>
      <c r="Q522" s="193"/>
      <c r="R522" s="193"/>
      <c r="S522" s="193"/>
      <c r="T522" s="193"/>
      <c r="U522" s="193"/>
      <c r="V522" s="193"/>
      <c r="W522" s="193"/>
      <c r="X522" s="193"/>
      <c r="Y522" s="193"/>
      <c r="Z522" s="193"/>
    </row>
    <row r="523" ht="12.0" customHeight="1">
      <c r="A523" s="193"/>
      <c r="B523" s="193"/>
      <c r="C523" s="193"/>
      <c r="D523" s="193"/>
      <c r="E523" s="193"/>
      <c r="F523" s="193"/>
      <c r="G523" s="193"/>
      <c r="H523" s="193"/>
      <c r="I523" s="193"/>
      <c r="J523" s="193"/>
      <c r="K523" s="193"/>
      <c r="L523" s="193"/>
      <c r="M523" s="193"/>
      <c r="N523" s="193"/>
      <c r="O523" s="193"/>
      <c r="P523" s="193"/>
      <c r="Q523" s="193"/>
      <c r="R523" s="193"/>
      <c r="S523" s="193"/>
      <c r="T523" s="193"/>
      <c r="U523" s="193"/>
      <c r="V523" s="193"/>
      <c r="W523" s="193"/>
      <c r="X523" s="193"/>
      <c r="Y523" s="193"/>
      <c r="Z523" s="193"/>
    </row>
    <row r="524" ht="12.0" customHeight="1">
      <c r="A524" s="193"/>
      <c r="B524" s="193"/>
      <c r="C524" s="193"/>
      <c r="D524" s="193"/>
      <c r="E524" s="193"/>
      <c r="F524" s="193"/>
      <c r="G524" s="193"/>
      <c r="H524" s="193"/>
      <c r="I524" s="193"/>
      <c r="J524" s="193"/>
      <c r="K524" s="193"/>
      <c r="L524" s="193"/>
      <c r="M524" s="193"/>
      <c r="N524" s="193"/>
      <c r="O524" s="193"/>
      <c r="P524" s="193"/>
      <c r="Q524" s="193"/>
      <c r="R524" s="193"/>
      <c r="S524" s="193"/>
      <c r="T524" s="193"/>
      <c r="U524" s="193"/>
      <c r="V524" s="193"/>
      <c r="W524" s="193"/>
      <c r="X524" s="193"/>
      <c r="Y524" s="193"/>
      <c r="Z524" s="193"/>
    </row>
    <row r="525" ht="12.0" customHeight="1">
      <c r="A525" s="193"/>
      <c r="B525" s="193"/>
      <c r="C525" s="193"/>
      <c r="D525" s="193"/>
      <c r="E525" s="193"/>
      <c r="F525" s="193"/>
      <c r="G525" s="193"/>
      <c r="H525" s="193"/>
      <c r="I525" s="193"/>
      <c r="J525" s="193"/>
      <c r="K525" s="193"/>
      <c r="L525" s="193"/>
      <c r="M525" s="193"/>
      <c r="N525" s="193"/>
      <c r="O525" s="193"/>
      <c r="P525" s="193"/>
      <c r="Q525" s="193"/>
      <c r="R525" s="193"/>
      <c r="S525" s="193"/>
      <c r="T525" s="193"/>
      <c r="U525" s="193"/>
      <c r="V525" s="193"/>
      <c r="W525" s="193"/>
      <c r="X525" s="193"/>
      <c r="Y525" s="193"/>
      <c r="Z525" s="193"/>
    </row>
    <row r="526" ht="12.0" customHeight="1">
      <c r="A526" s="193"/>
      <c r="B526" s="193"/>
      <c r="C526" s="193"/>
      <c r="D526" s="193"/>
      <c r="E526" s="193"/>
      <c r="F526" s="193"/>
      <c r="G526" s="193"/>
      <c r="H526" s="193"/>
      <c r="I526" s="193"/>
      <c r="J526" s="193"/>
      <c r="K526" s="193"/>
      <c r="L526" s="193"/>
      <c r="M526" s="193"/>
      <c r="N526" s="193"/>
      <c r="O526" s="193"/>
      <c r="P526" s="193"/>
      <c r="Q526" s="193"/>
      <c r="R526" s="193"/>
      <c r="S526" s="193"/>
      <c r="T526" s="193"/>
      <c r="U526" s="193"/>
      <c r="V526" s="193"/>
      <c r="W526" s="193"/>
      <c r="X526" s="193"/>
      <c r="Y526" s="193"/>
      <c r="Z526" s="193"/>
    </row>
    <row r="527" ht="12.0" customHeight="1">
      <c r="A527" s="193"/>
      <c r="B527" s="193"/>
      <c r="C527" s="193"/>
      <c r="D527" s="193"/>
      <c r="E527" s="193"/>
      <c r="F527" s="193"/>
      <c r="G527" s="193"/>
      <c r="H527" s="193"/>
      <c r="I527" s="193"/>
      <c r="J527" s="193"/>
      <c r="K527" s="193"/>
      <c r="L527" s="193"/>
      <c r="M527" s="193"/>
      <c r="N527" s="193"/>
      <c r="O527" s="193"/>
      <c r="P527" s="193"/>
      <c r="Q527" s="193"/>
      <c r="R527" s="193"/>
      <c r="S527" s="193"/>
      <c r="T527" s="193"/>
      <c r="U527" s="193"/>
      <c r="V527" s="193"/>
      <c r="W527" s="193"/>
      <c r="X527" s="193"/>
      <c r="Y527" s="193"/>
      <c r="Z527" s="193"/>
    </row>
    <row r="528" ht="12.0" customHeight="1">
      <c r="A528" s="193"/>
      <c r="B528" s="193"/>
      <c r="C528" s="193"/>
      <c r="D528" s="193"/>
      <c r="E528" s="193"/>
      <c r="F528" s="193"/>
      <c r="G528" s="193"/>
      <c r="H528" s="193"/>
      <c r="I528" s="193"/>
      <c r="J528" s="193"/>
      <c r="K528" s="193"/>
      <c r="L528" s="193"/>
      <c r="M528" s="193"/>
      <c r="N528" s="193"/>
      <c r="O528" s="193"/>
      <c r="P528" s="193"/>
      <c r="Q528" s="193"/>
      <c r="R528" s="193"/>
      <c r="S528" s="193"/>
      <c r="T528" s="193"/>
      <c r="U528" s="193"/>
      <c r="V528" s="193"/>
      <c r="W528" s="193"/>
      <c r="X528" s="193"/>
      <c r="Y528" s="193"/>
      <c r="Z528" s="193"/>
    </row>
    <row r="529" ht="12.0" customHeight="1">
      <c r="A529" s="193"/>
      <c r="B529" s="193"/>
      <c r="C529" s="193"/>
      <c r="D529" s="193"/>
      <c r="E529" s="193"/>
      <c r="F529" s="193"/>
      <c r="G529" s="193"/>
      <c r="H529" s="193"/>
      <c r="I529" s="193"/>
      <c r="J529" s="193"/>
      <c r="K529" s="193"/>
      <c r="L529" s="193"/>
      <c r="M529" s="193"/>
      <c r="N529" s="193"/>
      <c r="O529" s="193"/>
      <c r="P529" s="193"/>
      <c r="Q529" s="193"/>
      <c r="R529" s="193"/>
      <c r="S529" s="193"/>
      <c r="T529" s="193"/>
      <c r="U529" s="193"/>
      <c r="V529" s="193"/>
      <c r="W529" s="193"/>
      <c r="X529" s="193"/>
      <c r="Y529" s="193"/>
      <c r="Z529" s="193"/>
    </row>
    <row r="530" ht="12.0" customHeight="1">
      <c r="A530" s="193"/>
      <c r="B530" s="193"/>
      <c r="C530" s="193"/>
      <c r="D530" s="193"/>
      <c r="E530" s="193"/>
      <c r="F530" s="193"/>
      <c r="G530" s="193"/>
      <c r="H530" s="193"/>
      <c r="I530" s="193"/>
      <c r="J530" s="193"/>
      <c r="K530" s="193"/>
      <c r="L530" s="193"/>
      <c r="M530" s="193"/>
      <c r="N530" s="193"/>
      <c r="O530" s="193"/>
      <c r="P530" s="193"/>
      <c r="Q530" s="193"/>
      <c r="R530" s="193"/>
      <c r="S530" s="193"/>
      <c r="T530" s="193"/>
      <c r="U530" s="193"/>
      <c r="V530" s="193"/>
      <c r="W530" s="193"/>
      <c r="X530" s="193"/>
      <c r="Y530" s="193"/>
      <c r="Z530" s="193"/>
    </row>
    <row r="531" ht="12.0" customHeight="1">
      <c r="A531" s="193"/>
      <c r="B531" s="193"/>
      <c r="C531" s="193"/>
      <c r="D531" s="193"/>
      <c r="E531" s="193"/>
      <c r="F531" s="193"/>
      <c r="G531" s="193"/>
      <c r="H531" s="193"/>
      <c r="I531" s="193"/>
      <c r="J531" s="193"/>
      <c r="K531" s="193"/>
      <c r="L531" s="193"/>
      <c r="M531" s="193"/>
      <c r="N531" s="193"/>
      <c r="O531" s="193"/>
      <c r="P531" s="193"/>
      <c r="Q531" s="193"/>
      <c r="R531" s="193"/>
      <c r="S531" s="193"/>
      <c r="T531" s="193"/>
      <c r="U531" s="193"/>
      <c r="V531" s="193"/>
      <c r="W531" s="193"/>
      <c r="X531" s="193"/>
      <c r="Y531" s="193"/>
      <c r="Z531" s="193"/>
    </row>
    <row r="532" ht="12.0" customHeight="1">
      <c r="A532" s="193"/>
      <c r="B532" s="193"/>
      <c r="C532" s="193"/>
      <c r="D532" s="193"/>
      <c r="E532" s="193"/>
      <c r="F532" s="193"/>
      <c r="G532" s="193"/>
      <c r="H532" s="193"/>
      <c r="I532" s="193"/>
      <c r="J532" s="193"/>
      <c r="K532" s="193"/>
      <c r="L532" s="193"/>
      <c r="M532" s="193"/>
      <c r="N532" s="193"/>
      <c r="O532" s="193"/>
      <c r="P532" s="193"/>
      <c r="Q532" s="193"/>
      <c r="R532" s="193"/>
      <c r="S532" s="193"/>
      <c r="T532" s="193"/>
      <c r="U532" s="193"/>
      <c r="V532" s="193"/>
      <c r="W532" s="193"/>
      <c r="X532" s="193"/>
      <c r="Y532" s="193"/>
      <c r="Z532" s="193"/>
    </row>
    <row r="533" ht="12.0" customHeight="1">
      <c r="A533" s="193"/>
      <c r="B533" s="193"/>
      <c r="C533" s="193"/>
      <c r="D533" s="193"/>
      <c r="E533" s="193"/>
      <c r="F533" s="193"/>
      <c r="G533" s="193"/>
      <c r="H533" s="193"/>
      <c r="I533" s="193"/>
      <c r="J533" s="193"/>
      <c r="K533" s="193"/>
      <c r="L533" s="193"/>
      <c r="M533" s="193"/>
      <c r="N533" s="193"/>
      <c r="O533" s="193"/>
      <c r="P533" s="193"/>
      <c r="Q533" s="193"/>
      <c r="R533" s="193"/>
      <c r="S533" s="193"/>
      <c r="T533" s="193"/>
      <c r="U533" s="193"/>
      <c r="V533" s="193"/>
      <c r="W533" s="193"/>
      <c r="X533" s="193"/>
      <c r="Y533" s="193"/>
      <c r="Z533" s="193"/>
    </row>
    <row r="534" ht="12.0" customHeight="1">
      <c r="A534" s="193"/>
      <c r="B534" s="193"/>
      <c r="C534" s="193"/>
      <c r="D534" s="193"/>
      <c r="E534" s="193"/>
      <c r="F534" s="193"/>
      <c r="G534" s="193"/>
      <c r="H534" s="193"/>
      <c r="I534" s="193"/>
      <c r="J534" s="193"/>
      <c r="K534" s="193"/>
      <c r="L534" s="193"/>
      <c r="M534" s="193"/>
      <c r="N534" s="193"/>
      <c r="O534" s="193"/>
      <c r="P534" s="193"/>
      <c r="Q534" s="193"/>
      <c r="R534" s="193"/>
      <c r="S534" s="193"/>
      <c r="T534" s="193"/>
      <c r="U534" s="193"/>
      <c r="V534" s="193"/>
      <c r="W534" s="193"/>
      <c r="X534" s="193"/>
      <c r="Y534" s="193"/>
      <c r="Z534" s="193"/>
    </row>
    <row r="535" ht="12.0" customHeight="1">
      <c r="A535" s="193"/>
      <c r="B535" s="193"/>
      <c r="C535" s="193"/>
      <c r="D535" s="193"/>
      <c r="E535" s="193"/>
      <c r="F535" s="193"/>
      <c r="G535" s="193"/>
      <c r="H535" s="193"/>
      <c r="I535" s="193"/>
      <c r="J535" s="193"/>
      <c r="K535" s="193"/>
      <c r="L535" s="193"/>
      <c r="M535" s="193"/>
      <c r="N535" s="193"/>
      <c r="O535" s="193"/>
      <c r="P535" s="193"/>
      <c r="Q535" s="193"/>
      <c r="R535" s="193"/>
      <c r="S535" s="193"/>
      <c r="T535" s="193"/>
      <c r="U535" s="193"/>
      <c r="V535" s="193"/>
      <c r="W535" s="193"/>
      <c r="X535" s="193"/>
      <c r="Y535" s="193"/>
      <c r="Z535" s="193"/>
    </row>
    <row r="536" ht="12.0" customHeight="1">
      <c r="A536" s="193"/>
      <c r="B536" s="193"/>
      <c r="C536" s="193"/>
      <c r="D536" s="193"/>
      <c r="E536" s="193"/>
      <c r="F536" s="193"/>
      <c r="G536" s="193"/>
      <c r="H536" s="193"/>
      <c r="I536" s="193"/>
      <c r="J536" s="193"/>
      <c r="K536" s="193"/>
      <c r="L536" s="193"/>
      <c r="M536" s="193"/>
      <c r="N536" s="193"/>
      <c r="O536" s="193"/>
      <c r="P536" s="193"/>
      <c r="Q536" s="193"/>
      <c r="R536" s="193"/>
      <c r="S536" s="193"/>
      <c r="T536" s="193"/>
      <c r="U536" s="193"/>
      <c r="V536" s="193"/>
      <c r="W536" s="193"/>
      <c r="X536" s="193"/>
      <c r="Y536" s="193"/>
      <c r="Z536" s="193"/>
    </row>
    <row r="537" ht="12.0" customHeight="1">
      <c r="A537" s="193"/>
      <c r="B537" s="193"/>
      <c r="C537" s="193"/>
      <c r="D537" s="193"/>
      <c r="E537" s="193"/>
      <c r="F537" s="193"/>
      <c r="G537" s="193"/>
      <c r="H537" s="193"/>
      <c r="I537" s="193"/>
      <c r="J537" s="193"/>
      <c r="K537" s="193"/>
      <c r="L537" s="193"/>
      <c r="M537" s="193"/>
      <c r="N537" s="193"/>
      <c r="O537" s="193"/>
      <c r="P537" s="193"/>
      <c r="Q537" s="193"/>
      <c r="R537" s="193"/>
      <c r="S537" s="193"/>
      <c r="T537" s="193"/>
      <c r="U537" s="193"/>
      <c r="V537" s="193"/>
      <c r="W537" s="193"/>
      <c r="X537" s="193"/>
      <c r="Y537" s="193"/>
      <c r="Z537" s="193"/>
    </row>
    <row r="538" ht="12.0" customHeight="1">
      <c r="A538" s="193"/>
      <c r="B538" s="193"/>
      <c r="C538" s="193"/>
      <c r="D538" s="193"/>
      <c r="E538" s="193"/>
      <c r="F538" s="193"/>
      <c r="G538" s="193"/>
      <c r="H538" s="193"/>
      <c r="I538" s="193"/>
      <c r="J538" s="193"/>
      <c r="K538" s="193"/>
      <c r="L538" s="193"/>
      <c r="M538" s="193"/>
      <c r="N538" s="193"/>
      <c r="O538" s="193"/>
      <c r="P538" s="193"/>
      <c r="Q538" s="193"/>
      <c r="R538" s="193"/>
      <c r="S538" s="193"/>
      <c r="T538" s="193"/>
      <c r="U538" s="193"/>
      <c r="V538" s="193"/>
      <c r="W538" s="193"/>
      <c r="X538" s="193"/>
      <c r="Y538" s="193"/>
      <c r="Z538" s="193"/>
    </row>
    <row r="539" ht="12.0" customHeight="1">
      <c r="A539" s="193"/>
      <c r="B539" s="193"/>
      <c r="C539" s="193"/>
      <c r="D539" s="193"/>
      <c r="E539" s="193"/>
      <c r="F539" s="193"/>
      <c r="G539" s="193"/>
      <c r="H539" s="193"/>
      <c r="I539" s="193"/>
      <c r="J539" s="193"/>
      <c r="K539" s="193"/>
      <c r="L539" s="193"/>
      <c r="M539" s="193"/>
      <c r="N539" s="193"/>
      <c r="O539" s="193"/>
      <c r="P539" s="193"/>
      <c r="Q539" s="193"/>
      <c r="R539" s="193"/>
      <c r="S539" s="193"/>
      <c r="T539" s="193"/>
      <c r="U539" s="193"/>
      <c r="V539" s="193"/>
      <c r="W539" s="193"/>
      <c r="X539" s="193"/>
      <c r="Y539" s="193"/>
      <c r="Z539" s="193"/>
    </row>
    <row r="540" ht="12.0" customHeight="1">
      <c r="A540" s="193"/>
      <c r="B540" s="193"/>
      <c r="C540" s="193"/>
      <c r="D540" s="193"/>
      <c r="E540" s="193"/>
      <c r="F540" s="193"/>
      <c r="G540" s="193"/>
      <c r="H540" s="193"/>
      <c r="I540" s="193"/>
      <c r="J540" s="193"/>
      <c r="K540" s="193"/>
      <c r="L540" s="193"/>
      <c r="M540" s="193"/>
      <c r="N540" s="193"/>
      <c r="O540" s="193"/>
      <c r="P540" s="193"/>
      <c r="Q540" s="193"/>
      <c r="R540" s="193"/>
      <c r="S540" s="193"/>
      <c r="T540" s="193"/>
      <c r="U540" s="193"/>
      <c r="V540" s="193"/>
      <c r="W540" s="193"/>
      <c r="X540" s="193"/>
      <c r="Y540" s="193"/>
      <c r="Z540" s="193"/>
    </row>
    <row r="541" ht="12.0" customHeight="1">
      <c r="A541" s="193"/>
      <c r="B541" s="193"/>
      <c r="C541" s="193"/>
      <c r="D541" s="193"/>
      <c r="E541" s="193"/>
      <c r="F541" s="193"/>
      <c r="G541" s="193"/>
      <c r="H541" s="193"/>
      <c r="I541" s="193"/>
      <c r="J541" s="193"/>
      <c r="K541" s="193"/>
      <c r="L541" s="193"/>
      <c r="M541" s="193"/>
      <c r="N541" s="193"/>
      <c r="O541" s="193"/>
      <c r="P541" s="193"/>
      <c r="Q541" s="193"/>
      <c r="R541" s="193"/>
      <c r="S541" s="193"/>
      <c r="T541" s="193"/>
      <c r="U541" s="193"/>
      <c r="V541" s="193"/>
      <c r="W541" s="193"/>
      <c r="X541" s="193"/>
      <c r="Y541" s="193"/>
      <c r="Z541" s="193"/>
    </row>
    <row r="542" ht="12.0" customHeight="1">
      <c r="A542" s="193"/>
      <c r="B542" s="193"/>
      <c r="C542" s="193"/>
      <c r="D542" s="193"/>
      <c r="E542" s="193"/>
      <c r="F542" s="193"/>
      <c r="G542" s="193"/>
      <c r="H542" s="193"/>
      <c r="I542" s="193"/>
      <c r="J542" s="193"/>
      <c r="K542" s="193"/>
      <c r="L542" s="193"/>
      <c r="M542" s="193"/>
      <c r="N542" s="193"/>
      <c r="O542" s="193"/>
      <c r="P542" s="193"/>
      <c r="Q542" s="193"/>
      <c r="R542" s="193"/>
      <c r="S542" s="193"/>
      <c r="T542" s="193"/>
      <c r="U542" s="193"/>
      <c r="V542" s="193"/>
      <c r="W542" s="193"/>
      <c r="X542" s="193"/>
      <c r="Y542" s="193"/>
      <c r="Z542" s="193"/>
    </row>
    <row r="543" ht="12.0" customHeight="1">
      <c r="A543" s="193"/>
      <c r="B543" s="193"/>
      <c r="C543" s="193"/>
      <c r="D543" s="193"/>
      <c r="E543" s="193"/>
      <c r="F543" s="193"/>
      <c r="G543" s="193"/>
      <c r="H543" s="193"/>
      <c r="I543" s="193"/>
      <c r="J543" s="193"/>
      <c r="K543" s="193"/>
      <c r="L543" s="193"/>
      <c r="M543" s="193"/>
      <c r="N543" s="193"/>
      <c r="O543" s="193"/>
      <c r="P543" s="193"/>
      <c r="Q543" s="193"/>
      <c r="R543" s="193"/>
      <c r="S543" s="193"/>
      <c r="T543" s="193"/>
      <c r="U543" s="193"/>
      <c r="V543" s="193"/>
      <c r="W543" s="193"/>
      <c r="X543" s="193"/>
      <c r="Y543" s="193"/>
      <c r="Z543" s="193"/>
    </row>
    <row r="544" ht="12.0" customHeight="1">
      <c r="A544" s="193"/>
      <c r="B544" s="193"/>
      <c r="C544" s="193"/>
      <c r="D544" s="193"/>
      <c r="E544" s="193"/>
      <c r="F544" s="193"/>
      <c r="G544" s="193"/>
      <c r="H544" s="193"/>
      <c r="I544" s="193"/>
      <c r="J544" s="193"/>
      <c r="K544" s="193"/>
      <c r="L544" s="193"/>
      <c r="M544" s="193"/>
      <c r="N544" s="193"/>
      <c r="O544" s="193"/>
      <c r="P544" s="193"/>
      <c r="Q544" s="193"/>
      <c r="R544" s="193"/>
      <c r="S544" s="193"/>
      <c r="T544" s="193"/>
      <c r="U544" s="193"/>
      <c r="V544" s="193"/>
      <c r="W544" s="193"/>
      <c r="X544" s="193"/>
      <c r="Y544" s="193"/>
      <c r="Z544" s="193"/>
    </row>
    <row r="545" ht="12.0" customHeight="1">
      <c r="A545" s="193"/>
      <c r="B545" s="193"/>
      <c r="C545" s="193"/>
      <c r="D545" s="193"/>
      <c r="E545" s="193"/>
      <c r="F545" s="193"/>
      <c r="G545" s="193"/>
      <c r="H545" s="193"/>
      <c r="I545" s="193"/>
      <c r="J545" s="193"/>
      <c r="K545" s="193"/>
      <c r="L545" s="193"/>
      <c r="M545" s="193"/>
      <c r="N545" s="193"/>
      <c r="O545" s="193"/>
      <c r="P545" s="193"/>
      <c r="Q545" s="193"/>
      <c r="R545" s="193"/>
      <c r="S545" s="193"/>
      <c r="T545" s="193"/>
      <c r="U545" s="193"/>
      <c r="V545" s="193"/>
      <c r="W545" s="193"/>
      <c r="X545" s="193"/>
      <c r="Y545" s="193"/>
      <c r="Z545" s="193"/>
    </row>
    <row r="546" ht="12.0" customHeight="1">
      <c r="A546" s="193"/>
      <c r="B546" s="193"/>
      <c r="C546" s="193"/>
      <c r="D546" s="193"/>
      <c r="E546" s="193"/>
      <c r="F546" s="193"/>
      <c r="G546" s="193"/>
      <c r="H546" s="193"/>
      <c r="I546" s="193"/>
      <c r="J546" s="193"/>
      <c r="K546" s="193"/>
      <c r="L546" s="193"/>
      <c r="M546" s="193"/>
      <c r="N546" s="193"/>
      <c r="O546" s="193"/>
      <c r="P546" s="193"/>
      <c r="Q546" s="193"/>
      <c r="R546" s="193"/>
      <c r="S546" s="193"/>
      <c r="T546" s="193"/>
      <c r="U546" s="193"/>
      <c r="V546" s="193"/>
      <c r="W546" s="193"/>
      <c r="X546" s="193"/>
      <c r="Y546" s="193"/>
      <c r="Z546" s="193"/>
    </row>
    <row r="547" ht="12.0" customHeight="1">
      <c r="A547" s="193"/>
      <c r="B547" s="193"/>
      <c r="C547" s="193"/>
      <c r="D547" s="193"/>
      <c r="E547" s="193"/>
      <c r="F547" s="193"/>
      <c r="G547" s="193"/>
      <c r="H547" s="193"/>
      <c r="I547" s="193"/>
      <c r="J547" s="193"/>
      <c r="K547" s="193"/>
      <c r="L547" s="193"/>
      <c r="M547" s="193"/>
      <c r="N547" s="193"/>
      <c r="O547" s="193"/>
      <c r="P547" s="193"/>
      <c r="Q547" s="193"/>
      <c r="R547" s="193"/>
      <c r="S547" s="193"/>
      <c r="T547" s="193"/>
      <c r="U547" s="193"/>
      <c r="V547" s="193"/>
      <c r="W547" s="193"/>
      <c r="X547" s="193"/>
      <c r="Y547" s="193"/>
      <c r="Z547" s="193"/>
    </row>
    <row r="548" ht="12.0" customHeight="1">
      <c r="A548" s="193"/>
      <c r="B548" s="193"/>
      <c r="C548" s="193"/>
      <c r="D548" s="193"/>
      <c r="E548" s="193"/>
      <c r="F548" s="193"/>
      <c r="G548" s="193"/>
      <c r="H548" s="193"/>
      <c r="I548" s="193"/>
      <c r="J548" s="193"/>
      <c r="K548" s="193"/>
      <c r="L548" s="193"/>
      <c r="M548" s="193"/>
      <c r="N548" s="193"/>
      <c r="O548" s="193"/>
      <c r="P548" s="193"/>
      <c r="Q548" s="193"/>
      <c r="R548" s="193"/>
      <c r="S548" s="193"/>
      <c r="T548" s="193"/>
      <c r="U548" s="193"/>
      <c r="V548" s="193"/>
      <c r="W548" s="193"/>
      <c r="X548" s="193"/>
      <c r="Y548" s="193"/>
      <c r="Z548" s="193"/>
    </row>
    <row r="549" ht="12.0" customHeight="1">
      <c r="A549" s="193"/>
      <c r="B549" s="193"/>
      <c r="C549" s="193"/>
      <c r="D549" s="193"/>
      <c r="E549" s="193"/>
      <c r="F549" s="193"/>
      <c r="G549" s="193"/>
      <c r="H549" s="193"/>
      <c r="I549" s="193"/>
      <c r="J549" s="193"/>
      <c r="K549" s="193"/>
      <c r="L549" s="193"/>
      <c r="M549" s="193"/>
      <c r="N549" s="193"/>
      <c r="O549" s="193"/>
      <c r="P549" s="193"/>
      <c r="Q549" s="193"/>
      <c r="R549" s="193"/>
      <c r="S549" s="193"/>
      <c r="T549" s="193"/>
      <c r="U549" s="193"/>
      <c r="V549" s="193"/>
      <c r="W549" s="193"/>
      <c r="X549" s="193"/>
      <c r="Y549" s="193"/>
      <c r="Z549" s="193"/>
    </row>
    <row r="550" ht="12.0" customHeight="1">
      <c r="A550" s="193"/>
      <c r="B550" s="193"/>
      <c r="C550" s="193"/>
      <c r="D550" s="193"/>
      <c r="E550" s="193"/>
      <c r="F550" s="193"/>
      <c r="G550" s="193"/>
      <c r="H550" s="193"/>
      <c r="I550" s="193"/>
      <c r="J550" s="193"/>
      <c r="K550" s="193"/>
      <c r="L550" s="193"/>
      <c r="M550" s="193"/>
      <c r="N550" s="193"/>
      <c r="O550" s="193"/>
      <c r="P550" s="193"/>
      <c r="Q550" s="193"/>
      <c r="R550" s="193"/>
      <c r="S550" s="193"/>
      <c r="T550" s="193"/>
      <c r="U550" s="193"/>
      <c r="V550" s="193"/>
      <c r="W550" s="193"/>
      <c r="X550" s="193"/>
      <c r="Y550" s="193"/>
      <c r="Z550" s="193"/>
    </row>
    <row r="551" ht="12.0" customHeight="1">
      <c r="A551" s="193"/>
      <c r="B551" s="193"/>
      <c r="C551" s="193"/>
      <c r="D551" s="193"/>
      <c r="E551" s="193"/>
      <c r="F551" s="193"/>
      <c r="G551" s="193"/>
      <c r="H551" s="193"/>
      <c r="I551" s="193"/>
      <c r="J551" s="193"/>
      <c r="K551" s="193"/>
      <c r="L551" s="193"/>
      <c r="M551" s="193"/>
      <c r="N551" s="193"/>
      <c r="O551" s="193"/>
      <c r="P551" s="193"/>
      <c r="Q551" s="193"/>
      <c r="R551" s="193"/>
      <c r="S551" s="193"/>
      <c r="T551" s="193"/>
      <c r="U551" s="193"/>
      <c r="V551" s="193"/>
      <c r="W551" s="193"/>
      <c r="X551" s="193"/>
      <c r="Y551" s="193"/>
      <c r="Z551" s="193"/>
    </row>
    <row r="552" ht="12.0" customHeight="1">
      <c r="A552" s="193"/>
      <c r="B552" s="193"/>
      <c r="C552" s="193"/>
      <c r="D552" s="193"/>
      <c r="E552" s="193"/>
      <c r="F552" s="193"/>
      <c r="G552" s="193"/>
      <c r="H552" s="193"/>
      <c r="I552" s="193"/>
      <c r="J552" s="193"/>
      <c r="K552" s="193"/>
      <c r="L552" s="193"/>
      <c r="M552" s="193"/>
      <c r="N552" s="193"/>
      <c r="O552" s="193"/>
      <c r="P552" s="193"/>
      <c r="Q552" s="193"/>
      <c r="R552" s="193"/>
      <c r="S552" s="193"/>
      <c r="T552" s="193"/>
      <c r="U552" s="193"/>
      <c r="V552" s="193"/>
      <c r="W552" s="193"/>
      <c r="X552" s="193"/>
      <c r="Y552" s="193"/>
      <c r="Z552" s="193"/>
    </row>
    <row r="553" ht="12.0" customHeight="1">
      <c r="A553" s="193"/>
      <c r="B553" s="193"/>
      <c r="C553" s="193"/>
      <c r="D553" s="193"/>
      <c r="E553" s="193"/>
      <c r="F553" s="193"/>
      <c r="G553" s="193"/>
      <c r="H553" s="193"/>
      <c r="I553" s="193"/>
      <c r="J553" s="193"/>
      <c r="K553" s="193"/>
      <c r="L553" s="193"/>
      <c r="M553" s="193"/>
      <c r="N553" s="193"/>
      <c r="O553" s="193"/>
      <c r="P553" s="193"/>
      <c r="Q553" s="193"/>
      <c r="R553" s="193"/>
      <c r="S553" s="193"/>
      <c r="T553" s="193"/>
      <c r="U553" s="193"/>
      <c r="V553" s="193"/>
      <c r="W553" s="193"/>
      <c r="X553" s="193"/>
      <c r="Y553" s="193"/>
      <c r="Z553" s="193"/>
    </row>
    <row r="554" ht="12.0" customHeight="1">
      <c r="A554" s="193"/>
      <c r="B554" s="193"/>
      <c r="C554" s="193"/>
      <c r="D554" s="193"/>
      <c r="E554" s="193"/>
      <c r="F554" s="193"/>
      <c r="G554" s="193"/>
      <c r="H554" s="193"/>
      <c r="I554" s="193"/>
      <c r="J554" s="193"/>
      <c r="K554" s="193"/>
      <c r="L554" s="193"/>
      <c r="M554" s="193"/>
      <c r="N554" s="193"/>
      <c r="O554" s="193"/>
      <c r="P554" s="193"/>
      <c r="Q554" s="193"/>
      <c r="R554" s="193"/>
      <c r="S554" s="193"/>
      <c r="T554" s="193"/>
      <c r="U554" s="193"/>
      <c r="V554" s="193"/>
      <c r="W554" s="193"/>
      <c r="X554" s="193"/>
      <c r="Y554" s="193"/>
      <c r="Z554" s="193"/>
    </row>
    <row r="555" ht="12.0" customHeight="1">
      <c r="A555" s="193"/>
      <c r="B555" s="193"/>
      <c r="C555" s="193"/>
      <c r="D555" s="193"/>
      <c r="E555" s="193"/>
      <c r="F555" s="193"/>
      <c r="G555" s="193"/>
      <c r="H555" s="193"/>
      <c r="I555" s="193"/>
      <c r="J555" s="193"/>
      <c r="K555" s="193"/>
      <c r="L555" s="193"/>
      <c r="M555" s="193"/>
      <c r="N555" s="193"/>
      <c r="O555" s="193"/>
      <c r="P555" s="193"/>
      <c r="Q555" s="193"/>
      <c r="R555" s="193"/>
      <c r="S555" s="193"/>
      <c r="T555" s="193"/>
      <c r="U555" s="193"/>
      <c r="V555" s="193"/>
      <c r="W555" s="193"/>
      <c r="X555" s="193"/>
      <c r="Y555" s="193"/>
      <c r="Z555" s="193"/>
    </row>
    <row r="556" ht="12.0" customHeight="1">
      <c r="A556" s="193"/>
      <c r="B556" s="193"/>
      <c r="C556" s="193"/>
      <c r="D556" s="193"/>
      <c r="E556" s="193"/>
      <c r="F556" s="193"/>
      <c r="G556" s="193"/>
      <c r="H556" s="193"/>
      <c r="I556" s="193"/>
      <c r="J556" s="193"/>
      <c r="K556" s="193"/>
      <c r="L556" s="193"/>
      <c r="M556" s="193"/>
      <c r="N556" s="193"/>
      <c r="O556" s="193"/>
      <c r="P556" s="193"/>
      <c r="Q556" s="193"/>
      <c r="R556" s="193"/>
      <c r="S556" s="193"/>
      <c r="T556" s="193"/>
      <c r="U556" s="193"/>
      <c r="V556" s="193"/>
      <c r="W556" s="193"/>
      <c r="X556" s="193"/>
      <c r="Y556" s="193"/>
      <c r="Z556" s="193"/>
    </row>
    <row r="557" ht="12.0" customHeight="1">
      <c r="A557" s="193"/>
      <c r="B557" s="193"/>
      <c r="C557" s="193"/>
      <c r="D557" s="193"/>
      <c r="E557" s="193"/>
      <c r="F557" s="193"/>
      <c r="G557" s="193"/>
      <c r="H557" s="193"/>
      <c r="I557" s="193"/>
      <c r="J557" s="193"/>
      <c r="K557" s="193"/>
      <c r="L557" s="193"/>
      <c r="M557" s="193"/>
      <c r="N557" s="193"/>
      <c r="O557" s="193"/>
      <c r="P557" s="193"/>
      <c r="Q557" s="193"/>
      <c r="R557" s="193"/>
      <c r="S557" s="193"/>
      <c r="T557" s="193"/>
      <c r="U557" s="193"/>
      <c r="V557" s="193"/>
      <c r="W557" s="193"/>
      <c r="X557" s="193"/>
      <c r="Y557" s="193"/>
      <c r="Z557" s="193"/>
    </row>
    <row r="558" ht="12.0" customHeight="1">
      <c r="A558" s="193"/>
      <c r="B558" s="193"/>
      <c r="C558" s="193"/>
      <c r="D558" s="193"/>
      <c r="E558" s="193"/>
      <c r="F558" s="193"/>
      <c r="G558" s="193"/>
      <c r="H558" s="193"/>
      <c r="I558" s="193"/>
      <c r="J558" s="193"/>
      <c r="K558" s="193"/>
      <c r="L558" s="193"/>
      <c r="M558" s="193"/>
      <c r="N558" s="193"/>
      <c r="O558" s="193"/>
      <c r="P558" s="193"/>
      <c r="Q558" s="193"/>
      <c r="R558" s="193"/>
      <c r="S558" s="193"/>
      <c r="T558" s="193"/>
      <c r="U558" s="193"/>
      <c r="V558" s="193"/>
      <c r="W558" s="193"/>
      <c r="X558" s="193"/>
      <c r="Y558" s="193"/>
      <c r="Z558" s="193"/>
    </row>
    <row r="559" ht="12.0" customHeight="1">
      <c r="A559" s="193"/>
      <c r="B559" s="193"/>
      <c r="C559" s="193"/>
      <c r="D559" s="193"/>
      <c r="E559" s="193"/>
      <c r="F559" s="193"/>
      <c r="G559" s="193"/>
      <c r="H559" s="193"/>
      <c r="I559" s="193"/>
      <c r="J559" s="193"/>
      <c r="K559" s="193"/>
      <c r="L559" s="193"/>
      <c r="M559" s="193"/>
      <c r="N559" s="193"/>
      <c r="O559" s="193"/>
      <c r="P559" s="193"/>
      <c r="Q559" s="193"/>
      <c r="R559" s="193"/>
      <c r="S559" s="193"/>
      <c r="T559" s="193"/>
      <c r="U559" s="193"/>
      <c r="V559" s="193"/>
      <c r="W559" s="193"/>
      <c r="X559" s="193"/>
      <c r="Y559" s="193"/>
      <c r="Z559" s="193"/>
    </row>
    <row r="560" ht="12.0" customHeight="1">
      <c r="A560" s="193"/>
      <c r="B560" s="193"/>
      <c r="C560" s="193"/>
      <c r="D560" s="193"/>
      <c r="E560" s="193"/>
      <c r="F560" s="193"/>
      <c r="G560" s="193"/>
      <c r="H560" s="193"/>
      <c r="I560" s="193"/>
      <c r="J560" s="193"/>
      <c r="K560" s="193"/>
      <c r="L560" s="193"/>
      <c r="M560" s="193"/>
      <c r="N560" s="193"/>
      <c r="O560" s="193"/>
      <c r="P560" s="193"/>
      <c r="Q560" s="193"/>
      <c r="R560" s="193"/>
      <c r="S560" s="193"/>
      <c r="T560" s="193"/>
      <c r="U560" s="193"/>
      <c r="V560" s="193"/>
      <c r="W560" s="193"/>
      <c r="X560" s="193"/>
      <c r="Y560" s="193"/>
      <c r="Z560" s="193"/>
    </row>
    <row r="561" ht="12.0" customHeight="1">
      <c r="A561" s="193"/>
      <c r="B561" s="193"/>
      <c r="C561" s="193"/>
      <c r="D561" s="193"/>
      <c r="E561" s="193"/>
      <c r="F561" s="193"/>
      <c r="G561" s="193"/>
      <c r="H561" s="193"/>
      <c r="I561" s="193"/>
      <c r="J561" s="193"/>
      <c r="K561" s="193"/>
      <c r="L561" s="193"/>
      <c r="M561" s="193"/>
      <c r="N561" s="193"/>
      <c r="O561" s="193"/>
      <c r="P561" s="193"/>
      <c r="Q561" s="193"/>
      <c r="R561" s="193"/>
      <c r="S561" s="193"/>
      <c r="T561" s="193"/>
      <c r="U561" s="193"/>
      <c r="V561" s="193"/>
      <c r="W561" s="193"/>
      <c r="X561" s="193"/>
      <c r="Y561" s="193"/>
      <c r="Z561" s="193"/>
    </row>
    <row r="562" ht="12.0" customHeight="1">
      <c r="A562" s="193"/>
      <c r="B562" s="193"/>
      <c r="C562" s="193"/>
      <c r="D562" s="193"/>
      <c r="E562" s="193"/>
      <c r="F562" s="193"/>
      <c r="G562" s="193"/>
      <c r="H562" s="193"/>
      <c r="I562" s="193"/>
      <c r="J562" s="193"/>
      <c r="K562" s="193"/>
      <c r="L562" s="193"/>
      <c r="M562" s="193"/>
      <c r="N562" s="193"/>
      <c r="O562" s="193"/>
      <c r="P562" s="193"/>
      <c r="Q562" s="193"/>
      <c r="R562" s="193"/>
      <c r="S562" s="193"/>
      <c r="T562" s="193"/>
      <c r="U562" s="193"/>
      <c r="V562" s="193"/>
      <c r="W562" s="193"/>
      <c r="X562" s="193"/>
      <c r="Y562" s="193"/>
      <c r="Z562" s="193"/>
    </row>
    <row r="563" ht="12.0" customHeight="1">
      <c r="A563" s="193"/>
      <c r="B563" s="193"/>
      <c r="C563" s="193"/>
      <c r="D563" s="193"/>
      <c r="E563" s="193"/>
      <c r="F563" s="193"/>
      <c r="G563" s="193"/>
      <c r="H563" s="193"/>
      <c r="I563" s="193"/>
      <c r="J563" s="193"/>
      <c r="K563" s="193"/>
      <c r="L563" s="193"/>
      <c r="M563" s="193"/>
      <c r="N563" s="193"/>
      <c r="O563" s="193"/>
      <c r="P563" s="193"/>
      <c r="Q563" s="193"/>
      <c r="R563" s="193"/>
      <c r="S563" s="193"/>
      <c r="T563" s="193"/>
      <c r="U563" s="193"/>
      <c r="V563" s="193"/>
      <c r="W563" s="193"/>
      <c r="X563" s="193"/>
      <c r="Y563" s="193"/>
      <c r="Z563" s="193"/>
    </row>
    <row r="564" ht="12.0" customHeight="1">
      <c r="A564" s="193"/>
      <c r="B564" s="193"/>
      <c r="C564" s="193"/>
      <c r="D564" s="193"/>
      <c r="E564" s="193"/>
      <c r="F564" s="193"/>
      <c r="G564" s="193"/>
      <c r="H564" s="193"/>
      <c r="I564" s="193"/>
      <c r="J564" s="193"/>
      <c r="K564" s="193"/>
      <c r="L564" s="193"/>
      <c r="M564" s="193"/>
      <c r="N564" s="193"/>
      <c r="O564" s="193"/>
      <c r="P564" s="193"/>
      <c r="Q564" s="193"/>
      <c r="R564" s="193"/>
      <c r="S564" s="193"/>
      <c r="T564" s="193"/>
      <c r="U564" s="193"/>
      <c r="V564" s="193"/>
      <c r="W564" s="193"/>
      <c r="X564" s="193"/>
      <c r="Y564" s="193"/>
      <c r="Z564" s="193"/>
    </row>
    <row r="565" ht="12.0" customHeight="1">
      <c r="A565" s="193"/>
      <c r="B565" s="193"/>
      <c r="C565" s="193"/>
      <c r="D565" s="193"/>
      <c r="E565" s="193"/>
      <c r="F565" s="193"/>
      <c r="G565" s="193"/>
      <c r="H565" s="193"/>
      <c r="I565" s="193"/>
      <c r="J565" s="193"/>
      <c r="K565" s="193"/>
      <c r="L565" s="193"/>
      <c r="M565" s="193"/>
      <c r="N565" s="193"/>
      <c r="O565" s="193"/>
      <c r="P565" s="193"/>
      <c r="Q565" s="193"/>
      <c r="R565" s="193"/>
      <c r="S565" s="193"/>
      <c r="T565" s="193"/>
      <c r="U565" s="193"/>
      <c r="V565" s="193"/>
      <c r="W565" s="193"/>
      <c r="X565" s="193"/>
      <c r="Y565" s="193"/>
      <c r="Z565" s="193"/>
    </row>
    <row r="566" ht="12.0" customHeight="1">
      <c r="A566" s="193"/>
      <c r="B566" s="193"/>
      <c r="C566" s="193"/>
      <c r="D566" s="193"/>
      <c r="E566" s="193"/>
      <c r="F566" s="193"/>
      <c r="G566" s="193"/>
      <c r="H566" s="193"/>
      <c r="I566" s="193"/>
      <c r="J566" s="193"/>
      <c r="K566" s="193"/>
      <c r="L566" s="193"/>
      <c r="M566" s="193"/>
      <c r="N566" s="193"/>
      <c r="O566" s="193"/>
      <c r="P566" s="193"/>
      <c r="Q566" s="193"/>
      <c r="R566" s="193"/>
      <c r="S566" s="193"/>
      <c r="T566" s="193"/>
      <c r="U566" s="193"/>
      <c r="V566" s="193"/>
      <c r="W566" s="193"/>
      <c r="X566" s="193"/>
      <c r="Y566" s="193"/>
      <c r="Z566" s="193"/>
    </row>
    <row r="567" ht="12.0" customHeight="1">
      <c r="A567" s="193"/>
      <c r="B567" s="193"/>
      <c r="C567" s="193"/>
      <c r="D567" s="193"/>
      <c r="E567" s="193"/>
      <c r="F567" s="193"/>
      <c r="G567" s="193"/>
      <c r="H567" s="193"/>
      <c r="I567" s="193"/>
      <c r="J567" s="193"/>
      <c r="K567" s="193"/>
      <c r="L567" s="193"/>
      <c r="M567" s="193"/>
      <c r="N567" s="193"/>
      <c r="O567" s="193"/>
      <c r="P567" s="193"/>
      <c r="Q567" s="193"/>
      <c r="R567" s="193"/>
      <c r="S567" s="193"/>
      <c r="T567" s="193"/>
      <c r="U567" s="193"/>
      <c r="V567" s="193"/>
      <c r="W567" s="193"/>
      <c r="X567" s="193"/>
      <c r="Y567" s="193"/>
      <c r="Z567" s="193"/>
    </row>
    <row r="568" ht="12.0" customHeight="1">
      <c r="A568" s="193"/>
      <c r="B568" s="193"/>
      <c r="C568" s="193"/>
      <c r="D568" s="193"/>
      <c r="E568" s="193"/>
      <c r="F568" s="193"/>
      <c r="G568" s="193"/>
      <c r="H568" s="193"/>
      <c r="I568" s="193"/>
      <c r="J568" s="193"/>
      <c r="K568" s="193"/>
      <c r="L568" s="193"/>
      <c r="M568" s="193"/>
      <c r="N568" s="193"/>
      <c r="O568" s="193"/>
      <c r="P568" s="193"/>
      <c r="Q568" s="193"/>
      <c r="R568" s="193"/>
      <c r="S568" s="193"/>
      <c r="T568" s="193"/>
      <c r="U568" s="193"/>
      <c r="V568" s="193"/>
      <c r="W568" s="193"/>
      <c r="X568" s="193"/>
      <c r="Y568" s="193"/>
      <c r="Z568" s="193"/>
    </row>
    <row r="569" ht="12.0" customHeight="1">
      <c r="A569" s="193"/>
      <c r="B569" s="193"/>
      <c r="C569" s="193"/>
      <c r="D569" s="193"/>
      <c r="E569" s="193"/>
      <c r="F569" s="193"/>
      <c r="G569" s="193"/>
      <c r="H569" s="193"/>
      <c r="I569" s="193"/>
      <c r="J569" s="193"/>
      <c r="K569" s="193"/>
      <c r="L569" s="193"/>
      <c r="M569" s="193"/>
      <c r="N569" s="193"/>
      <c r="O569" s="193"/>
      <c r="P569" s="193"/>
      <c r="Q569" s="193"/>
      <c r="R569" s="193"/>
      <c r="S569" s="193"/>
      <c r="T569" s="193"/>
      <c r="U569" s="193"/>
      <c r="V569" s="193"/>
      <c r="W569" s="193"/>
      <c r="X569" s="193"/>
      <c r="Y569" s="193"/>
      <c r="Z569" s="193"/>
    </row>
    <row r="570" ht="12.0" customHeight="1">
      <c r="A570" s="193"/>
      <c r="B570" s="193"/>
      <c r="C570" s="193"/>
      <c r="D570" s="193"/>
      <c r="E570" s="193"/>
      <c r="F570" s="193"/>
      <c r="G570" s="193"/>
      <c r="H570" s="193"/>
      <c r="I570" s="193"/>
      <c r="J570" s="193"/>
      <c r="K570" s="193"/>
      <c r="L570" s="193"/>
      <c r="M570" s="193"/>
      <c r="N570" s="193"/>
      <c r="O570" s="193"/>
      <c r="P570" s="193"/>
      <c r="Q570" s="193"/>
      <c r="R570" s="193"/>
      <c r="S570" s="193"/>
      <c r="T570" s="193"/>
      <c r="U570" s="193"/>
      <c r="V570" s="193"/>
      <c r="W570" s="193"/>
      <c r="X570" s="193"/>
      <c r="Y570" s="193"/>
      <c r="Z570" s="193"/>
    </row>
    <row r="571" ht="12.0" customHeight="1">
      <c r="A571" s="193"/>
      <c r="B571" s="193"/>
      <c r="C571" s="193"/>
      <c r="D571" s="193"/>
      <c r="E571" s="193"/>
      <c r="F571" s="193"/>
      <c r="G571" s="193"/>
      <c r="H571" s="193"/>
      <c r="I571" s="193"/>
      <c r="J571" s="193"/>
      <c r="K571" s="193"/>
      <c r="L571" s="193"/>
      <c r="M571" s="193"/>
      <c r="N571" s="193"/>
      <c r="O571" s="193"/>
      <c r="P571" s="193"/>
      <c r="Q571" s="193"/>
      <c r="R571" s="193"/>
      <c r="S571" s="193"/>
      <c r="T571" s="193"/>
      <c r="U571" s="193"/>
      <c r="V571" s="193"/>
      <c r="W571" s="193"/>
      <c r="X571" s="193"/>
      <c r="Y571" s="193"/>
      <c r="Z571" s="193"/>
    </row>
    <row r="572" ht="12.0" customHeight="1">
      <c r="A572" s="193"/>
      <c r="B572" s="193"/>
      <c r="C572" s="193"/>
      <c r="D572" s="193"/>
      <c r="E572" s="193"/>
      <c r="F572" s="193"/>
      <c r="G572" s="193"/>
      <c r="H572" s="193"/>
      <c r="I572" s="193"/>
      <c r="J572" s="193"/>
      <c r="K572" s="193"/>
      <c r="L572" s="193"/>
      <c r="M572" s="193"/>
      <c r="N572" s="193"/>
      <c r="O572" s="193"/>
      <c r="P572" s="193"/>
      <c r="Q572" s="193"/>
      <c r="R572" s="193"/>
      <c r="S572" s="193"/>
      <c r="T572" s="193"/>
      <c r="U572" s="193"/>
      <c r="V572" s="193"/>
      <c r="W572" s="193"/>
      <c r="X572" s="193"/>
      <c r="Y572" s="193"/>
      <c r="Z572" s="193"/>
    </row>
    <row r="573" ht="12.0" customHeight="1">
      <c r="A573" s="193"/>
      <c r="B573" s="193"/>
      <c r="C573" s="193"/>
      <c r="D573" s="193"/>
      <c r="E573" s="193"/>
      <c r="F573" s="193"/>
      <c r="G573" s="193"/>
      <c r="H573" s="193"/>
      <c r="I573" s="193"/>
      <c r="J573" s="193"/>
      <c r="K573" s="193"/>
      <c r="L573" s="193"/>
      <c r="M573" s="193"/>
      <c r="N573" s="193"/>
      <c r="O573" s="193"/>
      <c r="P573" s="193"/>
      <c r="Q573" s="193"/>
      <c r="R573" s="193"/>
      <c r="S573" s="193"/>
      <c r="T573" s="193"/>
      <c r="U573" s="193"/>
      <c r="V573" s="193"/>
      <c r="W573" s="193"/>
      <c r="X573" s="193"/>
      <c r="Y573" s="193"/>
      <c r="Z573" s="193"/>
    </row>
    <row r="574" ht="12.0" customHeight="1">
      <c r="A574" s="193"/>
      <c r="B574" s="193"/>
      <c r="C574" s="193"/>
      <c r="D574" s="193"/>
      <c r="E574" s="193"/>
      <c r="F574" s="193"/>
      <c r="G574" s="193"/>
      <c r="H574" s="193"/>
      <c r="I574" s="193"/>
      <c r="J574" s="193"/>
      <c r="K574" s="193"/>
      <c r="L574" s="193"/>
      <c r="M574" s="193"/>
      <c r="N574" s="193"/>
      <c r="O574" s="193"/>
      <c r="P574" s="193"/>
      <c r="Q574" s="193"/>
      <c r="R574" s="193"/>
      <c r="S574" s="193"/>
      <c r="T574" s="193"/>
      <c r="U574" s="193"/>
      <c r="V574" s="193"/>
      <c r="W574" s="193"/>
      <c r="X574" s="193"/>
      <c r="Y574" s="193"/>
      <c r="Z574" s="193"/>
    </row>
    <row r="575" ht="12.0" customHeight="1">
      <c r="A575" s="193"/>
      <c r="B575" s="193"/>
      <c r="C575" s="193"/>
      <c r="D575" s="193"/>
      <c r="E575" s="193"/>
      <c r="F575" s="193"/>
      <c r="G575" s="193"/>
      <c r="H575" s="193"/>
      <c r="I575" s="193"/>
      <c r="J575" s="193"/>
      <c r="K575" s="193"/>
      <c r="L575" s="193"/>
      <c r="M575" s="193"/>
      <c r="N575" s="193"/>
      <c r="O575" s="193"/>
      <c r="P575" s="193"/>
      <c r="Q575" s="193"/>
      <c r="R575" s="193"/>
      <c r="S575" s="193"/>
      <c r="T575" s="193"/>
      <c r="U575" s="193"/>
      <c r="V575" s="193"/>
      <c r="W575" s="193"/>
      <c r="X575" s="193"/>
      <c r="Y575" s="193"/>
      <c r="Z575" s="193"/>
    </row>
    <row r="576" ht="12.0" customHeight="1">
      <c r="A576" s="193"/>
      <c r="B576" s="193"/>
      <c r="C576" s="193"/>
      <c r="D576" s="193"/>
      <c r="E576" s="193"/>
      <c r="F576" s="193"/>
      <c r="G576" s="193"/>
      <c r="H576" s="193"/>
      <c r="I576" s="193"/>
      <c r="J576" s="193"/>
      <c r="K576" s="193"/>
      <c r="L576" s="193"/>
      <c r="M576" s="193"/>
      <c r="N576" s="193"/>
      <c r="O576" s="193"/>
      <c r="P576" s="193"/>
      <c r="Q576" s="193"/>
      <c r="R576" s="193"/>
      <c r="S576" s="193"/>
      <c r="T576" s="193"/>
      <c r="U576" s="193"/>
      <c r="V576" s="193"/>
      <c r="W576" s="193"/>
      <c r="X576" s="193"/>
      <c r="Y576" s="193"/>
      <c r="Z576" s="193"/>
    </row>
    <row r="577" ht="12.0" customHeight="1">
      <c r="A577" s="193"/>
      <c r="B577" s="193"/>
      <c r="C577" s="193"/>
      <c r="D577" s="193"/>
      <c r="E577" s="193"/>
      <c r="F577" s="193"/>
      <c r="G577" s="193"/>
      <c r="H577" s="193"/>
      <c r="I577" s="193"/>
      <c r="J577" s="193"/>
      <c r="K577" s="193"/>
      <c r="L577" s="193"/>
      <c r="M577" s="193"/>
      <c r="N577" s="193"/>
      <c r="O577" s="193"/>
      <c r="P577" s="193"/>
      <c r="Q577" s="193"/>
      <c r="R577" s="193"/>
      <c r="S577" s="193"/>
      <c r="T577" s="193"/>
      <c r="U577" s="193"/>
      <c r="V577" s="193"/>
      <c r="W577" s="193"/>
      <c r="X577" s="193"/>
      <c r="Y577" s="193"/>
      <c r="Z577" s="193"/>
    </row>
    <row r="578" ht="12.0" customHeight="1">
      <c r="A578" s="193"/>
      <c r="B578" s="193"/>
      <c r="C578" s="193"/>
      <c r="D578" s="193"/>
      <c r="E578" s="193"/>
      <c r="F578" s="193"/>
      <c r="G578" s="193"/>
      <c r="H578" s="193"/>
      <c r="I578" s="193"/>
      <c r="J578" s="193"/>
      <c r="K578" s="193"/>
      <c r="L578" s="193"/>
      <c r="M578" s="193"/>
      <c r="N578" s="193"/>
      <c r="O578" s="193"/>
      <c r="P578" s="193"/>
      <c r="Q578" s="193"/>
      <c r="R578" s="193"/>
      <c r="S578" s="193"/>
      <c r="T578" s="193"/>
      <c r="U578" s="193"/>
      <c r="V578" s="193"/>
      <c r="W578" s="193"/>
      <c r="X578" s="193"/>
      <c r="Y578" s="193"/>
      <c r="Z578" s="193"/>
    </row>
    <row r="579" ht="12.0" customHeight="1">
      <c r="A579" s="193"/>
      <c r="B579" s="193"/>
      <c r="C579" s="193"/>
      <c r="D579" s="193"/>
      <c r="E579" s="193"/>
      <c r="F579" s="193"/>
      <c r="G579" s="193"/>
      <c r="H579" s="193"/>
      <c r="I579" s="193"/>
      <c r="J579" s="193"/>
      <c r="K579" s="193"/>
      <c r="L579" s="193"/>
      <c r="M579" s="193"/>
      <c r="N579" s="193"/>
      <c r="O579" s="193"/>
      <c r="P579" s="193"/>
      <c r="Q579" s="193"/>
      <c r="R579" s="193"/>
      <c r="S579" s="193"/>
      <c r="T579" s="193"/>
      <c r="U579" s="193"/>
      <c r="V579" s="193"/>
      <c r="W579" s="193"/>
      <c r="X579" s="193"/>
      <c r="Y579" s="193"/>
      <c r="Z579" s="193"/>
    </row>
    <row r="580" ht="12.0" customHeight="1">
      <c r="A580" s="193"/>
      <c r="B580" s="193"/>
      <c r="C580" s="193"/>
      <c r="D580" s="193"/>
      <c r="E580" s="193"/>
      <c r="F580" s="193"/>
      <c r="G580" s="193"/>
      <c r="H580" s="193"/>
      <c r="I580" s="193"/>
      <c r="J580" s="193"/>
      <c r="K580" s="193"/>
      <c r="L580" s="193"/>
      <c r="M580" s="193"/>
      <c r="N580" s="193"/>
      <c r="O580" s="193"/>
      <c r="P580" s="193"/>
      <c r="Q580" s="193"/>
      <c r="R580" s="193"/>
      <c r="S580" s="193"/>
      <c r="T580" s="193"/>
      <c r="U580" s="193"/>
      <c r="V580" s="193"/>
      <c r="W580" s="193"/>
      <c r="X580" s="193"/>
      <c r="Y580" s="193"/>
      <c r="Z580" s="193"/>
    </row>
    <row r="581" ht="12.0" customHeight="1">
      <c r="A581" s="193"/>
      <c r="B581" s="193"/>
      <c r="C581" s="193"/>
      <c r="D581" s="193"/>
      <c r="E581" s="193"/>
      <c r="F581" s="193"/>
      <c r="G581" s="193"/>
      <c r="H581" s="193"/>
      <c r="I581" s="193"/>
      <c r="J581" s="193"/>
      <c r="K581" s="193"/>
      <c r="L581" s="193"/>
      <c r="M581" s="193"/>
      <c r="N581" s="193"/>
      <c r="O581" s="193"/>
      <c r="P581" s="193"/>
      <c r="Q581" s="193"/>
      <c r="R581" s="193"/>
      <c r="S581" s="193"/>
      <c r="T581" s="193"/>
      <c r="U581" s="193"/>
      <c r="V581" s="193"/>
      <c r="W581" s="193"/>
      <c r="X581" s="193"/>
      <c r="Y581" s="193"/>
      <c r="Z581" s="193"/>
    </row>
    <row r="582" ht="12.0" customHeight="1">
      <c r="A582" s="193"/>
      <c r="B582" s="193"/>
      <c r="C582" s="193"/>
      <c r="D582" s="193"/>
      <c r="E582" s="193"/>
      <c r="F582" s="193"/>
      <c r="G582" s="193"/>
      <c r="H582" s="193"/>
      <c r="I582" s="193"/>
      <c r="J582" s="193"/>
      <c r="K582" s="193"/>
      <c r="L582" s="193"/>
      <c r="M582" s="193"/>
      <c r="N582" s="193"/>
      <c r="O582" s="193"/>
      <c r="P582" s="193"/>
      <c r="Q582" s="193"/>
      <c r="R582" s="193"/>
      <c r="S582" s="193"/>
      <c r="T582" s="193"/>
      <c r="U582" s="193"/>
      <c r="V582" s="193"/>
      <c r="W582" s="193"/>
      <c r="X582" s="193"/>
      <c r="Y582" s="193"/>
      <c r="Z582" s="193"/>
    </row>
    <row r="583" ht="12.0" customHeight="1">
      <c r="A583" s="193"/>
      <c r="B583" s="193"/>
      <c r="C583" s="193"/>
      <c r="D583" s="193"/>
      <c r="E583" s="193"/>
      <c r="F583" s="193"/>
      <c r="G583" s="193"/>
      <c r="H583" s="193"/>
      <c r="I583" s="193"/>
      <c r="J583" s="193"/>
      <c r="K583" s="193"/>
      <c r="L583" s="193"/>
      <c r="M583" s="193"/>
      <c r="N583" s="193"/>
      <c r="O583" s="193"/>
      <c r="P583" s="193"/>
      <c r="Q583" s="193"/>
      <c r="R583" s="193"/>
      <c r="S583" s="193"/>
      <c r="T583" s="193"/>
      <c r="U583" s="193"/>
      <c r="V583" s="193"/>
      <c r="W583" s="193"/>
      <c r="X583" s="193"/>
      <c r="Y583" s="193"/>
      <c r="Z583" s="193"/>
    </row>
    <row r="584" ht="12.0" customHeight="1">
      <c r="A584" s="193"/>
      <c r="B584" s="193"/>
      <c r="C584" s="193"/>
      <c r="D584" s="193"/>
      <c r="E584" s="193"/>
      <c r="F584" s="193"/>
      <c r="G584" s="193"/>
      <c r="H584" s="193"/>
      <c r="I584" s="193"/>
      <c r="J584" s="193"/>
      <c r="K584" s="193"/>
      <c r="L584" s="193"/>
      <c r="M584" s="193"/>
      <c r="N584" s="193"/>
      <c r="O584" s="193"/>
      <c r="P584" s="193"/>
      <c r="Q584" s="193"/>
      <c r="R584" s="193"/>
      <c r="S584" s="193"/>
      <c r="T584" s="193"/>
      <c r="U584" s="193"/>
      <c r="V584" s="193"/>
      <c r="W584" s="193"/>
      <c r="X584" s="193"/>
      <c r="Y584" s="193"/>
      <c r="Z584" s="193"/>
    </row>
    <row r="585" ht="12.0" customHeight="1">
      <c r="A585" s="193"/>
      <c r="B585" s="193"/>
      <c r="C585" s="193"/>
      <c r="D585" s="193"/>
      <c r="E585" s="193"/>
      <c r="F585" s="193"/>
      <c r="G585" s="193"/>
      <c r="H585" s="193"/>
      <c r="I585" s="193"/>
      <c r="J585" s="193"/>
      <c r="K585" s="193"/>
      <c r="L585" s="193"/>
      <c r="M585" s="193"/>
      <c r="N585" s="193"/>
      <c r="O585" s="193"/>
      <c r="P585" s="193"/>
      <c r="Q585" s="193"/>
      <c r="R585" s="193"/>
      <c r="S585" s="193"/>
      <c r="T585" s="193"/>
      <c r="U585" s="193"/>
      <c r="V585" s="193"/>
      <c r="W585" s="193"/>
      <c r="X585" s="193"/>
      <c r="Y585" s="193"/>
      <c r="Z585" s="193"/>
    </row>
    <row r="586" ht="12.0" customHeight="1">
      <c r="A586" s="193"/>
      <c r="B586" s="193"/>
      <c r="C586" s="193"/>
      <c r="D586" s="193"/>
      <c r="E586" s="193"/>
      <c r="F586" s="193"/>
      <c r="G586" s="193"/>
      <c r="H586" s="193"/>
      <c r="I586" s="193"/>
      <c r="J586" s="193"/>
      <c r="K586" s="193"/>
      <c r="L586" s="193"/>
      <c r="M586" s="193"/>
      <c r="N586" s="193"/>
      <c r="O586" s="193"/>
      <c r="P586" s="193"/>
      <c r="Q586" s="193"/>
      <c r="R586" s="193"/>
      <c r="S586" s="193"/>
      <c r="T586" s="193"/>
      <c r="U586" s="193"/>
      <c r="V586" s="193"/>
      <c r="W586" s="193"/>
      <c r="X586" s="193"/>
      <c r="Y586" s="193"/>
      <c r="Z586" s="193"/>
    </row>
    <row r="587" ht="12.0" customHeight="1">
      <c r="A587" s="193"/>
      <c r="B587" s="193"/>
      <c r="C587" s="193"/>
      <c r="D587" s="193"/>
      <c r="E587" s="193"/>
      <c r="F587" s="193"/>
      <c r="G587" s="193"/>
      <c r="H587" s="193"/>
      <c r="I587" s="193"/>
      <c r="J587" s="193"/>
      <c r="K587" s="193"/>
      <c r="L587" s="193"/>
      <c r="M587" s="193"/>
      <c r="N587" s="193"/>
      <c r="O587" s="193"/>
      <c r="P587" s="193"/>
      <c r="Q587" s="193"/>
      <c r="R587" s="193"/>
      <c r="S587" s="193"/>
      <c r="T587" s="193"/>
      <c r="U587" s="193"/>
      <c r="V587" s="193"/>
      <c r="W587" s="193"/>
      <c r="X587" s="193"/>
      <c r="Y587" s="193"/>
      <c r="Z587" s="193"/>
    </row>
    <row r="588" ht="12.0" customHeight="1">
      <c r="A588" s="193"/>
      <c r="B588" s="193"/>
      <c r="C588" s="193"/>
      <c r="D588" s="193"/>
      <c r="E588" s="193"/>
      <c r="F588" s="193"/>
      <c r="G588" s="193"/>
      <c r="H588" s="193"/>
      <c r="I588" s="193"/>
      <c r="J588" s="193"/>
      <c r="K588" s="193"/>
      <c r="L588" s="193"/>
      <c r="M588" s="193"/>
      <c r="N588" s="193"/>
      <c r="O588" s="193"/>
      <c r="P588" s="193"/>
      <c r="Q588" s="193"/>
      <c r="R588" s="193"/>
      <c r="S588" s="193"/>
      <c r="T588" s="193"/>
      <c r="U588" s="193"/>
      <c r="V588" s="193"/>
      <c r="W588" s="193"/>
      <c r="X588" s="193"/>
      <c r="Y588" s="193"/>
      <c r="Z588" s="193"/>
    </row>
    <row r="589" ht="12.0" customHeight="1">
      <c r="A589" s="193"/>
      <c r="B589" s="193"/>
      <c r="C589" s="193"/>
      <c r="D589" s="193"/>
      <c r="E589" s="193"/>
      <c r="F589" s="193"/>
      <c r="G589" s="193"/>
      <c r="H589" s="193"/>
      <c r="I589" s="193"/>
      <c r="J589" s="193"/>
      <c r="K589" s="193"/>
      <c r="L589" s="193"/>
      <c r="M589" s="193"/>
      <c r="N589" s="193"/>
      <c r="O589" s="193"/>
      <c r="P589" s="193"/>
      <c r="Q589" s="193"/>
      <c r="R589" s="193"/>
      <c r="S589" s="193"/>
      <c r="T589" s="193"/>
      <c r="U589" s="193"/>
      <c r="V589" s="193"/>
      <c r="W589" s="193"/>
      <c r="X589" s="193"/>
      <c r="Y589" s="193"/>
      <c r="Z589" s="193"/>
    </row>
    <row r="590" ht="12.0" customHeight="1">
      <c r="A590" s="193"/>
      <c r="B590" s="193"/>
      <c r="C590" s="193"/>
      <c r="D590" s="193"/>
      <c r="E590" s="193"/>
      <c r="F590" s="193"/>
      <c r="G590" s="193"/>
      <c r="H590" s="193"/>
      <c r="I590" s="193"/>
      <c r="J590" s="193"/>
      <c r="K590" s="193"/>
      <c r="L590" s="193"/>
      <c r="M590" s="193"/>
      <c r="N590" s="193"/>
      <c r="O590" s="193"/>
      <c r="P590" s="193"/>
      <c r="Q590" s="193"/>
      <c r="R590" s="193"/>
      <c r="S590" s="193"/>
      <c r="T590" s="193"/>
      <c r="U590" s="193"/>
      <c r="V590" s="193"/>
      <c r="W590" s="193"/>
      <c r="X590" s="193"/>
      <c r="Y590" s="193"/>
      <c r="Z590" s="193"/>
    </row>
    <row r="591" ht="12.0" customHeight="1">
      <c r="A591" s="193"/>
      <c r="B591" s="193"/>
      <c r="C591" s="193"/>
      <c r="D591" s="193"/>
      <c r="E591" s="193"/>
      <c r="F591" s="193"/>
      <c r="G591" s="193"/>
      <c r="H591" s="193"/>
      <c r="I591" s="193"/>
      <c r="J591" s="193"/>
      <c r="K591" s="193"/>
      <c r="L591" s="193"/>
      <c r="M591" s="193"/>
      <c r="N591" s="193"/>
      <c r="O591" s="193"/>
      <c r="P591" s="193"/>
      <c r="Q591" s="193"/>
      <c r="R591" s="193"/>
      <c r="S591" s="193"/>
      <c r="T591" s="193"/>
      <c r="U591" s="193"/>
      <c r="V591" s="193"/>
      <c r="W591" s="193"/>
      <c r="X591" s="193"/>
      <c r="Y591" s="193"/>
      <c r="Z591" s="193"/>
    </row>
    <row r="592" ht="12.0" customHeight="1">
      <c r="A592" s="193"/>
      <c r="B592" s="193"/>
      <c r="C592" s="193"/>
      <c r="D592" s="193"/>
      <c r="E592" s="193"/>
      <c r="F592" s="193"/>
      <c r="G592" s="193"/>
      <c r="H592" s="193"/>
      <c r="I592" s="193"/>
      <c r="J592" s="193"/>
      <c r="K592" s="193"/>
      <c r="L592" s="193"/>
      <c r="M592" s="193"/>
      <c r="N592" s="193"/>
      <c r="O592" s="193"/>
      <c r="P592" s="193"/>
      <c r="Q592" s="193"/>
      <c r="R592" s="193"/>
      <c r="S592" s="193"/>
      <c r="T592" s="193"/>
      <c r="U592" s="193"/>
      <c r="V592" s="193"/>
      <c r="W592" s="193"/>
      <c r="X592" s="193"/>
      <c r="Y592" s="193"/>
      <c r="Z592" s="193"/>
    </row>
    <row r="593" ht="12.0" customHeight="1">
      <c r="A593" s="193"/>
      <c r="B593" s="193"/>
      <c r="C593" s="193"/>
      <c r="D593" s="193"/>
      <c r="E593" s="193"/>
      <c r="F593" s="193"/>
      <c r="G593" s="193"/>
      <c r="H593" s="193"/>
      <c r="I593" s="193"/>
      <c r="J593" s="193"/>
      <c r="K593" s="193"/>
      <c r="L593" s="193"/>
      <c r="M593" s="193"/>
      <c r="N593" s="193"/>
      <c r="O593" s="193"/>
      <c r="P593" s="193"/>
      <c r="Q593" s="193"/>
      <c r="R593" s="193"/>
      <c r="S593" s="193"/>
      <c r="T593" s="193"/>
      <c r="U593" s="193"/>
      <c r="V593" s="193"/>
      <c r="W593" s="193"/>
      <c r="X593" s="193"/>
      <c r="Y593" s="193"/>
      <c r="Z593" s="193"/>
    </row>
    <row r="594" ht="12.0" customHeight="1">
      <c r="A594" s="193"/>
      <c r="B594" s="193"/>
      <c r="C594" s="193"/>
      <c r="D594" s="193"/>
      <c r="E594" s="193"/>
      <c r="F594" s="193"/>
      <c r="G594" s="193"/>
      <c r="H594" s="193"/>
      <c r="I594" s="193"/>
      <c r="J594" s="193"/>
      <c r="K594" s="193"/>
      <c r="L594" s="193"/>
      <c r="M594" s="193"/>
      <c r="N594" s="193"/>
      <c r="O594" s="193"/>
      <c r="P594" s="193"/>
      <c r="Q594" s="193"/>
      <c r="R594" s="193"/>
      <c r="S594" s="193"/>
      <c r="T594" s="193"/>
      <c r="U594" s="193"/>
      <c r="V594" s="193"/>
      <c r="W594" s="193"/>
      <c r="X594" s="193"/>
      <c r="Y594" s="193"/>
      <c r="Z594" s="193"/>
    </row>
    <row r="595" ht="12.0" customHeight="1">
      <c r="A595" s="193"/>
      <c r="B595" s="193"/>
      <c r="C595" s="193"/>
      <c r="D595" s="193"/>
      <c r="E595" s="193"/>
      <c r="F595" s="193"/>
      <c r="G595" s="193"/>
      <c r="H595" s="193"/>
      <c r="I595" s="193"/>
      <c r="J595" s="193"/>
      <c r="K595" s="193"/>
      <c r="L595" s="193"/>
      <c r="M595" s="193"/>
      <c r="N595" s="193"/>
      <c r="O595" s="193"/>
      <c r="P595" s="193"/>
      <c r="Q595" s="193"/>
      <c r="R595" s="193"/>
      <c r="S595" s="193"/>
      <c r="T595" s="193"/>
      <c r="U595" s="193"/>
      <c r="V595" s="193"/>
      <c r="W595" s="193"/>
      <c r="X595" s="193"/>
      <c r="Y595" s="193"/>
      <c r="Z595" s="193"/>
    </row>
    <row r="596" ht="12.0" customHeight="1">
      <c r="A596" s="193"/>
      <c r="B596" s="193"/>
      <c r="C596" s="193"/>
      <c r="D596" s="193"/>
      <c r="E596" s="193"/>
      <c r="F596" s="193"/>
      <c r="G596" s="193"/>
      <c r="H596" s="193"/>
      <c r="I596" s="193"/>
      <c r="J596" s="193"/>
      <c r="K596" s="193"/>
      <c r="L596" s="193"/>
      <c r="M596" s="193"/>
      <c r="N596" s="193"/>
      <c r="O596" s="193"/>
      <c r="P596" s="193"/>
      <c r="Q596" s="193"/>
      <c r="R596" s="193"/>
      <c r="S596" s="193"/>
      <c r="T596" s="193"/>
      <c r="U596" s="193"/>
      <c r="V596" s="193"/>
      <c r="W596" s="193"/>
      <c r="X596" s="193"/>
      <c r="Y596" s="193"/>
      <c r="Z596" s="193"/>
    </row>
    <row r="597" ht="12.0" customHeight="1">
      <c r="A597" s="193"/>
      <c r="B597" s="193"/>
      <c r="C597" s="193"/>
      <c r="D597" s="193"/>
      <c r="E597" s="193"/>
      <c r="F597" s="193"/>
      <c r="G597" s="193"/>
      <c r="H597" s="193"/>
      <c r="I597" s="193"/>
      <c r="J597" s="193"/>
      <c r="K597" s="193"/>
      <c r="L597" s="193"/>
      <c r="M597" s="193"/>
      <c r="N597" s="193"/>
      <c r="O597" s="193"/>
      <c r="P597" s="193"/>
      <c r="Q597" s="193"/>
      <c r="R597" s="193"/>
      <c r="S597" s="193"/>
      <c r="T597" s="193"/>
      <c r="U597" s="193"/>
      <c r="V597" s="193"/>
      <c r="W597" s="193"/>
      <c r="X597" s="193"/>
      <c r="Y597" s="193"/>
      <c r="Z597" s="193"/>
    </row>
    <row r="598" ht="12.0" customHeight="1">
      <c r="A598" s="193"/>
      <c r="B598" s="193"/>
      <c r="C598" s="193"/>
      <c r="D598" s="193"/>
      <c r="E598" s="193"/>
      <c r="F598" s="193"/>
      <c r="G598" s="193"/>
      <c r="H598" s="193"/>
      <c r="I598" s="193"/>
      <c r="J598" s="193"/>
      <c r="K598" s="193"/>
      <c r="L598" s="193"/>
      <c r="M598" s="193"/>
      <c r="N598" s="193"/>
      <c r="O598" s="193"/>
      <c r="P598" s="193"/>
      <c r="Q598" s="193"/>
      <c r="R598" s="193"/>
      <c r="S598" s="193"/>
      <c r="T598" s="193"/>
      <c r="U598" s="193"/>
      <c r="V598" s="193"/>
      <c r="W598" s="193"/>
      <c r="X598" s="193"/>
      <c r="Y598" s="193"/>
      <c r="Z598" s="193"/>
    </row>
    <row r="599" ht="12.0" customHeight="1">
      <c r="A599" s="193"/>
      <c r="B599" s="193"/>
      <c r="C599" s="193"/>
      <c r="D599" s="193"/>
      <c r="E599" s="193"/>
      <c r="F599" s="193"/>
      <c r="G599" s="193"/>
      <c r="H599" s="193"/>
      <c r="I599" s="193"/>
      <c r="J599" s="193"/>
      <c r="K599" s="193"/>
      <c r="L599" s="193"/>
      <c r="M599" s="193"/>
      <c r="N599" s="193"/>
      <c r="O599" s="193"/>
      <c r="P599" s="193"/>
      <c r="Q599" s="193"/>
      <c r="R599" s="193"/>
      <c r="S599" s="193"/>
      <c r="T599" s="193"/>
      <c r="U599" s="193"/>
      <c r="V599" s="193"/>
      <c r="W599" s="193"/>
      <c r="X599" s="193"/>
      <c r="Y599" s="193"/>
      <c r="Z599" s="193"/>
    </row>
    <row r="600" ht="12.0" customHeight="1">
      <c r="A600" s="193"/>
      <c r="B600" s="193"/>
      <c r="C600" s="193"/>
      <c r="D600" s="193"/>
      <c r="E600" s="193"/>
      <c r="F600" s="193"/>
      <c r="G600" s="193"/>
      <c r="H600" s="193"/>
      <c r="I600" s="193"/>
      <c r="J600" s="193"/>
      <c r="K600" s="193"/>
      <c r="L600" s="193"/>
      <c r="M600" s="193"/>
      <c r="N600" s="193"/>
      <c r="O600" s="193"/>
      <c r="P600" s="193"/>
      <c r="Q600" s="193"/>
      <c r="R600" s="193"/>
      <c r="S600" s="193"/>
      <c r="T600" s="193"/>
      <c r="U600" s="193"/>
      <c r="V600" s="193"/>
      <c r="W600" s="193"/>
      <c r="X600" s="193"/>
      <c r="Y600" s="193"/>
      <c r="Z600" s="193"/>
    </row>
    <row r="601" ht="12.0" customHeight="1">
      <c r="A601" s="193"/>
      <c r="B601" s="193"/>
      <c r="C601" s="193"/>
      <c r="D601" s="193"/>
      <c r="E601" s="193"/>
      <c r="F601" s="193"/>
      <c r="G601" s="193"/>
      <c r="H601" s="193"/>
      <c r="I601" s="193"/>
      <c r="J601" s="193"/>
      <c r="K601" s="193"/>
      <c r="L601" s="193"/>
      <c r="M601" s="193"/>
      <c r="N601" s="193"/>
      <c r="O601" s="193"/>
      <c r="P601" s="193"/>
      <c r="Q601" s="193"/>
      <c r="R601" s="193"/>
      <c r="S601" s="193"/>
      <c r="T601" s="193"/>
      <c r="U601" s="193"/>
      <c r="V601" s="193"/>
      <c r="W601" s="193"/>
      <c r="X601" s="193"/>
      <c r="Y601" s="193"/>
      <c r="Z601" s="193"/>
    </row>
    <row r="602" ht="12.0" customHeight="1">
      <c r="A602" s="193"/>
      <c r="B602" s="193"/>
      <c r="C602" s="193"/>
      <c r="D602" s="193"/>
      <c r="E602" s="193"/>
      <c r="F602" s="193"/>
      <c r="G602" s="193"/>
      <c r="H602" s="193"/>
      <c r="I602" s="193"/>
      <c r="J602" s="193"/>
      <c r="K602" s="193"/>
      <c r="L602" s="193"/>
      <c r="M602" s="193"/>
      <c r="N602" s="193"/>
      <c r="O602" s="193"/>
      <c r="P602" s="193"/>
      <c r="Q602" s="193"/>
      <c r="R602" s="193"/>
      <c r="S602" s="193"/>
      <c r="T602" s="193"/>
      <c r="U602" s="193"/>
      <c r="V602" s="193"/>
      <c r="W602" s="193"/>
      <c r="X602" s="193"/>
      <c r="Y602" s="193"/>
      <c r="Z602" s="193"/>
    </row>
    <row r="603" ht="12.0" customHeight="1">
      <c r="A603" s="193"/>
      <c r="B603" s="193"/>
      <c r="C603" s="193"/>
      <c r="D603" s="193"/>
      <c r="E603" s="193"/>
      <c r="F603" s="193"/>
      <c r="G603" s="193"/>
      <c r="H603" s="193"/>
      <c r="I603" s="193"/>
      <c r="J603" s="193"/>
      <c r="K603" s="193"/>
      <c r="L603" s="193"/>
      <c r="M603" s="193"/>
      <c r="N603" s="193"/>
      <c r="O603" s="193"/>
      <c r="P603" s="193"/>
      <c r="Q603" s="193"/>
      <c r="R603" s="193"/>
      <c r="S603" s="193"/>
      <c r="T603" s="193"/>
      <c r="U603" s="193"/>
      <c r="V603" s="193"/>
      <c r="W603" s="193"/>
      <c r="X603" s="193"/>
      <c r="Y603" s="193"/>
      <c r="Z603" s="193"/>
    </row>
    <row r="604" ht="12.0" customHeight="1">
      <c r="A604" s="193"/>
      <c r="B604" s="193"/>
      <c r="C604" s="193"/>
      <c r="D604" s="193"/>
      <c r="E604" s="193"/>
      <c r="F604" s="193"/>
      <c r="G604" s="193"/>
      <c r="H604" s="193"/>
      <c r="I604" s="193"/>
      <c r="J604" s="193"/>
      <c r="K604" s="193"/>
      <c r="L604" s="193"/>
      <c r="M604" s="193"/>
      <c r="N604" s="193"/>
      <c r="O604" s="193"/>
      <c r="P604" s="193"/>
      <c r="Q604" s="193"/>
      <c r="R604" s="193"/>
      <c r="S604" s="193"/>
      <c r="T604" s="193"/>
      <c r="U604" s="193"/>
      <c r="V604" s="193"/>
      <c r="W604" s="193"/>
      <c r="X604" s="193"/>
      <c r="Y604" s="193"/>
      <c r="Z604" s="193"/>
    </row>
    <row r="605" ht="12.0" customHeight="1">
      <c r="A605" s="193"/>
      <c r="B605" s="193"/>
      <c r="C605" s="193"/>
      <c r="D605" s="193"/>
      <c r="E605" s="193"/>
      <c r="F605" s="193"/>
      <c r="G605" s="193"/>
      <c r="H605" s="193"/>
      <c r="I605" s="193"/>
      <c r="J605" s="193"/>
      <c r="K605" s="193"/>
      <c r="L605" s="193"/>
      <c r="M605" s="193"/>
      <c r="N605" s="193"/>
      <c r="O605" s="193"/>
      <c r="P605" s="193"/>
      <c r="Q605" s="193"/>
      <c r="R605" s="193"/>
      <c r="S605" s="193"/>
      <c r="T605" s="193"/>
      <c r="U605" s="193"/>
      <c r="V605" s="193"/>
      <c r="W605" s="193"/>
      <c r="X605" s="193"/>
      <c r="Y605" s="193"/>
      <c r="Z605" s="193"/>
    </row>
    <row r="606" ht="12.0" customHeight="1">
      <c r="A606" s="193"/>
      <c r="B606" s="193"/>
      <c r="C606" s="193"/>
      <c r="D606" s="193"/>
      <c r="E606" s="193"/>
      <c r="F606" s="193"/>
      <c r="G606" s="193"/>
      <c r="H606" s="193"/>
      <c r="I606" s="193"/>
      <c r="J606" s="193"/>
      <c r="K606" s="193"/>
      <c r="L606" s="193"/>
      <c r="M606" s="193"/>
      <c r="N606" s="193"/>
      <c r="O606" s="193"/>
      <c r="P606" s="193"/>
      <c r="Q606" s="193"/>
      <c r="R606" s="193"/>
      <c r="S606" s="193"/>
      <c r="T606" s="193"/>
      <c r="U606" s="193"/>
      <c r="V606" s="193"/>
      <c r="W606" s="193"/>
      <c r="X606" s="193"/>
      <c r="Y606" s="193"/>
      <c r="Z606" s="193"/>
    </row>
    <row r="607" ht="12.0" customHeight="1">
      <c r="A607" s="193"/>
      <c r="B607" s="193"/>
      <c r="C607" s="193"/>
      <c r="D607" s="193"/>
      <c r="E607" s="193"/>
      <c r="F607" s="193"/>
      <c r="G607" s="193"/>
      <c r="H607" s="193"/>
      <c r="I607" s="193"/>
      <c r="J607" s="193"/>
      <c r="K607" s="193"/>
      <c r="L607" s="193"/>
      <c r="M607" s="193"/>
      <c r="N607" s="193"/>
      <c r="O607" s="193"/>
      <c r="P607" s="193"/>
      <c r="Q607" s="193"/>
      <c r="R607" s="193"/>
      <c r="S607" s="193"/>
      <c r="T607" s="193"/>
      <c r="U607" s="193"/>
      <c r="V607" s="193"/>
      <c r="W607" s="193"/>
      <c r="X607" s="193"/>
      <c r="Y607" s="193"/>
      <c r="Z607" s="193"/>
    </row>
    <row r="608" ht="12.0" customHeight="1">
      <c r="A608" s="193"/>
      <c r="B608" s="193"/>
      <c r="C608" s="193"/>
      <c r="D608" s="193"/>
      <c r="E608" s="193"/>
      <c r="F608" s="193"/>
      <c r="G608" s="193"/>
      <c r="H608" s="193"/>
      <c r="I608" s="193"/>
      <c r="J608" s="193"/>
      <c r="K608" s="193"/>
      <c r="L608" s="193"/>
      <c r="M608" s="193"/>
      <c r="N608" s="193"/>
      <c r="O608" s="193"/>
      <c r="P608" s="193"/>
      <c r="Q608" s="193"/>
      <c r="R608" s="193"/>
      <c r="S608" s="193"/>
      <c r="T608" s="193"/>
      <c r="U608" s="193"/>
      <c r="V608" s="193"/>
      <c r="W608" s="193"/>
      <c r="X608" s="193"/>
      <c r="Y608" s="193"/>
      <c r="Z608" s="193"/>
    </row>
    <row r="609" ht="12.0" customHeight="1">
      <c r="A609" s="193"/>
      <c r="B609" s="193"/>
      <c r="C609" s="193"/>
      <c r="D609" s="193"/>
      <c r="E609" s="193"/>
      <c r="F609" s="193"/>
      <c r="G609" s="193"/>
      <c r="H609" s="193"/>
      <c r="I609" s="193"/>
      <c r="J609" s="193"/>
      <c r="K609" s="193"/>
      <c r="L609" s="193"/>
      <c r="M609" s="193"/>
      <c r="N609" s="193"/>
      <c r="O609" s="193"/>
      <c r="P609" s="193"/>
      <c r="Q609" s="193"/>
      <c r="R609" s="193"/>
      <c r="S609" s="193"/>
      <c r="T609" s="193"/>
      <c r="U609" s="193"/>
      <c r="V609" s="193"/>
      <c r="W609" s="193"/>
      <c r="X609" s="193"/>
      <c r="Y609" s="193"/>
      <c r="Z609" s="193"/>
    </row>
    <row r="610" ht="12.0" customHeight="1">
      <c r="A610" s="193"/>
      <c r="B610" s="193"/>
      <c r="C610" s="193"/>
      <c r="D610" s="193"/>
      <c r="E610" s="193"/>
      <c r="F610" s="193"/>
      <c r="G610" s="193"/>
      <c r="H610" s="193"/>
      <c r="I610" s="193"/>
      <c r="J610" s="193"/>
      <c r="K610" s="193"/>
      <c r="L610" s="193"/>
      <c r="M610" s="193"/>
      <c r="N610" s="193"/>
      <c r="O610" s="193"/>
      <c r="P610" s="193"/>
      <c r="Q610" s="193"/>
      <c r="R610" s="193"/>
      <c r="S610" s="193"/>
      <c r="T610" s="193"/>
      <c r="U610" s="193"/>
      <c r="V610" s="193"/>
      <c r="W610" s="193"/>
      <c r="X610" s="193"/>
      <c r="Y610" s="193"/>
      <c r="Z610" s="193"/>
    </row>
    <row r="611" ht="12.0" customHeight="1">
      <c r="A611" s="193"/>
      <c r="B611" s="193"/>
      <c r="C611" s="193"/>
      <c r="D611" s="193"/>
      <c r="E611" s="193"/>
      <c r="F611" s="193"/>
      <c r="G611" s="193"/>
      <c r="H611" s="193"/>
      <c r="I611" s="193"/>
      <c r="J611" s="193"/>
      <c r="K611" s="193"/>
      <c r="L611" s="193"/>
      <c r="M611" s="193"/>
      <c r="N611" s="193"/>
      <c r="O611" s="193"/>
      <c r="P611" s="193"/>
      <c r="Q611" s="193"/>
      <c r="R611" s="193"/>
      <c r="S611" s="193"/>
      <c r="T611" s="193"/>
      <c r="U611" s="193"/>
      <c r="V611" s="193"/>
      <c r="W611" s="193"/>
      <c r="X611" s="193"/>
      <c r="Y611" s="193"/>
      <c r="Z611" s="193"/>
    </row>
    <row r="612" ht="12.0" customHeight="1">
      <c r="A612" s="193"/>
      <c r="B612" s="193"/>
      <c r="C612" s="193"/>
      <c r="D612" s="193"/>
      <c r="E612" s="193"/>
      <c r="F612" s="193"/>
      <c r="G612" s="193"/>
      <c r="H612" s="193"/>
      <c r="I612" s="193"/>
      <c r="J612" s="193"/>
      <c r="K612" s="193"/>
      <c r="L612" s="193"/>
      <c r="M612" s="193"/>
      <c r="N612" s="193"/>
      <c r="O612" s="193"/>
      <c r="P612" s="193"/>
      <c r="Q612" s="193"/>
      <c r="R612" s="193"/>
      <c r="S612" s="193"/>
      <c r="T612" s="193"/>
      <c r="U612" s="193"/>
      <c r="V612" s="193"/>
      <c r="W612" s="193"/>
      <c r="X612" s="193"/>
      <c r="Y612" s="193"/>
      <c r="Z612" s="193"/>
    </row>
    <row r="613" ht="12.0" customHeight="1">
      <c r="A613" s="193"/>
      <c r="B613" s="193"/>
      <c r="C613" s="193"/>
      <c r="D613" s="193"/>
      <c r="E613" s="193"/>
      <c r="F613" s="193"/>
      <c r="G613" s="193"/>
      <c r="H613" s="193"/>
      <c r="I613" s="193"/>
      <c r="J613" s="193"/>
      <c r="K613" s="193"/>
      <c r="L613" s="193"/>
      <c r="M613" s="193"/>
      <c r="N613" s="193"/>
      <c r="O613" s="193"/>
      <c r="P613" s="193"/>
      <c r="Q613" s="193"/>
      <c r="R613" s="193"/>
      <c r="S613" s="193"/>
      <c r="T613" s="193"/>
      <c r="U613" s="193"/>
      <c r="V613" s="193"/>
      <c r="W613" s="193"/>
      <c r="X613" s="193"/>
      <c r="Y613" s="193"/>
      <c r="Z613" s="193"/>
    </row>
    <row r="614" ht="12.0" customHeight="1">
      <c r="A614" s="193"/>
      <c r="B614" s="193"/>
      <c r="C614" s="193"/>
      <c r="D614" s="193"/>
      <c r="E614" s="193"/>
      <c r="F614" s="193"/>
      <c r="G614" s="193"/>
      <c r="H614" s="193"/>
      <c r="I614" s="193"/>
      <c r="J614" s="193"/>
      <c r="K614" s="193"/>
      <c r="L614" s="193"/>
      <c r="M614" s="193"/>
      <c r="N614" s="193"/>
      <c r="O614" s="193"/>
      <c r="P614" s="193"/>
      <c r="Q614" s="193"/>
      <c r="R614" s="193"/>
      <c r="S614" s="193"/>
      <c r="T614" s="193"/>
      <c r="U614" s="193"/>
      <c r="V614" s="193"/>
      <c r="W614" s="193"/>
      <c r="X614" s="193"/>
      <c r="Y614" s="193"/>
      <c r="Z614" s="193"/>
    </row>
    <row r="615" ht="12.0" customHeight="1">
      <c r="A615" s="193"/>
      <c r="B615" s="193"/>
      <c r="C615" s="193"/>
      <c r="D615" s="193"/>
      <c r="E615" s="193"/>
      <c r="F615" s="193"/>
      <c r="G615" s="193"/>
      <c r="H615" s="193"/>
      <c r="I615" s="193"/>
      <c r="J615" s="193"/>
      <c r="K615" s="193"/>
      <c r="L615" s="193"/>
      <c r="M615" s="193"/>
      <c r="N615" s="193"/>
      <c r="O615" s="193"/>
      <c r="P615" s="193"/>
      <c r="Q615" s="193"/>
      <c r="R615" s="193"/>
      <c r="S615" s="193"/>
      <c r="T615" s="193"/>
      <c r="U615" s="193"/>
      <c r="V615" s="193"/>
      <c r="W615" s="193"/>
      <c r="X615" s="193"/>
      <c r="Y615" s="193"/>
      <c r="Z615" s="193"/>
    </row>
    <row r="616" ht="12.0" customHeight="1">
      <c r="A616" s="193"/>
      <c r="B616" s="193"/>
      <c r="C616" s="193"/>
      <c r="D616" s="193"/>
      <c r="E616" s="193"/>
      <c r="F616" s="193"/>
      <c r="G616" s="193"/>
      <c r="H616" s="193"/>
      <c r="I616" s="193"/>
      <c r="J616" s="193"/>
      <c r="K616" s="193"/>
      <c r="L616" s="193"/>
      <c r="M616" s="193"/>
      <c r="N616" s="193"/>
      <c r="O616" s="193"/>
      <c r="P616" s="193"/>
      <c r="Q616" s="193"/>
      <c r="R616" s="193"/>
      <c r="S616" s="193"/>
      <c r="T616" s="193"/>
      <c r="U616" s="193"/>
      <c r="V616" s="193"/>
      <c r="W616" s="193"/>
      <c r="X616" s="193"/>
      <c r="Y616" s="193"/>
      <c r="Z616" s="193"/>
    </row>
    <row r="617" ht="12.0" customHeight="1">
      <c r="A617" s="193"/>
      <c r="B617" s="193"/>
      <c r="C617" s="193"/>
      <c r="D617" s="193"/>
      <c r="E617" s="193"/>
      <c r="F617" s="193"/>
      <c r="G617" s="193"/>
      <c r="H617" s="193"/>
      <c r="I617" s="193"/>
      <c r="J617" s="193"/>
      <c r="K617" s="193"/>
      <c r="L617" s="193"/>
      <c r="M617" s="193"/>
      <c r="N617" s="193"/>
      <c r="O617" s="193"/>
      <c r="P617" s="193"/>
      <c r="Q617" s="193"/>
      <c r="R617" s="193"/>
      <c r="S617" s="193"/>
      <c r="T617" s="193"/>
      <c r="U617" s="193"/>
      <c r="V617" s="193"/>
      <c r="W617" s="193"/>
      <c r="X617" s="193"/>
      <c r="Y617" s="193"/>
      <c r="Z617" s="193"/>
    </row>
    <row r="618" ht="12.0" customHeight="1">
      <c r="A618" s="193"/>
      <c r="B618" s="193"/>
      <c r="C618" s="193"/>
      <c r="D618" s="193"/>
      <c r="E618" s="193"/>
      <c r="F618" s="193"/>
      <c r="G618" s="193"/>
      <c r="H618" s="193"/>
      <c r="I618" s="193"/>
      <c r="J618" s="193"/>
      <c r="K618" s="193"/>
      <c r="L618" s="193"/>
      <c r="M618" s="193"/>
      <c r="N618" s="193"/>
      <c r="O618" s="193"/>
      <c r="P618" s="193"/>
      <c r="Q618" s="193"/>
      <c r="R618" s="193"/>
      <c r="S618" s="193"/>
      <c r="T618" s="193"/>
      <c r="U618" s="193"/>
      <c r="V618" s="193"/>
      <c r="W618" s="193"/>
      <c r="X618" s="193"/>
      <c r="Y618" s="193"/>
      <c r="Z618" s="193"/>
    </row>
    <row r="619" ht="12.0" customHeight="1">
      <c r="A619" s="193"/>
      <c r="B619" s="193"/>
      <c r="C619" s="193"/>
      <c r="D619" s="193"/>
      <c r="E619" s="193"/>
      <c r="F619" s="193"/>
      <c r="G619" s="193"/>
      <c r="H619" s="193"/>
      <c r="I619" s="193"/>
      <c r="J619" s="193"/>
      <c r="K619" s="193"/>
      <c r="L619" s="193"/>
      <c r="M619" s="193"/>
      <c r="N619" s="193"/>
      <c r="O619" s="193"/>
      <c r="P619" s="193"/>
      <c r="Q619" s="193"/>
      <c r="R619" s="193"/>
      <c r="S619" s="193"/>
      <c r="T619" s="193"/>
      <c r="U619" s="193"/>
      <c r="V619" s="193"/>
      <c r="W619" s="193"/>
      <c r="X619" s="193"/>
      <c r="Y619" s="193"/>
      <c r="Z619" s="193"/>
    </row>
    <row r="620" ht="12.0" customHeight="1">
      <c r="A620" s="193"/>
      <c r="B620" s="193"/>
      <c r="C620" s="193"/>
      <c r="D620" s="193"/>
      <c r="E620" s="193"/>
      <c r="F620" s="193"/>
      <c r="G620" s="193"/>
      <c r="H620" s="193"/>
      <c r="I620" s="193"/>
      <c r="J620" s="193"/>
      <c r="K620" s="193"/>
      <c r="L620" s="193"/>
      <c r="M620" s="193"/>
      <c r="N620" s="193"/>
      <c r="O620" s="193"/>
      <c r="P620" s="193"/>
      <c r="Q620" s="193"/>
      <c r="R620" s="193"/>
      <c r="S620" s="193"/>
      <c r="T620" s="193"/>
      <c r="U620" s="193"/>
      <c r="V620" s="193"/>
      <c r="W620" s="193"/>
      <c r="X620" s="193"/>
      <c r="Y620" s="193"/>
      <c r="Z620" s="193"/>
    </row>
    <row r="621" ht="12.0" customHeight="1">
      <c r="A621" s="193"/>
      <c r="B621" s="193"/>
      <c r="C621" s="193"/>
      <c r="D621" s="193"/>
      <c r="E621" s="193"/>
      <c r="F621" s="193"/>
      <c r="G621" s="193"/>
      <c r="H621" s="193"/>
      <c r="I621" s="193"/>
      <c r="J621" s="193"/>
      <c r="K621" s="193"/>
      <c r="L621" s="193"/>
      <c r="M621" s="193"/>
      <c r="N621" s="193"/>
      <c r="O621" s="193"/>
      <c r="P621" s="193"/>
      <c r="Q621" s="193"/>
      <c r="R621" s="193"/>
      <c r="S621" s="193"/>
      <c r="T621" s="193"/>
      <c r="U621" s="193"/>
      <c r="V621" s="193"/>
      <c r="W621" s="193"/>
      <c r="X621" s="193"/>
      <c r="Y621" s="193"/>
      <c r="Z621" s="193"/>
    </row>
    <row r="622" ht="12.0" customHeight="1">
      <c r="A622" s="193"/>
      <c r="B622" s="193"/>
      <c r="C622" s="193"/>
      <c r="D622" s="193"/>
      <c r="E622" s="193"/>
      <c r="F622" s="193"/>
      <c r="G622" s="193"/>
      <c r="H622" s="193"/>
      <c r="I622" s="193"/>
      <c r="J622" s="193"/>
      <c r="K622" s="193"/>
      <c r="L622" s="193"/>
      <c r="M622" s="193"/>
      <c r="N622" s="193"/>
      <c r="O622" s="193"/>
      <c r="P622" s="193"/>
      <c r="Q622" s="193"/>
      <c r="R622" s="193"/>
      <c r="S622" s="193"/>
      <c r="T622" s="193"/>
      <c r="U622" s="193"/>
      <c r="V622" s="193"/>
      <c r="W622" s="193"/>
      <c r="X622" s="193"/>
      <c r="Y622" s="193"/>
      <c r="Z622" s="193"/>
    </row>
    <row r="623" ht="12.0" customHeight="1">
      <c r="A623" s="193"/>
      <c r="B623" s="193"/>
      <c r="C623" s="193"/>
      <c r="D623" s="193"/>
      <c r="E623" s="193"/>
      <c r="F623" s="193"/>
      <c r="G623" s="193"/>
      <c r="H623" s="193"/>
      <c r="I623" s="193"/>
      <c r="J623" s="193"/>
      <c r="K623" s="193"/>
      <c r="L623" s="193"/>
      <c r="M623" s="193"/>
      <c r="N623" s="193"/>
      <c r="O623" s="193"/>
      <c r="P623" s="193"/>
      <c r="Q623" s="193"/>
      <c r="R623" s="193"/>
      <c r="S623" s="193"/>
      <c r="T623" s="193"/>
      <c r="U623" s="193"/>
      <c r="V623" s="193"/>
      <c r="W623" s="193"/>
      <c r="X623" s="193"/>
      <c r="Y623" s="193"/>
      <c r="Z623" s="193"/>
    </row>
    <row r="624" ht="12.0" customHeight="1">
      <c r="A624" s="193"/>
      <c r="B624" s="193"/>
      <c r="C624" s="193"/>
      <c r="D624" s="193"/>
      <c r="E624" s="193"/>
      <c r="F624" s="193"/>
      <c r="G624" s="193"/>
      <c r="H624" s="193"/>
      <c r="I624" s="193"/>
      <c r="J624" s="193"/>
      <c r="K624" s="193"/>
      <c r="L624" s="193"/>
      <c r="M624" s="193"/>
      <c r="N624" s="193"/>
      <c r="O624" s="193"/>
      <c r="P624" s="193"/>
      <c r="Q624" s="193"/>
      <c r="R624" s="193"/>
      <c r="S624" s="193"/>
      <c r="T624" s="193"/>
      <c r="U624" s="193"/>
      <c r="V624" s="193"/>
      <c r="W624" s="193"/>
      <c r="X624" s="193"/>
      <c r="Y624" s="193"/>
      <c r="Z624" s="193"/>
    </row>
    <row r="625" ht="12.0" customHeight="1">
      <c r="A625" s="193"/>
      <c r="B625" s="193"/>
      <c r="C625" s="193"/>
      <c r="D625" s="193"/>
      <c r="E625" s="193"/>
      <c r="F625" s="193"/>
      <c r="G625" s="193"/>
      <c r="H625" s="193"/>
      <c r="I625" s="193"/>
      <c r="J625" s="193"/>
      <c r="K625" s="193"/>
      <c r="L625" s="193"/>
      <c r="M625" s="193"/>
      <c r="N625" s="193"/>
      <c r="O625" s="193"/>
      <c r="P625" s="193"/>
      <c r="Q625" s="193"/>
      <c r="R625" s="193"/>
      <c r="S625" s="193"/>
      <c r="T625" s="193"/>
      <c r="U625" s="193"/>
      <c r="V625" s="193"/>
      <c r="W625" s="193"/>
      <c r="X625" s="193"/>
      <c r="Y625" s="193"/>
      <c r="Z625" s="193"/>
    </row>
    <row r="626" ht="12.0" customHeight="1">
      <c r="A626" s="193"/>
      <c r="B626" s="193"/>
      <c r="C626" s="193"/>
      <c r="D626" s="193"/>
      <c r="E626" s="193"/>
      <c r="F626" s="193"/>
      <c r="G626" s="193"/>
      <c r="H626" s="193"/>
      <c r="I626" s="193"/>
      <c r="J626" s="193"/>
      <c r="K626" s="193"/>
      <c r="L626" s="193"/>
      <c r="M626" s="193"/>
      <c r="N626" s="193"/>
      <c r="O626" s="193"/>
      <c r="P626" s="193"/>
      <c r="Q626" s="193"/>
      <c r="R626" s="193"/>
      <c r="S626" s="193"/>
      <c r="T626" s="193"/>
      <c r="U626" s="193"/>
      <c r="V626" s="193"/>
      <c r="W626" s="193"/>
      <c r="X626" s="193"/>
      <c r="Y626" s="193"/>
      <c r="Z626" s="193"/>
    </row>
    <row r="627" ht="12.0" customHeight="1">
      <c r="A627" s="193"/>
      <c r="B627" s="193"/>
      <c r="C627" s="193"/>
      <c r="D627" s="193"/>
      <c r="E627" s="193"/>
      <c r="F627" s="193"/>
      <c r="G627" s="193"/>
      <c r="H627" s="193"/>
      <c r="I627" s="193"/>
      <c r="J627" s="193"/>
      <c r="K627" s="193"/>
      <c r="L627" s="193"/>
      <c r="M627" s="193"/>
      <c r="N627" s="193"/>
      <c r="O627" s="193"/>
      <c r="P627" s="193"/>
      <c r="Q627" s="193"/>
      <c r="R627" s="193"/>
      <c r="S627" s="193"/>
      <c r="T627" s="193"/>
      <c r="U627" s="193"/>
      <c r="V627" s="193"/>
      <c r="W627" s="193"/>
      <c r="X627" s="193"/>
      <c r="Y627" s="193"/>
      <c r="Z627" s="193"/>
    </row>
    <row r="628" ht="12.0" customHeight="1">
      <c r="A628" s="193"/>
      <c r="B628" s="193"/>
      <c r="C628" s="193"/>
      <c r="D628" s="193"/>
      <c r="E628" s="193"/>
      <c r="F628" s="193"/>
      <c r="G628" s="193"/>
      <c r="H628" s="193"/>
      <c r="I628" s="193"/>
      <c r="J628" s="193"/>
      <c r="K628" s="193"/>
      <c r="L628" s="193"/>
      <c r="M628" s="193"/>
      <c r="N628" s="193"/>
      <c r="O628" s="193"/>
      <c r="P628" s="193"/>
      <c r="Q628" s="193"/>
      <c r="R628" s="193"/>
      <c r="S628" s="193"/>
      <c r="T628" s="193"/>
      <c r="U628" s="193"/>
      <c r="V628" s="193"/>
      <c r="W628" s="193"/>
      <c r="X628" s="193"/>
      <c r="Y628" s="193"/>
      <c r="Z628" s="193"/>
    </row>
    <row r="629" ht="12.0" customHeight="1">
      <c r="A629" s="193"/>
      <c r="B629" s="193"/>
      <c r="C629" s="193"/>
      <c r="D629" s="193"/>
      <c r="E629" s="193"/>
      <c r="F629" s="193"/>
      <c r="G629" s="193"/>
      <c r="H629" s="193"/>
      <c r="I629" s="193"/>
      <c r="J629" s="193"/>
      <c r="K629" s="193"/>
      <c r="L629" s="193"/>
      <c r="M629" s="193"/>
      <c r="N629" s="193"/>
      <c r="O629" s="193"/>
      <c r="P629" s="193"/>
      <c r="Q629" s="193"/>
      <c r="R629" s="193"/>
      <c r="S629" s="193"/>
      <c r="T629" s="193"/>
      <c r="U629" s="193"/>
      <c r="V629" s="193"/>
      <c r="W629" s="193"/>
      <c r="X629" s="193"/>
      <c r="Y629" s="193"/>
      <c r="Z629" s="193"/>
    </row>
    <row r="630" ht="12.0" customHeight="1">
      <c r="A630" s="193"/>
      <c r="B630" s="193"/>
      <c r="C630" s="193"/>
      <c r="D630" s="193"/>
      <c r="E630" s="193"/>
      <c r="F630" s="193"/>
      <c r="G630" s="193"/>
      <c r="H630" s="193"/>
      <c r="I630" s="193"/>
      <c r="J630" s="193"/>
      <c r="K630" s="193"/>
      <c r="L630" s="193"/>
      <c r="M630" s="193"/>
      <c r="N630" s="193"/>
      <c r="O630" s="193"/>
      <c r="P630" s="193"/>
      <c r="Q630" s="193"/>
      <c r="R630" s="193"/>
      <c r="S630" s="193"/>
      <c r="T630" s="193"/>
      <c r="U630" s="193"/>
      <c r="V630" s="193"/>
      <c r="W630" s="193"/>
      <c r="X630" s="193"/>
      <c r="Y630" s="193"/>
      <c r="Z630" s="193"/>
    </row>
    <row r="631" ht="12.0" customHeight="1">
      <c r="A631" s="193"/>
      <c r="B631" s="193"/>
      <c r="C631" s="193"/>
      <c r="D631" s="193"/>
      <c r="E631" s="193"/>
      <c r="F631" s="193"/>
      <c r="G631" s="193"/>
      <c r="H631" s="193"/>
      <c r="I631" s="193"/>
      <c r="J631" s="193"/>
      <c r="K631" s="193"/>
      <c r="L631" s="193"/>
      <c r="M631" s="193"/>
      <c r="N631" s="193"/>
      <c r="O631" s="193"/>
      <c r="P631" s="193"/>
      <c r="Q631" s="193"/>
      <c r="R631" s="193"/>
      <c r="S631" s="193"/>
      <c r="T631" s="193"/>
      <c r="U631" s="193"/>
      <c r="V631" s="193"/>
      <c r="W631" s="193"/>
      <c r="X631" s="193"/>
      <c r="Y631" s="193"/>
      <c r="Z631" s="193"/>
    </row>
    <row r="632" ht="12.0" customHeight="1">
      <c r="A632" s="193"/>
      <c r="B632" s="193"/>
      <c r="C632" s="193"/>
      <c r="D632" s="193"/>
      <c r="E632" s="193"/>
      <c r="F632" s="193"/>
      <c r="G632" s="193"/>
      <c r="H632" s="193"/>
      <c r="I632" s="193"/>
      <c r="J632" s="193"/>
      <c r="K632" s="193"/>
      <c r="L632" s="193"/>
      <c r="M632" s="193"/>
      <c r="N632" s="193"/>
      <c r="O632" s="193"/>
      <c r="P632" s="193"/>
      <c r="Q632" s="193"/>
      <c r="R632" s="193"/>
      <c r="S632" s="193"/>
      <c r="T632" s="193"/>
      <c r="U632" s="193"/>
      <c r="V632" s="193"/>
      <c r="W632" s="193"/>
      <c r="X632" s="193"/>
      <c r="Y632" s="193"/>
      <c r="Z632" s="193"/>
    </row>
    <row r="633" ht="12.0" customHeight="1">
      <c r="A633" s="193"/>
      <c r="B633" s="193"/>
      <c r="C633" s="193"/>
      <c r="D633" s="193"/>
      <c r="E633" s="193"/>
      <c r="F633" s="193"/>
      <c r="G633" s="193"/>
      <c r="H633" s="193"/>
      <c r="I633" s="193"/>
      <c r="J633" s="193"/>
      <c r="K633" s="193"/>
      <c r="L633" s="193"/>
      <c r="M633" s="193"/>
      <c r="N633" s="193"/>
      <c r="O633" s="193"/>
      <c r="P633" s="193"/>
      <c r="Q633" s="193"/>
      <c r="R633" s="193"/>
      <c r="S633" s="193"/>
      <c r="T633" s="193"/>
      <c r="U633" s="193"/>
      <c r="V633" s="193"/>
      <c r="W633" s="193"/>
      <c r="X633" s="193"/>
      <c r="Y633" s="193"/>
      <c r="Z633" s="193"/>
    </row>
    <row r="634" ht="12.0" customHeight="1">
      <c r="A634" s="193"/>
      <c r="B634" s="193"/>
      <c r="C634" s="193"/>
      <c r="D634" s="193"/>
      <c r="E634" s="193"/>
      <c r="F634" s="193"/>
      <c r="G634" s="193"/>
      <c r="H634" s="193"/>
      <c r="I634" s="193"/>
      <c r="J634" s="193"/>
      <c r="K634" s="193"/>
      <c r="L634" s="193"/>
      <c r="M634" s="193"/>
      <c r="N634" s="193"/>
      <c r="O634" s="193"/>
      <c r="P634" s="193"/>
      <c r="Q634" s="193"/>
      <c r="R634" s="193"/>
      <c r="S634" s="193"/>
      <c r="T634" s="193"/>
      <c r="U634" s="193"/>
      <c r="V634" s="193"/>
      <c r="W634" s="193"/>
      <c r="X634" s="193"/>
      <c r="Y634" s="193"/>
      <c r="Z634" s="193"/>
    </row>
    <row r="635" ht="12.0" customHeight="1">
      <c r="A635" s="193"/>
      <c r="B635" s="193"/>
      <c r="C635" s="193"/>
      <c r="D635" s="193"/>
      <c r="E635" s="193"/>
      <c r="F635" s="193"/>
      <c r="G635" s="193"/>
      <c r="H635" s="193"/>
      <c r="I635" s="193"/>
      <c r="J635" s="193"/>
      <c r="K635" s="193"/>
      <c r="L635" s="193"/>
      <c r="M635" s="193"/>
      <c r="N635" s="193"/>
      <c r="O635" s="193"/>
      <c r="P635" s="193"/>
      <c r="Q635" s="193"/>
      <c r="R635" s="193"/>
      <c r="S635" s="193"/>
      <c r="T635" s="193"/>
      <c r="U635" s="193"/>
      <c r="V635" s="193"/>
      <c r="W635" s="193"/>
      <c r="X635" s="193"/>
      <c r="Y635" s="193"/>
      <c r="Z635" s="193"/>
    </row>
    <row r="636" ht="12.0" customHeight="1">
      <c r="A636" s="193"/>
      <c r="B636" s="193"/>
      <c r="C636" s="193"/>
      <c r="D636" s="193"/>
      <c r="E636" s="193"/>
      <c r="F636" s="193"/>
      <c r="G636" s="193"/>
      <c r="H636" s="193"/>
      <c r="I636" s="193"/>
      <c r="J636" s="193"/>
      <c r="K636" s="193"/>
      <c r="L636" s="193"/>
      <c r="M636" s="193"/>
      <c r="N636" s="193"/>
      <c r="O636" s="193"/>
      <c r="P636" s="193"/>
      <c r="Q636" s="193"/>
      <c r="R636" s="193"/>
      <c r="S636" s="193"/>
      <c r="T636" s="193"/>
      <c r="U636" s="193"/>
      <c r="V636" s="193"/>
      <c r="W636" s="193"/>
      <c r="X636" s="193"/>
      <c r="Y636" s="193"/>
      <c r="Z636" s="193"/>
    </row>
    <row r="637" ht="12.0" customHeight="1">
      <c r="A637" s="193"/>
      <c r="B637" s="193"/>
      <c r="C637" s="193"/>
      <c r="D637" s="193"/>
      <c r="E637" s="193"/>
      <c r="F637" s="193"/>
      <c r="G637" s="193"/>
      <c r="H637" s="193"/>
      <c r="I637" s="193"/>
      <c r="J637" s="193"/>
      <c r="K637" s="193"/>
      <c r="L637" s="193"/>
      <c r="M637" s="193"/>
      <c r="N637" s="193"/>
      <c r="O637" s="193"/>
      <c r="P637" s="193"/>
      <c r="Q637" s="193"/>
      <c r="R637" s="193"/>
      <c r="S637" s="193"/>
      <c r="T637" s="193"/>
      <c r="U637" s="193"/>
      <c r="V637" s="193"/>
      <c r="W637" s="193"/>
      <c r="X637" s="193"/>
      <c r="Y637" s="193"/>
      <c r="Z637" s="193"/>
    </row>
    <row r="638" ht="12.0" customHeight="1">
      <c r="A638" s="193"/>
      <c r="B638" s="193"/>
      <c r="C638" s="193"/>
      <c r="D638" s="193"/>
      <c r="E638" s="193"/>
      <c r="F638" s="193"/>
      <c r="G638" s="193"/>
      <c r="H638" s="193"/>
      <c r="I638" s="193"/>
      <c r="J638" s="193"/>
      <c r="K638" s="193"/>
      <c r="L638" s="193"/>
      <c r="M638" s="193"/>
      <c r="N638" s="193"/>
      <c r="O638" s="193"/>
      <c r="P638" s="193"/>
      <c r="Q638" s="193"/>
      <c r="R638" s="193"/>
      <c r="S638" s="193"/>
      <c r="T638" s="193"/>
      <c r="U638" s="193"/>
      <c r="V638" s="193"/>
      <c r="W638" s="193"/>
      <c r="X638" s="193"/>
      <c r="Y638" s="193"/>
      <c r="Z638" s="193"/>
    </row>
    <row r="639" ht="12.0" customHeight="1">
      <c r="A639" s="193"/>
      <c r="B639" s="193"/>
      <c r="C639" s="193"/>
      <c r="D639" s="193"/>
      <c r="E639" s="193"/>
      <c r="F639" s="193"/>
      <c r="G639" s="193"/>
      <c r="H639" s="193"/>
      <c r="I639" s="193"/>
      <c r="J639" s="193"/>
      <c r="K639" s="193"/>
      <c r="L639" s="193"/>
      <c r="M639" s="193"/>
      <c r="N639" s="193"/>
      <c r="O639" s="193"/>
      <c r="P639" s="193"/>
      <c r="Q639" s="193"/>
      <c r="R639" s="193"/>
      <c r="S639" s="193"/>
      <c r="T639" s="193"/>
      <c r="U639" s="193"/>
      <c r="V639" s="193"/>
      <c r="W639" s="193"/>
      <c r="X639" s="193"/>
      <c r="Y639" s="193"/>
      <c r="Z639" s="193"/>
    </row>
    <row r="640" ht="12.0" customHeight="1">
      <c r="A640" s="193"/>
      <c r="B640" s="193"/>
      <c r="C640" s="193"/>
      <c r="D640" s="193"/>
      <c r="E640" s="193"/>
      <c r="F640" s="193"/>
      <c r="G640" s="193"/>
      <c r="H640" s="193"/>
      <c r="I640" s="193"/>
      <c r="J640" s="193"/>
      <c r="K640" s="193"/>
      <c r="L640" s="193"/>
      <c r="M640" s="193"/>
      <c r="N640" s="193"/>
      <c r="O640" s="193"/>
      <c r="P640" s="193"/>
      <c r="Q640" s="193"/>
      <c r="R640" s="193"/>
      <c r="S640" s="193"/>
      <c r="T640" s="193"/>
      <c r="U640" s="193"/>
      <c r="V640" s="193"/>
      <c r="W640" s="193"/>
      <c r="X640" s="193"/>
      <c r="Y640" s="193"/>
      <c r="Z640" s="193"/>
    </row>
    <row r="641" ht="12.0" customHeight="1">
      <c r="A641" s="193"/>
      <c r="B641" s="193"/>
      <c r="C641" s="193"/>
      <c r="D641" s="193"/>
      <c r="E641" s="193"/>
      <c r="F641" s="193"/>
      <c r="G641" s="193"/>
      <c r="H641" s="193"/>
      <c r="I641" s="193"/>
      <c r="J641" s="193"/>
      <c r="K641" s="193"/>
      <c r="L641" s="193"/>
      <c r="M641" s="193"/>
      <c r="N641" s="193"/>
      <c r="O641" s="193"/>
      <c r="P641" s="193"/>
      <c r="Q641" s="193"/>
      <c r="R641" s="193"/>
      <c r="S641" s="193"/>
      <c r="T641" s="193"/>
      <c r="U641" s="193"/>
      <c r="V641" s="193"/>
      <c r="W641" s="193"/>
      <c r="X641" s="193"/>
      <c r="Y641" s="193"/>
      <c r="Z641" s="193"/>
    </row>
    <row r="642" ht="12.0" customHeight="1">
      <c r="A642" s="193"/>
      <c r="B642" s="193"/>
      <c r="C642" s="193"/>
      <c r="D642" s="193"/>
      <c r="E642" s="193"/>
      <c r="F642" s="193"/>
      <c r="G642" s="193"/>
      <c r="H642" s="193"/>
      <c r="I642" s="193"/>
      <c r="J642" s="193"/>
      <c r="K642" s="193"/>
      <c r="L642" s="193"/>
      <c r="M642" s="193"/>
      <c r="N642" s="193"/>
      <c r="O642" s="193"/>
      <c r="P642" s="193"/>
      <c r="Q642" s="193"/>
      <c r="R642" s="193"/>
      <c r="S642" s="193"/>
      <c r="T642" s="193"/>
      <c r="U642" s="193"/>
      <c r="V642" s="193"/>
      <c r="W642" s="193"/>
      <c r="X642" s="193"/>
      <c r="Y642" s="193"/>
      <c r="Z642" s="193"/>
    </row>
    <row r="643" ht="12.0" customHeight="1">
      <c r="A643" s="193"/>
      <c r="B643" s="193"/>
      <c r="C643" s="193"/>
      <c r="D643" s="193"/>
      <c r="E643" s="193"/>
      <c r="F643" s="193"/>
      <c r="G643" s="193"/>
      <c r="H643" s="193"/>
      <c r="I643" s="193"/>
      <c r="J643" s="193"/>
      <c r="K643" s="193"/>
      <c r="L643" s="193"/>
      <c r="M643" s="193"/>
      <c r="N643" s="193"/>
      <c r="O643" s="193"/>
      <c r="P643" s="193"/>
      <c r="Q643" s="193"/>
      <c r="R643" s="193"/>
      <c r="S643" s="193"/>
      <c r="T643" s="193"/>
      <c r="U643" s="193"/>
      <c r="V643" s="193"/>
      <c r="W643" s="193"/>
      <c r="X643" s="193"/>
      <c r="Y643" s="193"/>
      <c r="Z643" s="193"/>
    </row>
    <row r="644" ht="12.0" customHeight="1">
      <c r="A644" s="193"/>
      <c r="B644" s="193"/>
      <c r="C644" s="193"/>
      <c r="D644" s="193"/>
      <c r="E644" s="193"/>
      <c r="F644" s="193"/>
      <c r="G644" s="193"/>
      <c r="H644" s="193"/>
      <c r="I644" s="193"/>
      <c r="J644" s="193"/>
      <c r="K644" s="193"/>
      <c r="L644" s="193"/>
      <c r="M644" s="193"/>
      <c r="N644" s="193"/>
      <c r="O644" s="193"/>
      <c r="P644" s="193"/>
      <c r="Q644" s="193"/>
      <c r="R644" s="193"/>
      <c r="S644" s="193"/>
      <c r="T644" s="193"/>
      <c r="U644" s="193"/>
      <c r="V644" s="193"/>
      <c r="W644" s="193"/>
      <c r="X644" s="193"/>
      <c r="Y644" s="193"/>
      <c r="Z644" s="193"/>
    </row>
    <row r="645" ht="12.0" customHeight="1">
      <c r="A645" s="193"/>
      <c r="B645" s="193"/>
      <c r="C645" s="193"/>
      <c r="D645" s="193"/>
      <c r="E645" s="193"/>
      <c r="F645" s="193"/>
      <c r="G645" s="193"/>
      <c r="H645" s="193"/>
      <c r="I645" s="193"/>
      <c r="J645" s="193"/>
      <c r="K645" s="193"/>
      <c r="L645" s="193"/>
      <c r="M645" s="193"/>
      <c r="N645" s="193"/>
      <c r="O645" s="193"/>
      <c r="P645" s="193"/>
      <c r="Q645" s="193"/>
      <c r="R645" s="193"/>
      <c r="S645" s="193"/>
      <c r="T645" s="193"/>
      <c r="U645" s="193"/>
      <c r="V645" s="193"/>
      <c r="W645" s="193"/>
      <c r="X645" s="193"/>
      <c r="Y645" s="193"/>
      <c r="Z645" s="193"/>
    </row>
    <row r="646" ht="12.0" customHeight="1">
      <c r="A646" s="193"/>
      <c r="B646" s="193"/>
      <c r="C646" s="193"/>
      <c r="D646" s="193"/>
      <c r="E646" s="193"/>
      <c r="F646" s="193"/>
      <c r="G646" s="193"/>
      <c r="H646" s="193"/>
      <c r="I646" s="193"/>
      <c r="J646" s="193"/>
      <c r="K646" s="193"/>
      <c r="L646" s="193"/>
      <c r="M646" s="193"/>
      <c r="N646" s="193"/>
      <c r="O646" s="193"/>
      <c r="P646" s="193"/>
      <c r="Q646" s="193"/>
      <c r="R646" s="193"/>
      <c r="S646" s="193"/>
      <c r="T646" s="193"/>
      <c r="U646" s="193"/>
      <c r="V646" s="193"/>
      <c r="W646" s="193"/>
      <c r="X646" s="193"/>
      <c r="Y646" s="193"/>
      <c r="Z646" s="193"/>
    </row>
    <row r="647" ht="12.0" customHeight="1">
      <c r="A647" s="193"/>
      <c r="B647" s="193"/>
      <c r="C647" s="193"/>
      <c r="D647" s="193"/>
      <c r="E647" s="193"/>
      <c r="F647" s="193"/>
      <c r="G647" s="193"/>
      <c r="H647" s="193"/>
      <c r="I647" s="193"/>
      <c r="J647" s="193"/>
      <c r="K647" s="193"/>
      <c r="L647" s="193"/>
      <c r="M647" s="193"/>
      <c r="N647" s="193"/>
      <c r="O647" s="193"/>
      <c r="P647" s="193"/>
      <c r="Q647" s="193"/>
      <c r="R647" s="193"/>
      <c r="S647" s="193"/>
      <c r="T647" s="193"/>
      <c r="U647" s="193"/>
      <c r="V647" s="193"/>
      <c r="W647" s="193"/>
      <c r="X647" s="193"/>
      <c r="Y647" s="193"/>
      <c r="Z647" s="193"/>
    </row>
    <row r="648" ht="12.0" customHeight="1">
      <c r="A648" s="193"/>
      <c r="B648" s="193"/>
      <c r="C648" s="193"/>
      <c r="D648" s="193"/>
      <c r="E648" s="193"/>
      <c r="F648" s="193"/>
      <c r="G648" s="193"/>
      <c r="H648" s="193"/>
      <c r="I648" s="193"/>
      <c r="J648" s="193"/>
      <c r="K648" s="193"/>
      <c r="L648" s="193"/>
      <c r="M648" s="193"/>
      <c r="N648" s="193"/>
      <c r="O648" s="193"/>
      <c r="P648" s="193"/>
      <c r="Q648" s="193"/>
      <c r="R648" s="193"/>
      <c r="S648" s="193"/>
      <c r="T648" s="193"/>
      <c r="U648" s="193"/>
      <c r="V648" s="193"/>
      <c r="W648" s="193"/>
      <c r="X648" s="193"/>
      <c r="Y648" s="193"/>
      <c r="Z648" s="193"/>
    </row>
    <row r="649" ht="12.0" customHeight="1">
      <c r="A649" s="193"/>
      <c r="B649" s="193"/>
      <c r="C649" s="193"/>
      <c r="D649" s="193"/>
      <c r="E649" s="193"/>
      <c r="F649" s="193"/>
      <c r="G649" s="193"/>
      <c r="H649" s="193"/>
      <c r="I649" s="193"/>
      <c r="J649" s="193"/>
      <c r="K649" s="193"/>
      <c r="L649" s="193"/>
      <c r="M649" s="193"/>
      <c r="N649" s="193"/>
      <c r="O649" s="193"/>
      <c r="P649" s="193"/>
      <c r="Q649" s="193"/>
      <c r="R649" s="193"/>
      <c r="S649" s="193"/>
      <c r="T649" s="193"/>
      <c r="U649" s="193"/>
      <c r="V649" s="193"/>
      <c r="W649" s="193"/>
      <c r="X649" s="193"/>
      <c r="Y649" s="193"/>
      <c r="Z649" s="193"/>
    </row>
    <row r="650" ht="12.0" customHeight="1">
      <c r="A650" s="193"/>
      <c r="B650" s="193"/>
      <c r="C650" s="193"/>
      <c r="D650" s="193"/>
      <c r="E650" s="193"/>
      <c r="F650" s="193"/>
      <c r="G650" s="193"/>
      <c r="H650" s="193"/>
      <c r="I650" s="193"/>
      <c r="J650" s="193"/>
      <c r="K650" s="193"/>
      <c r="L650" s="193"/>
      <c r="M650" s="193"/>
      <c r="N650" s="193"/>
      <c r="O650" s="193"/>
      <c r="P650" s="193"/>
      <c r="Q650" s="193"/>
      <c r="R650" s="193"/>
      <c r="S650" s="193"/>
      <c r="T650" s="193"/>
      <c r="U650" s="193"/>
      <c r="V650" s="193"/>
      <c r="W650" s="193"/>
      <c r="X650" s="193"/>
      <c r="Y650" s="193"/>
      <c r="Z650" s="193"/>
    </row>
    <row r="651" ht="12.0" customHeight="1">
      <c r="A651" s="193"/>
      <c r="B651" s="193"/>
      <c r="C651" s="193"/>
      <c r="D651" s="193"/>
      <c r="E651" s="193"/>
      <c r="F651" s="193"/>
      <c r="G651" s="193"/>
      <c r="H651" s="193"/>
      <c r="I651" s="193"/>
      <c r="J651" s="193"/>
      <c r="K651" s="193"/>
      <c r="L651" s="193"/>
      <c r="M651" s="193"/>
      <c r="N651" s="193"/>
      <c r="O651" s="193"/>
      <c r="P651" s="193"/>
      <c r="Q651" s="193"/>
      <c r="R651" s="193"/>
      <c r="S651" s="193"/>
      <c r="T651" s="193"/>
      <c r="U651" s="193"/>
      <c r="V651" s="193"/>
      <c r="W651" s="193"/>
      <c r="X651" s="193"/>
      <c r="Y651" s="193"/>
      <c r="Z651" s="193"/>
    </row>
    <row r="652" ht="12.0" customHeight="1">
      <c r="A652" s="193"/>
      <c r="B652" s="193"/>
      <c r="C652" s="193"/>
      <c r="D652" s="193"/>
      <c r="E652" s="193"/>
      <c r="F652" s="193"/>
      <c r="G652" s="193"/>
      <c r="H652" s="193"/>
      <c r="I652" s="193"/>
      <c r="J652" s="193"/>
      <c r="K652" s="193"/>
      <c r="L652" s="193"/>
      <c r="M652" s="193"/>
      <c r="N652" s="193"/>
      <c r="O652" s="193"/>
      <c r="P652" s="193"/>
      <c r="Q652" s="193"/>
      <c r="R652" s="193"/>
      <c r="S652" s="193"/>
      <c r="T652" s="193"/>
      <c r="U652" s="193"/>
      <c r="V652" s="193"/>
      <c r="W652" s="193"/>
      <c r="X652" s="193"/>
      <c r="Y652" s="193"/>
      <c r="Z652" s="193"/>
    </row>
    <row r="653" ht="12.0" customHeight="1">
      <c r="A653" s="193"/>
      <c r="B653" s="193"/>
      <c r="C653" s="193"/>
      <c r="D653" s="193"/>
      <c r="E653" s="193"/>
      <c r="F653" s="193"/>
      <c r="G653" s="193"/>
      <c r="H653" s="193"/>
      <c r="I653" s="193"/>
      <c r="J653" s="193"/>
      <c r="K653" s="193"/>
      <c r="L653" s="193"/>
      <c r="M653" s="193"/>
      <c r="N653" s="193"/>
      <c r="O653" s="193"/>
      <c r="P653" s="193"/>
      <c r="Q653" s="193"/>
      <c r="R653" s="193"/>
      <c r="S653" s="193"/>
      <c r="T653" s="193"/>
      <c r="U653" s="193"/>
      <c r="V653" s="193"/>
      <c r="W653" s="193"/>
      <c r="X653" s="193"/>
      <c r="Y653" s="193"/>
      <c r="Z653" s="193"/>
    </row>
    <row r="654" ht="12.0" customHeight="1">
      <c r="A654" s="193"/>
      <c r="B654" s="193"/>
      <c r="C654" s="193"/>
      <c r="D654" s="193"/>
      <c r="E654" s="193"/>
      <c r="F654" s="193"/>
      <c r="G654" s="193"/>
      <c r="H654" s="193"/>
      <c r="I654" s="193"/>
      <c r="J654" s="193"/>
      <c r="K654" s="193"/>
      <c r="L654" s="193"/>
      <c r="M654" s="193"/>
      <c r="N654" s="193"/>
      <c r="O654" s="193"/>
      <c r="P654" s="193"/>
      <c r="Q654" s="193"/>
      <c r="R654" s="193"/>
      <c r="S654" s="193"/>
      <c r="T654" s="193"/>
      <c r="U654" s="193"/>
      <c r="V654" s="193"/>
      <c r="W654" s="193"/>
      <c r="X654" s="193"/>
      <c r="Y654" s="193"/>
      <c r="Z654" s="193"/>
    </row>
    <row r="655" ht="12.0" customHeight="1">
      <c r="A655" s="193"/>
      <c r="B655" s="193"/>
      <c r="C655" s="193"/>
      <c r="D655" s="193"/>
      <c r="E655" s="193"/>
      <c r="F655" s="193"/>
      <c r="G655" s="193"/>
      <c r="H655" s="193"/>
      <c r="I655" s="193"/>
      <c r="J655" s="193"/>
      <c r="K655" s="193"/>
      <c r="L655" s="193"/>
      <c r="M655" s="193"/>
      <c r="N655" s="193"/>
      <c r="O655" s="193"/>
      <c r="P655" s="193"/>
      <c r="Q655" s="193"/>
      <c r="R655" s="193"/>
      <c r="S655" s="193"/>
      <c r="T655" s="193"/>
      <c r="U655" s="193"/>
      <c r="V655" s="193"/>
      <c r="W655" s="193"/>
      <c r="X655" s="193"/>
      <c r="Y655" s="193"/>
      <c r="Z655" s="193"/>
    </row>
    <row r="656" ht="12.0" customHeight="1">
      <c r="A656" s="193"/>
      <c r="B656" s="193"/>
      <c r="C656" s="193"/>
      <c r="D656" s="193"/>
      <c r="E656" s="193"/>
      <c r="F656" s="193"/>
      <c r="G656" s="193"/>
      <c r="H656" s="193"/>
      <c r="I656" s="193"/>
      <c r="J656" s="193"/>
      <c r="K656" s="193"/>
      <c r="L656" s="193"/>
      <c r="M656" s="193"/>
      <c r="N656" s="193"/>
      <c r="O656" s="193"/>
      <c r="P656" s="193"/>
      <c r="Q656" s="193"/>
      <c r="R656" s="193"/>
      <c r="S656" s="193"/>
      <c r="T656" s="193"/>
      <c r="U656" s="193"/>
      <c r="V656" s="193"/>
      <c r="W656" s="193"/>
      <c r="X656" s="193"/>
      <c r="Y656" s="193"/>
      <c r="Z656" s="193"/>
    </row>
    <row r="657" ht="12.0" customHeight="1">
      <c r="A657" s="193"/>
      <c r="B657" s="193"/>
      <c r="C657" s="193"/>
      <c r="D657" s="193"/>
      <c r="E657" s="193"/>
      <c r="F657" s="193"/>
      <c r="G657" s="193"/>
      <c r="H657" s="193"/>
      <c r="I657" s="193"/>
      <c r="J657" s="193"/>
      <c r="K657" s="193"/>
      <c r="L657" s="193"/>
      <c r="M657" s="193"/>
      <c r="N657" s="193"/>
      <c r="O657" s="193"/>
      <c r="P657" s="193"/>
      <c r="Q657" s="193"/>
      <c r="R657" s="193"/>
      <c r="S657" s="193"/>
      <c r="T657" s="193"/>
      <c r="U657" s="193"/>
      <c r="V657" s="193"/>
      <c r="W657" s="193"/>
      <c r="X657" s="193"/>
      <c r="Y657" s="193"/>
      <c r="Z657" s="193"/>
    </row>
    <row r="658" ht="12.0" customHeight="1">
      <c r="A658" s="193"/>
      <c r="B658" s="193"/>
      <c r="C658" s="193"/>
      <c r="D658" s="193"/>
      <c r="E658" s="193"/>
      <c r="F658" s="193"/>
      <c r="G658" s="193"/>
      <c r="H658" s="193"/>
      <c r="I658" s="193"/>
      <c r="J658" s="193"/>
      <c r="K658" s="193"/>
      <c r="L658" s="193"/>
      <c r="M658" s="193"/>
      <c r="N658" s="193"/>
      <c r="O658" s="193"/>
      <c r="P658" s="193"/>
      <c r="Q658" s="193"/>
      <c r="R658" s="193"/>
      <c r="S658" s="193"/>
      <c r="T658" s="193"/>
      <c r="U658" s="193"/>
      <c r="V658" s="193"/>
      <c r="W658" s="193"/>
      <c r="X658" s="193"/>
      <c r="Y658" s="193"/>
      <c r="Z658" s="193"/>
    </row>
    <row r="659" ht="12.0" customHeight="1">
      <c r="A659" s="193"/>
      <c r="B659" s="193"/>
      <c r="C659" s="193"/>
      <c r="D659" s="193"/>
      <c r="E659" s="193"/>
      <c r="F659" s="193"/>
      <c r="G659" s="193"/>
      <c r="H659" s="193"/>
      <c r="I659" s="193"/>
      <c r="J659" s="193"/>
      <c r="K659" s="193"/>
      <c r="L659" s="193"/>
      <c r="M659" s="193"/>
      <c r="N659" s="193"/>
      <c r="O659" s="193"/>
      <c r="P659" s="193"/>
      <c r="Q659" s="193"/>
      <c r="R659" s="193"/>
      <c r="S659" s="193"/>
      <c r="T659" s="193"/>
      <c r="U659" s="193"/>
      <c r="V659" s="193"/>
      <c r="W659" s="193"/>
      <c r="X659" s="193"/>
      <c r="Y659" s="193"/>
      <c r="Z659" s="193"/>
    </row>
    <row r="660" ht="12.0" customHeight="1">
      <c r="A660" s="193"/>
      <c r="B660" s="193"/>
      <c r="C660" s="193"/>
      <c r="D660" s="193"/>
      <c r="E660" s="193"/>
      <c r="F660" s="193"/>
      <c r="G660" s="193"/>
      <c r="H660" s="193"/>
      <c r="I660" s="193"/>
      <c r="J660" s="193"/>
      <c r="K660" s="193"/>
      <c r="L660" s="193"/>
      <c r="M660" s="193"/>
      <c r="N660" s="193"/>
      <c r="O660" s="193"/>
      <c r="P660" s="193"/>
      <c r="Q660" s="193"/>
      <c r="R660" s="193"/>
      <c r="S660" s="193"/>
      <c r="T660" s="193"/>
      <c r="U660" s="193"/>
      <c r="V660" s="193"/>
      <c r="W660" s="193"/>
      <c r="X660" s="193"/>
      <c r="Y660" s="193"/>
      <c r="Z660" s="193"/>
    </row>
    <row r="661" ht="12.0" customHeight="1">
      <c r="A661" s="193"/>
      <c r="B661" s="193"/>
      <c r="C661" s="193"/>
      <c r="D661" s="193"/>
      <c r="E661" s="193"/>
      <c r="F661" s="193"/>
      <c r="G661" s="193"/>
      <c r="H661" s="193"/>
      <c r="I661" s="193"/>
      <c r="J661" s="193"/>
      <c r="K661" s="193"/>
      <c r="L661" s="193"/>
      <c r="M661" s="193"/>
      <c r="N661" s="193"/>
      <c r="O661" s="193"/>
      <c r="P661" s="193"/>
      <c r="Q661" s="193"/>
      <c r="R661" s="193"/>
      <c r="S661" s="193"/>
      <c r="T661" s="193"/>
      <c r="U661" s="193"/>
      <c r="V661" s="193"/>
      <c r="W661" s="193"/>
      <c r="X661" s="193"/>
      <c r="Y661" s="193"/>
      <c r="Z661" s="193"/>
    </row>
    <row r="662" ht="12.0" customHeight="1">
      <c r="A662" s="193"/>
      <c r="B662" s="193"/>
      <c r="C662" s="193"/>
      <c r="D662" s="193"/>
      <c r="E662" s="193"/>
      <c r="F662" s="193"/>
      <c r="G662" s="193"/>
      <c r="H662" s="193"/>
      <c r="I662" s="193"/>
      <c r="J662" s="193"/>
      <c r="K662" s="193"/>
      <c r="L662" s="193"/>
      <c r="M662" s="193"/>
      <c r="N662" s="193"/>
      <c r="O662" s="193"/>
      <c r="P662" s="193"/>
      <c r="Q662" s="193"/>
      <c r="R662" s="193"/>
      <c r="S662" s="193"/>
      <c r="T662" s="193"/>
      <c r="U662" s="193"/>
      <c r="V662" s="193"/>
      <c r="W662" s="193"/>
      <c r="X662" s="193"/>
      <c r="Y662" s="193"/>
      <c r="Z662" s="193"/>
    </row>
    <row r="663" ht="12.0" customHeight="1">
      <c r="A663" s="193"/>
      <c r="B663" s="193"/>
      <c r="C663" s="193"/>
      <c r="D663" s="193"/>
      <c r="E663" s="193"/>
      <c r="F663" s="193"/>
      <c r="G663" s="193"/>
      <c r="H663" s="193"/>
      <c r="I663" s="193"/>
      <c r="J663" s="193"/>
      <c r="K663" s="193"/>
      <c r="L663" s="193"/>
      <c r="M663" s="193"/>
      <c r="N663" s="193"/>
      <c r="O663" s="193"/>
      <c r="P663" s="193"/>
      <c r="Q663" s="193"/>
      <c r="R663" s="193"/>
      <c r="S663" s="193"/>
      <c r="T663" s="193"/>
      <c r="U663" s="193"/>
      <c r="V663" s="193"/>
      <c r="W663" s="193"/>
      <c r="X663" s="193"/>
      <c r="Y663" s="193"/>
      <c r="Z663" s="193"/>
    </row>
    <row r="664" ht="12.0" customHeight="1">
      <c r="A664" s="193"/>
      <c r="B664" s="193"/>
      <c r="C664" s="193"/>
      <c r="D664" s="193"/>
      <c r="E664" s="193"/>
      <c r="F664" s="193"/>
      <c r="G664" s="193"/>
      <c r="H664" s="193"/>
      <c r="I664" s="193"/>
      <c r="J664" s="193"/>
      <c r="K664" s="193"/>
      <c r="L664" s="193"/>
      <c r="M664" s="193"/>
      <c r="N664" s="193"/>
      <c r="O664" s="193"/>
      <c r="P664" s="193"/>
      <c r="Q664" s="193"/>
      <c r="R664" s="193"/>
      <c r="S664" s="193"/>
      <c r="T664" s="193"/>
      <c r="U664" s="193"/>
      <c r="V664" s="193"/>
      <c r="W664" s="193"/>
      <c r="X664" s="193"/>
      <c r="Y664" s="193"/>
      <c r="Z664" s="193"/>
    </row>
    <row r="665" ht="12.0" customHeight="1">
      <c r="A665" s="193"/>
      <c r="B665" s="193"/>
      <c r="C665" s="193"/>
      <c r="D665" s="193"/>
      <c r="E665" s="193"/>
      <c r="F665" s="193"/>
      <c r="G665" s="193"/>
      <c r="H665" s="193"/>
      <c r="I665" s="193"/>
      <c r="J665" s="193"/>
      <c r="K665" s="193"/>
      <c r="L665" s="193"/>
      <c r="M665" s="193"/>
      <c r="N665" s="193"/>
      <c r="O665" s="193"/>
      <c r="P665" s="193"/>
      <c r="Q665" s="193"/>
      <c r="R665" s="193"/>
      <c r="S665" s="193"/>
      <c r="T665" s="193"/>
      <c r="U665" s="193"/>
      <c r="V665" s="193"/>
      <c r="W665" s="193"/>
      <c r="X665" s="193"/>
      <c r="Y665" s="193"/>
      <c r="Z665" s="193"/>
    </row>
    <row r="666" ht="12.0" customHeight="1">
      <c r="A666" s="193"/>
      <c r="B666" s="193"/>
      <c r="C666" s="193"/>
      <c r="D666" s="193"/>
      <c r="E666" s="193"/>
      <c r="F666" s="193"/>
      <c r="G666" s="193"/>
      <c r="H666" s="193"/>
      <c r="I666" s="193"/>
      <c r="J666" s="193"/>
      <c r="K666" s="193"/>
      <c r="L666" s="193"/>
      <c r="M666" s="193"/>
      <c r="N666" s="193"/>
      <c r="O666" s="193"/>
      <c r="P666" s="193"/>
      <c r="Q666" s="193"/>
      <c r="R666" s="193"/>
      <c r="S666" s="193"/>
      <c r="T666" s="193"/>
      <c r="U666" s="193"/>
      <c r="V666" s="193"/>
      <c r="W666" s="193"/>
      <c r="X666" s="193"/>
      <c r="Y666" s="193"/>
      <c r="Z666" s="193"/>
    </row>
    <row r="667" ht="12.0" customHeight="1">
      <c r="A667" s="193"/>
      <c r="B667" s="193"/>
      <c r="C667" s="193"/>
      <c r="D667" s="193"/>
      <c r="E667" s="193"/>
      <c r="F667" s="193"/>
      <c r="G667" s="193"/>
      <c r="H667" s="193"/>
      <c r="I667" s="193"/>
      <c r="J667" s="193"/>
      <c r="K667" s="193"/>
      <c r="L667" s="193"/>
      <c r="M667" s="193"/>
      <c r="N667" s="193"/>
      <c r="O667" s="193"/>
      <c r="P667" s="193"/>
      <c r="Q667" s="193"/>
      <c r="R667" s="193"/>
      <c r="S667" s="193"/>
      <c r="T667" s="193"/>
      <c r="U667" s="193"/>
      <c r="V667" s="193"/>
      <c r="W667" s="193"/>
      <c r="X667" s="193"/>
      <c r="Y667" s="193"/>
      <c r="Z667" s="193"/>
    </row>
    <row r="668" ht="12.0" customHeight="1">
      <c r="A668" s="193"/>
      <c r="B668" s="193"/>
      <c r="C668" s="193"/>
      <c r="D668" s="193"/>
      <c r="E668" s="193"/>
      <c r="F668" s="193"/>
      <c r="G668" s="193"/>
      <c r="H668" s="193"/>
      <c r="I668" s="193"/>
      <c r="J668" s="193"/>
      <c r="K668" s="193"/>
      <c r="L668" s="193"/>
      <c r="M668" s="193"/>
      <c r="N668" s="193"/>
      <c r="O668" s="193"/>
      <c r="P668" s="193"/>
      <c r="Q668" s="193"/>
      <c r="R668" s="193"/>
      <c r="S668" s="193"/>
      <c r="T668" s="193"/>
      <c r="U668" s="193"/>
      <c r="V668" s="193"/>
      <c r="W668" s="193"/>
      <c r="X668" s="193"/>
      <c r="Y668" s="193"/>
      <c r="Z668" s="193"/>
    </row>
    <row r="669" ht="12.0" customHeight="1">
      <c r="A669" s="193"/>
      <c r="B669" s="193"/>
      <c r="C669" s="193"/>
      <c r="D669" s="193"/>
      <c r="E669" s="193"/>
      <c r="F669" s="193"/>
      <c r="G669" s="193"/>
      <c r="H669" s="193"/>
      <c r="I669" s="193"/>
      <c r="J669" s="193"/>
      <c r="K669" s="193"/>
      <c r="L669" s="193"/>
      <c r="M669" s="193"/>
      <c r="N669" s="193"/>
      <c r="O669" s="193"/>
      <c r="P669" s="193"/>
      <c r="Q669" s="193"/>
      <c r="R669" s="193"/>
      <c r="S669" s="193"/>
      <c r="T669" s="193"/>
      <c r="U669" s="193"/>
      <c r="V669" s="193"/>
      <c r="W669" s="193"/>
      <c r="X669" s="193"/>
      <c r="Y669" s="193"/>
      <c r="Z669" s="193"/>
    </row>
    <row r="670" ht="12.0" customHeight="1">
      <c r="A670" s="193"/>
      <c r="B670" s="193"/>
      <c r="C670" s="193"/>
      <c r="D670" s="193"/>
      <c r="E670" s="193"/>
      <c r="F670" s="193"/>
      <c r="G670" s="193"/>
      <c r="H670" s="193"/>
      <c r="I670" s="193"/>
      <c r="J670" s="193"/>
      <c r="K670" s="193"/>
      <c r="L670" s="193"/>
      <c r="M670" s="193"/>
      <c r="N670" s="193"/>
      <c r="O670" s="193"/>
      <c r="P670" s="193"/>
      <c r="Q670" s="193"/>
      <c r="R670" s="193"/>
      <c r="S670" s="193"/>
      <c r="T670" s="193"/>
      <c r="U670" s="193"/>
      <c r="V670" s="193"/>
      <c r="W670" s="193"/>
      <c r="X670" s="193"/>
      <c r="Y670" s="193"/>
      <c r="Z670" s="193"/>
    </row>
    <row r="671" ht="12.0" customHeight="1">
      <c r="A671" s="193"/>
      <c r="B671" s="193"/>
      <c r="C671" s="193"/>
      <c r="D671" s="193"/>
      <c r="E671" s="193"/>
      <c r="F671" s="193"/>
      <c r="G671" s="193"/>
      <c r="H671" s="193"/>
      <c r="I671" s="193"/>
      <c r="J671" s="193"/>
      <c r="K671" s="193"/>
      <c r="L671" s="193"/>
      <c r="M671" s="193"/>
      <c r="N671" s="193"/>
      <c r="O671" s="193"/>
      <c r="P671" s="193"/>
      <c r="Q671" s="193"/>
      <c r="R671" s="193"/>
      <c r="S671" s="193"/>
      <c r="T671" s="193"/>
      <c r="U671" s="193"/>
      <c r="V671" s="193"/>
      <c r="W671" s="193"/>
      <c r="X671" s="193"/>
      <c r="Y671" s="193"/>
      <c r="Z671" s="193"/>
    </row>
    <row r="672" ht="12.0" customHeight="1">
      <c r="A672" s="193"/>
      <c r="B672" s="193"/>
      <c r="C672" s="193"/>
      <c r="D672" s="193"/>
      <c r="E672" s="193"/>
      <c r="F672" s="193"/>
      <c r="G672" s="193"/>
      <c r="H672" s="193"/>
      <c r="I672" s="193"/>
      <c r="J672" s="193"/>
      <c r="K672" s="193"/>
      <c r="L672" s="193"/>
      <c r="M672" s="193"/>
      <c r="N672" s="193"/>
      <c r="O672" s="193"/>
      <c r="P672" s="193"/>
      <c r="Q672" s="193"/>
      <c r="R672" s="193"/>
      <c r="S672" s="193"/>
      <c r="T672" s="193"/>
      <c r="U672" s="193"/>
      <c r="V672" s="193"/>
      <c r="W672" s="193"/>
      <c r="X672" s="193"/>
      <c r="Y672" s="193"/>
      <c r="Z672" s="193"/>
    </row>
    <row r="673" ht="12.0" customHeight="1">
      <c r="A673" s="193"/>
      <c r="B673" s="193"/>
      <c r="C673" s="193"/>
      <c r="D673" s="193"/>
      <c r="E673" s="193"/>
      <c r="F673" s="193"/>
      <c r="G673" s="193"/>
      <c r="H673" s="193"/>
      <c r="I673" s="193"/>
      <c r="J673" s="193"/>
      <c r="K673" s="193"/>
      <c r="L673" s="193"/>
      <c r="M673" s="193"/>
      <c r="N673" s="193"/>
      <c r="O673" s="193"/>
      <c r="P673" s="193"/>
      <c r="Q673" s="193"/>
      <c r="R673" s="193"/>
      <c r="S673" s="193"/>
      <c r="T673" s="193"/>
      <c r="U673" s="193"/>
      <c r="V673" s="193"/>
      <c r="W673" s="193"/>
      <c r="X673" s="193"/>
      <c r="Y673" s="193"/>
      <c r="Z673" s="193"/>
    </row>
    <row r="674" ht="12.0" customHeight="1">
      <c r="A674" s="193"/>
      <c r="B674" s="193"/>
      <c r="C674" s="193"/>
      <c r="D674" s="193"/>
      <c r="E674" s="193"/>
      <c r="F674" s="193"/>
      <c r="G674" s="193"/>
      <c r="H674" s="193"/>
      <c r="I674" s="193"/>
      <c r="J674" s="193"/>
      <c r="K674" s="193"/>
      <c r="L674" s="193"/>
      <c r="M674" s="193"/>
      <c r="N674" s="193"/>
      <c r="O674" s="193"/>
      <c r="P674" s="193"/>
      <c r="Q674" s="193"/>
      <c r="R674" s="193"/>
      <c r="S674" s="193"/>
      <c r="T674" s="193"/>
      <c r="U674" s="193"/>
      <c r="V674" s="193"/>
      <c r="W674" s="193"/>
      <c r="X674" s="193"/>
      <c r="Y674" s="193"/>
      <c r="Z674" s="193"/>
    </row>
    <row r="675" ht="12.0" customHeight="1">
      <c r="A675" s="193"/>
      <c r="B675" s="193"/>
      <c r="C675" s="193"/>
      <c r="D675" s="193"/>
      <c r="E675" s="193"/>
      <c r="F675" s="193"/>
      <c r="G675" s="193"/>
      <c r="H675" s="193"/>
      <c r="I675" s="193"/>
      <c r="J675" s="193"/>
      <c r="K675" s="193"/>
      <c r="L675" s="193"/>
      <c r="M675" s="193"/>
      <c r="N675" s="193"/>
      <c r="O675" s="193"/>
      <c r="P675" s="193"/>
      <c r="Q675" s="193"/>
      <c r="R675" s="193"/>
      <c r="S675" s="193"/>
      <c r="T675" s="193"/>
      <c r="U675" s="193"/>
      <c r="V675" s="193"/>
      <c r="W675" s="193"/>
      <c r="X675" s="193"/>
      <c r="Y675" s="193"/>
      <c r="Z675" s="193"/>
    </row>
    <row r="676" ht="12.0" customHeight="1">
      <c r="A676" s="193"/>
      <c r="B676" s="193"/>
      <c r="C676" s="193"/>
      <c r="D676" s="193"/>
      <c r="E676" s="193"/>
      <c r="F676" s="193"/>
      <c r="G676" s="193"/>
      <c r="H676" s="193"/>
      <c r="I676" s="193"/>
      <c r="J676" s="193"/>
      <c r="K676" s="193"/>
      <c r="L676" s="193"/>
      <c r="M676" s="193"/>
      <c r="N676" s="193"/>
      <c r="O676" s="193"/>
      <c r="P676" s="193"/>
      <c r="Q676" s="193"/>
      <c r="R676" s="193"/>
      <c r="S676" s="193"/>
      <c r="T676" s="193"/>
      <c r="U676" s="193"/>
      <c r="V676" s="193"/>
      <c r="W676" s="193"/>
      <c r="X676" s="193"/>
      <c r="Y676" s="193"/>
      <c r="Z676" s="193"/>
    </row>
    <row r="677" ht="12.0" customHeight="1">
      <c r="A677" s="193"/>
      <c r="B677" s="193"/>
      <c r="C677" s="193"/>
      <c r="D677" s="193"/>
      <c r="E677" s="193"/>
      <c r="F677" s="193"/>
      <c r="G677" s="193"/>
      <c r="H677" s="193"/>
      <c r="I677" s="193"/>
      <c r="J677" s="193"/>
      <c r="K677" s="193"/>
      <c r="L677" s="193"/>
      <c r="M677" s="193"/>
      <c r="N677" s="193"/>
      <c r="O677" s="193"/>
      <c r="P677" s="193"/>
      <c r="Q677" s="193"/>
      <c r="R677" s="193"/>
      <c r="S677" s="193"/>
      <c r="T677" s="193"/>
      <c r="U677" s="193"/>
      <c r="V677" s="193"/>
      <c r="W677" s="193"/>
      <c r="X677" s="193"/>
      <c r="Y677" s="193"/>
      <c r="Z677" s="193"/>
    </row>
    <row r="678" ht="12.0" customHeight="1">
      <c r="A678" s="193"/>
      <c r="B678" s="193"/>
      <c r="C678" s="193"/>
      <c r="D678" s="193"/>
      <c r="E678" s="193"/>
      <c r="F678" s="193"/>
      <c r="G678" s="193"/>
      <c r="H678" s="193"/>
      <c r="I678" s="193"/>
      <c r="J678" s="193"/>
      <c r="K678" s="193"/>
      <c r="L678" s="193"/>
      <c r="M678" s="193"/>
      <c r="N678" s="193"/>
      <c r="O678" s="193"/>
      <c r="P678" s="193"/>
      <c r="Q678" s="193"/>
      <c r="R678" s="193"/>
      <c r="S678" s="193"/>
      <c r="T678" s="193"/>
      <c r="U678" s="193"/>
      <c r="V678" s="193"/>
      <c r="W678" s="193"/>
      <c r="X678" s="193"/>
      <c r="Y678" s="193"/>
      <c r="Z678" s="193"/>
    </row>
    <row r="679" ht="12.0" customHeight="1">
      <c r="A679" s="193"/>
      <c r="B679" s="193"/>
      <c r="C679" s="193"/>
      <c r="D679" s="193"/>
      <c r="E679" s="193"/>
      <c r="F679" s="193"/>
      <c r="G679" s="193"/>
      <c r="H679" s="193"/>
      <c r="I679" s="193"/>
      <c r="J679" s="193"/>
      <c r="K679" s="193"/>
      <c r="L679" s="193"/>
      <c r="M679" s="193"/>
      <c r="N679" s="193"/>
      <c r="O679" s="193"/>
      <c r="P679" s="193"/>
      <c r="Q679" s="193"/>
      <c r="R679" s="193"/>
      <c r="S679" s="193"/>
      <c r="T679" s="193"/>
      <c r="U679" s="193"/>
      <c r="V679" s="193"/>
      <c r="W679" s="193"/>
      <c r="X679" s="193"/>
      <c r="Y679" s="193"/>
      <c r="Z679" s="193"/>
    </row>
    <row r="680" ht="12.0" customHeight="1">
      <c r="A680" s="193"/>
      <c r="B680" s="193"/>
      <c r="C680" s="193"/>
      <c r="D680" s="193"/>
      <c r="E680" s="193"/>
      <c r="F680" s="193"/>
      <c r="G680" s="193"/>
      <c r="H680" s="193"/>
      <c r="I680" s="193"/>
      <c r="J680" s="193"/>
      <c r="K680" s="193"/>
      <c r="L680" s="193"/>
      <c r="M680" s="193"/>
      <c r="N680" s="193"/>
      <c r="O680" s="193"/>
      <c r="P680" s="193"/>
      <c r="Q680" s="193"/>
      <c r="R680" s="193"/>
      <c r="S680" s="193"/>
      <c r="T680" s="193"/>
      <c r="U680" s="193"/>
      <c r="V680" s="193"/>
      <c r="W680" s="193"/>
      <c r="X680" s="193"/>
      <c r="Y680" s="193"/>
      <c r="Z680" s="193"/>
    </row>
    <row r="681" ht="12.0" customHeight="1">
      <c r="A681" s="193"/>
      <c r="B681" s="193"/>
      <c r="C681" s="193"/>
      <c r="D681" s="193"/>
      <c r="E681" s="193"/>
      <c r="F681" s="193"/>
      <c r="G681" s="193"/>
      <c r="H681" s="193"/>
      <c r="I681" s="193"/>
      <c r="J681" s="193"/>
      <c r="K681" s="193"/>
      <c r="L681" s="193"/>
      <c r="M681" s="193"/>
      <c r="N681" s="193"/>
      <c r="O681" s="193"/>
      <c r="P681" s="193"/>
      <c r="Q681" s="193"/>
      <c r="R681" s="193"/>
      <c r="S681" s="193"/>
      <c r="T681" s="193"/>
      <c r="U681" s="193"/>
      <c r="V681" s="193"/>
      <c r="W681" s="193"/>
      <c r="X681" s="193"/>
      <c r="Y681" s="193"/>
      <c r="Z681" s="193"/>
    </row>
    <row r="682" ht="12.0" customHeight="1">
      <c r="A682" s="193"/>
      <c r="B682" s="193"/>
      <c r="C682" s="193"/>
      <c r="D682" s="193"/>
      <c r="E682" s="193"/>
      <c r="F682" s="193"/>
      <c r="G682" s="193"/>
      <c r="H682" s="193"/>
      <c r="I682" s="193"/>
      <c r="J682" s="193"/>
      <c r="K682" s="193"/>
      <c r="L682" s="193"/>
      <c r="M682" s="193"/>
      <c r="N682" s="193"/>
      <c r="O682" s="193"/>
      <c r="P682" s="193"/>
      <c r="Q682" s="193"/>
      <c r="R682" s="193"/>
      <c r="S682" s="193"/>
      <c r="T682" s="193"/>
      <c r="U682" s="193"/>
      <c r="V682" s="193"/>
      <c r="W682" s="193"/>
      <c r="X682" s="193"/>
      <c r="Y682" s="193"/>
      <c r="Z682" s="193"/>
    </row>
    <row r="683" ht="12.0" customHeight="1">
      <c r="A683" s="193"/>
      <c r="B683" s="193"/>
      <c r="C683" s="193"/>
      <c r="D683" s="193"/>
      <c r="E683" s="193"/>
      <c r="F683" s="193"/>
      <c r="G683" s="193"/>
      <c r="H683" s="193"/>
      <c r="I683" s="193"/>
      <c r="J683" s="193"/>
      <c r="K683" s="193"/>
      <c r="L683" s="193"/>
      <c r="M683" s="193"/>
      <c r="N683" s="193"/>
      <c r="O683" s="193"/>
      <c r="P683" s="193"/>
      <c r="Q683" s="193"/>
      <c r="R683" s="193"/>
      <c r="S683" s="193"/>
      <c r="T683" s="193"/>
      <c r="U683" s="193"/>
      <c r="V683" s="193"/>
      <c r="W683" s="193"/>
      <c r="X683" s="193"/>
      <c r="Y683" s="193"/>
      <c r="Z683" s="193"/>
    </row>
    <row r="684" ht="12.0" customHeight="1">
      <c r="A684" s="193"/>
      <c r="B684" s="193"/>
      <c r="C684" s="193"/>
      <c r="D684" s="193"/>
      <c r="E684" s="193"/>
      <c r="F684" s="193"/>
      <c r="G684" s="193"/>
      <c r="H684" s="193"/>
      <c r="I684" s="193"/>
      <c r="J684" s="193"/>
      <c r="K684" s="193"/>
      <c r="L684" s="193"/>
      <c r="M684" s="193"/>
      <c r="N684" s="193"/>
      <c r="O684" s="193"/>
      <c r="P684" s="193"/>
      <c r="Q684" s="193"/>
      <c r="R684" s="193"/>
      <c r="S684" s="193"/>
      <c r="T684" s="193"/>
      <c r="U684" s="193"/>
      <c r="V684" s="193"/>
      <c r="W684" s="193"/>
      <c r="X684" s="193"/>
      <c r="Y684" s="193"/>
      <c r="Z684" s="193"/>
    </row>
    <row r="685" ht="12.0" customHeight="1">
      <c r="A685" s="193"/>
      <c r="B685" s="193"/>
      <c r="C685" s="193"/>
      <c r="D685" s="193"/>
      <c r="E685" s="193"/>
      <c r="F685" s="193"/>
      <c r="G685" s="193"/>
      <c r="H685" s="193"/>
      <c r="I685" s="193"/>
      <c r="J685" s="193"/>
      <c r="K685" s="193"/>
      <c r="L685" s="193"/>
      <c r="M685" s="193"/>
      <c r="N685" s="193"/>
      <c r="O685" s="193"/>
      <c r="P685" s="193"/>
      <c r="Q685" s="193"/>
      <c r="R685" s="193"/>
      <c r="S685" s="193"/>
      <c r="T685" s="193"/>
      <c r="U685" s="193"/>
      <c r="V685" s="193"/>
      <c r="W685" s="193"/>
      <c r="X685" s="193"/>
      <c r="Y685" s="193"/>
      <c r="Z685" s="193"/>
    </row>
    <row r="686" ht="12.0" customHeight="1">
      <c r="A686" s="193"/>
      <c r="B686" s="193"/>
      <c r="C686" s="193"/>
      <c r="D686" s="193"/>
      <c r="E686" s="193"/>
      <c r="F686" s="193"/>
      <c r="G686" s="193"/>
      <c r="H686" s="193"/>
      <c r="I686" s="193"/>
      <c r="J686" s="193"/>
      <c r="K686" s="193"/>
      <c r="L686" s="193"/>
      <c r="M686" s="193"/>
      <c r="N686" s="193"/>
      <c r="O686" s="193"/>
      <c r="P686" s="193"/>
      <c r="Q686" s="193"/>
      <c r="R686" s="193"/>
      <c r="S686" s="193"/>
      <c r="T686" s="193"/>
      <c r="U686" s="193"/>
      <c r="V686" s="193"/>
      <c r="W686" s="193"/>
      <c r="X686" s="193"/>
      <c r="Y686" s="193"/>
      <c r="Z686" s="193"/>
    </row>
    <row r="687" ht="12.0" customHeight="1">
      <c r="A687" s="193"/>
      <c r="B687" s="193"/>
      <c r="C687" s="193"/>
      <c r="D687" s="193"/>
      <c r="E687" s="193"/>
      <c r="F687" s="193"/>
      <c r="G687" s="193"/>
      <c r="H687" s="193"/>
      <c r="I687" s="193"/>
      <c r="J687" s="193"/>
      <c r="K687" s="193"/>
      <c r="L687" s="193"/>
      <c r="M687" s="193"/>
      <c r="N687" s="193"/>
      <c r="O687" s="193"/>
      <c r="P687" s="193"/>
      <c r="Q687" s="193"/>
      <c r="R687" s="193"/>
      <c r="S687" s="193"/>
      <c r="T687" s="193"/>
      <c r="U687" s="193"/>
      <c r="V687" s="193"/>
      <c r="W687" s="193"/>
      <c r="X687" s="193"/>
      <c r="Y687" s="193"/>
      <c r="Z687" s="193"/>
    </row>
    <row r="688" ht="12.0" customHeight="1">
      <c r="A688" s="193"/>
      <c r="B688" s="193"/>
      <c r="C688" s="193"/>
      <c r="D688" s="193"/>
      <c r="E688" s="193"/>
      <c r="F688" s="193"/>
      <c r="G688" s="193"/>
      <c r="H688" s="193"/>
      <c r="I688" s="193"/>
      <c r="J688" s="193"/>
      <c r="K688" s="193"/>
      <c r="L688" s="193"/>
      <c r="M688" s="193"/>
      <c r="N688" s="193"/>
      <c r="O688" s="193"/>
      <c r="P688" s="193"/>
      <c r="Q688" s="193"/>
      <c r="R688" s="193"/>
      <c r="S688" s="193"/>
      <c r="T688" s="193"/>
      <c r="U688" s="193"/>
      <c r="V688" s="193"/>
      <c r="W688" s="193"/>
      <c r="X688" s="193"/>
      <c r="Y688" s="193"/>
      <c r="Z688" s="193"/>
    </row>
    <row r="689" ht="12.0" customHeight="1">
      <c r="A689" s="193"/>
      <c r="B689" s="193"/>
      <c r="C689" s="193"/>
      <c r="D689" s="193"/>
      <c r="E689" s="193"/>
      <c r="F689" s="193"/>
      <c r="G689" s="193"/>
      <c r="H689" s="193"/>
      <c r="I689" s="193"/>
      <c r="J689" s="193"/>
      <c r="K689" s="193"/>
      <c r="L689" s="193"/>
      <c r="M689" s="193"/>
      <c r="N689" s="193"/>
      <c r="O689" s="193"/>
      <c r="P689" s="193"/>
      <c r="Q689" s="193"/>
      <c r="R689" s="193"/>
      <c r="S689" s="193"/>
      <c r="T689" s="193"/>
      <c r="U689" s="193"/>
      <c r="V689" s="193"/>
      <c r="W689" s="193"/>
      <c r="X689" s="193"/>
      <c r="Y689" s="193"/>
      <c r="Z689" s="193"/>
    </row>
    <row r="690" ht="12.0" customHeight="1">
      <c r="A690" s="193"/>
      <c r="B690" s="193"/>
      <c r="C690" s="193"/>
      <c r="D690" s="193"/>
      <c r="E690" s="193"/>
      <c r="F690" s="193"/>
      <c r="G690" s="193"/>
      <c r="H690" s="193"/>
      <c r="I690" s="193"/>
      <c r="J690" s="193"/>
      <c r="K690" s="193"/>
      <c r="L690" s="193"/>
      <c r="M690" s="193"/>
      <c r="N690" s="193"/>
      <c r="O690" s="193"/>
      <c r="P690" s="193"/>
      <c r="Q690" s="193"/>
      <c r="R690" s="193"/>
      <c r="S690" s="193"/>
      <c r="T690" s="193"/>
      <c r="U690" s="193"/>
      <c r="V690" s="193"/>
      <c r="W690" s="193"/>
      <c r="X690" s="193"/>
      <c r="Y690" s="193"/>
      <c r="Z690" s="193"/>
    </row>
    <row r="691" ht="12.0" customHeight="1">
      <c r="A691" s="193"/>
      <c r="B691" s="193"/>
      <c r="C691" s="193"/>
      <c r="D691" s="193"/>
      <c r="E691" s="193"/>
      <c r="F691" s="193"/>
      <c r="G691" s="193"/>
      <c r="H691" s="193"/>
      <c r="I691" s="193"/>
      <c r="J691" s="193"/>
      <c r="K691" s="193"/>
      <c r="L691" s="193"/>
      <c r="M691" s="193"/>
      <c r="N691" s="193"/>
      <c r="O691" s="193"/>
      <c r="P691" s="193"/>
      <c r="Q691" s="193"/>
      <c r="R691" s="193"/>
      <c r="S691" s="193"/>
      <c r="T691" s="193"/>
      <c r="U691" s="193"/>
      <c r="V691" s="193"/>
      <c r="W691" s="193"/>
      <c r="X691" s="193"/>
      <c r="Y691" s="193"/>
      <c r="Z691" s="193"/>
    </row>
    <row r="692" ht="12.0" customHeight="1">
      <c r="A692" s="193"/>
      <c r="B692" s="193"/>
      <c r="C692" s="193"/>
      <c r="D692" s="193"/>
      <c r="E692" s="193"/>
      <c r="F692" s="193"/>
      <c r="G692" s="193"/>
      <c r="H692" s="193"/>
      <c r="I692" s="193"/>
      <c r="J692" s="193"/>
      <c r="K692" s="193"/>
      <c r="L692" s="193"/>
      <c r="M692" s="193"/>
      <c r="N692" s="193"/>
      <c r="O692" s="193"/>
      <c r="P692" s="193"/>
      <c r="Q692" s="193"/>
      <c r="R692" s="193"/>
      <c r="S692" s="193"/>
      <c r="T692" s="193"/>
      <c r="U692" s="193"/>
      <c r="V692" s="193"/>
      <c r="W692" s="193"/>
      <c r="X692" s="193"/>
      <c r="Y692" s="193"/>
      <c r="Z692" s="193"/>
    </row>
    <row r="693" ht="12.0" customHeight="1">
      <c r="A693" s="193"/>
      <c r="B693" s="193"/>
      <c r="C693" s="193"/>
      <c r="D693" s="193"/>
      <c r="E693" s="193"/>
      <c r="F693" s="193"/>
      <c r="G693" s="193"/>
      <c r="H693" s="193"/>
      <c r="I693" s="193"/>
      <c r="J693" s="193"/>
      <c r="K693" s="193"/>
      <c r="L693" s="193"/>
      <c r="M693" s="193"/>
      <c r="N693" s="193"/>
      <c r="O693" s="193"/>
      <c r="P693" s="193"/>
      <c r="Q693" s="193"/>
      <c r="R693" s="193"/>
      <c r="S693" s="193"/>
      <c r="T693" s="193"/>
      <c r="U693" s="193"/>
      <c r="V693" s="193"/>
      <c r="W693" s="193"/>
      <c r="X693" s="193"/>
      <c r="Y693" s="193"/>
      <c r="Z693" s="193"/>
    </row>
    <row r="694" ht="12.0" customHeight="1">
      <c r="A694" s="193"/>
      <c r="B694" s="193"/>
      <c r="C694" s="193"/>
      <c r="D694" s="193"/>
      <c r="E694" s="193"/>
      <c r="F694" s="193"/>
      <c r="G694" s="193"/>
      <c r="H694" s="193"/>
      <c r="I694" s="193"/>
      <c r="J694" s="193"/>
      <c r="K694" s="193"/>
      <c r="L694" s="193"/>
      <c r="M694" s="193"/>
      <c r="N694" s="193"/>
      <c r="O694" s="193"/>
      <c r="P694" s="193"/>
      <c r="Q694" s="193"/>
      <c r="R694" s="193"/>
      <c r="S694" s="193"/>
      <c r="T694" s="193"/>
      <c r="U694" s="193"/>
      <c r="V694" s="193"/>
      <c r="W694" s="193"/>
      <c r="X694" s="193"/>
      <c r="Y694" s="193"/>
      <c r="Z694" s="193"/>
    </row>
    <row r="695" ht="12.0" customHeight="1">
      <c r="A695" s="193"/>
      <c r="B695" s="193"/>
      <c r="C695" s="193"/>
      <c r="D695" s="193"/>
      <c r="E695" s="193"/>
      <c r="F695" s="193"/>
      <c r="G695" s="193"/>
      <c r="H695" s="193"/>
      <c r="I695" s="193"/>
      <c r="J695" s="193"/>
      <c r="K695" s="193"/>
      <c r="L695" s="193"/>
      <c r="M695" s="193"/>
      <c r="N695" s="193"/>
      <c r="O695" s="193"/>
      <c r="P695" s="193"/>
      <c r="Q695" s="193"/>
      <c r="R695" s="193"/>
      <c r="S695" s="193"/>
      <c r="T695" s="193"/>
      <c r="U695" s="193"/>
      <c r="V695" s="193"/>
      <c r="W695" s="193"/>
      <c r="X695" s="193"/>
      <c r="Y695" s="193"/>
      <c r="Z695" s="193"/>
    </row>
    <row r="696" ht="12.0" customHeight="1">
      <c r="A696" s="193"/>
      <c r="B696" s="193"/>
      <c r="C696" s="193"/>
      <c r="D696" s="193"/>
      <c r="E696" s="193"/>
      <c r="F696" s="193"/>
      <c r="G696" s="193"/>
      <c r="H696" s="193"/>
      <c r="I696" s="193"/>
      <c r="J696" s="193"/>
      <c r="K696" s="193"/>
      <c r="L696" s="193"/>
      <c r="M696" s="193"/>
      <c r="N696" s="193"/>
      <c r="O696" s="193"/>
      <c r="P696" s="193"/>
      <c r="Q696" s="193"/>
      <c r="R696" s="193"/>
      <c r="S696" s="193"/>
      <c r="T696" s="193"/>
      <c r="U696" s="193"/>
      <c r="V696" s="193"/>
      <c r="W696" s="193"/>
      <c r="X696" s="193"/>
      <c r="Y696" s="193"/>
      <c r="Z696" s="193"/>
    </row>
    <row r="697" ht="12.0" customHeight="1">
      <c r="A697" s="193"/>
      <c r="B697" s="193"/>
      <c r="C697" s="193"/>
      <c r="D697" s="193"/>
      <c r="E697" s="193"/>
      <c r="F697" s="193"/>
      <c r="G697" s="193"/>
      <c r="H697" s="193"/>
      <c r="I697" s="193"/>
      <c r="J697" s="193"/>
      <c r="K697" s="193"/>
      <c r="L697" s="193"/>
      <c r="M697" s="193"/>
      <c r="N697" s="193"/>
      <c r="O697" s="193"/>
      <c r="P697" s="193"/>
      <c r="Q697" s="193"/>
      <c r="R697" s="193"/>
      <c r="S697" s="193"/>
      <c r="T697" s="193"/>
      <c r="U697" s="193"/>
      <c r="V697" s="193"/>
      <c r="W697" s="193"/>
      <c r="X697" s="193"/>
      <c r="Y697" s="193"/>
      <c r="Z697" s="193"/>
    </row>
    <row r="698" ht="12.0" customHeight="1">
      <c r="A698" s="193"/>
      <c r="B698" s="193"/>
      <c r="C698" s="193"/>
      <c r="D698" s="193"/>
      <c r="E698" s="193"/>
      <c r="F698" s="193"/>
      <c r="G698" s="193"/>
      <c r="H698" s="193"/>
      <c r="I698" s="193"/>
      <c r="J698" s="193"/>
      <c r="K698" s="193"/>
      <c r="L698" s="193"/>
      <c r="M698" s="193"/>
      <c r="N698" s="193"/>
      <c r="O698" s="193"/>
      <c r="P698" s="193"/>
      <c r="Q698" s="193"/>
      <c r="R698" s="193"/>
      <c r="S698" s="193"/>
      <c r="T698" s="193"/>
      <c r="U698" s="193"/>
      <c r="V698" s="193"/>
      <c r="W698" s="193"/>
      <c r="X698" s="193"/>
      <c r="Y698" s="193"/>
      <c r="Z698" s="193"/>
    </row>
    <row r="699" ht="12.0" customHeight="1">
      <c r="A699" s="193"/>
      <c r="B699" s="193"/>
      <c r="C699" s="193"/>
      <c r="D699" s="193"/>
      <c r="E699" s="193"/>
      <c r="F699" s="193"/>
      <c r="G699" s="193"/>
      <c r="H699" s="193"/>
      <c r="I699" s="193"/>
      <c r="J699" s="193"/>
      <c r="K699" s="193"/>
      <c r="L699" s="193"/>
      <c r="M699" s="193"/>
      <c r="N699" s="193"/>
      <c r="O699" s="193"/>
      <c r="P699" s="193"/>
      <c r="Q699" s="193"/>
      <c r="R699" s="193"/>
      <c r="S699" s="193"/>
      <c r="T699" s="193"/>
      <c r="U699" s="193"/>
      <c r="V699" s="193"/>
      <c r="W699" s="193"/>
      <c r="X699" s="193"/>
      <c r="Y699" s="193"/>
      <c r="Z699" s="193"/>
    </row>
    <row r="700" ht="12.0" customHeight="1">
      <c r="A700" s="193"/>
      <c r="B700" s="193"/>
      <c r="C700" s="193"/>
      <c r="D700" s="193"/>
      <c r="E700" s="193"/>
      <c r="F700" s="193"/>
      <c r="G700" s="193"/>
      <c r="H700" s="193"/>
      <c r="I700" s="193"/>
      <c r="J700" s="193"/>
      <c r="K700" s="193"/>
      <c r="L700" s="193"/>
      <c r="M700" s="193"/>
      <c r="N700" s="193"/>
      <c r="O700" s="193"/>
      <c r="P700" s="193"/>
      <c r="Q700" s="193"/>
      <c r="R700" s="193"/>
      <c r="S700" s="193"/>
      <c r="T700" s="193"/>
      <c r="U700" s="193"/>
      <c r="V700" s="193"/>
      <c r="W700" s="193"/>
      <c r="X700" s="193"/>
      <c r="Y700" s="193"/>
      <c r="Z700" s="193"/>
    </row>
    <row r="701" ht="12.0" customHeight="1">
      <c r="A701" s="193"/>
      <c r="B701" s="193"/>
      <c r="C701" s="193"/>
      <c r="D701" s="193"/>
      <c r="E701" s="193"/>
      <c r="F701" s="193"/>
      <c r="G701" s="193"/>
      <c r="H701" s="193"/>
      <c r="I701" s="193"/>
      <c r="J701" s="193"/>
      <c r="K701" s="193"/>
      <c r="L701" s="193"/>
      <c r="M701" s="193"/>
      <c r="N701" s="193"/>
      <c r="O701" s="193"/>
      <c r="P701" s="193"/>
      <c r="Q701" s="193"/>
      <c r="R701" s="193"/>
      <c r="S701" s="193"/>
      <c r="T701" s="193"/>
      <c r="U701" s="193"/>
      <c r="V701" s="193"/>
      <c r="W701" s="193"/>
      <c r="X701" s="193"/>
      <c r="Y701" s="193"/>
      <c r="Z701" s="193"/>
    </row>
    <row r="702" ht="12.0" customHeight="1">
      <c r="A702" s="193"/>
      <c r="B702" s="193"/>
      <c r="C702" s="193"/>
      <c r="D702" s="193"/>
      <c r="E702" s="193"/>
      <c r="F702" s="193"/>
      <c r="G702" s="193"/>
      <c r="H702" s="193"/>
      <c r="I702" s="193"/>
      <c r="J702" s="193"/>
      <c r="K702" s="193"/>
      <c r="L702" s="193"/>
      <c r="M702" s="193"/>
      <c r="N702" s="193"/>
      <c r="O702" s="193"/>
      <c r="P702" s="193"/>
      <c r="Q702" s="193"/>
      <c r="R702" s="193"/>
      <c r="S702" s="193"/>
      <c r="T702" s="193"/>
      <c r="U702" s="193"/>
      <c r="V702" s="193"/>
      <c r="W702" s="193"/>
      <c r="X702" s="193"/>
      <c r="Y702" s="193"/>
      <c r="Z702" s="193"/>
    </row>
    <row r="703" ht="12.0" customHeight="1">
      <c r="A703" s="193"/>
      <c r="B703" s="193"/>
      <c r="C703" s="193"/>
      <c r="D703" s="193"/>
      <c r="E703" s="193"/>
      <c r="F703" s="193"/>
      <c r="G703" s="193"/>
      <c r="H703" s="193"/>
      <c r="I703" s="193"/>
      <c r="J703" s="193"/>
      <c r="K703" s="193"/>
      <c r="L703" s="193"/>
      <c r="M703" s="193"/>
      <c r="N703" s="193"/>
      <c r="O703" s="193"/>
      <c r="P703" s="193"/>
      <c r="Q703" s="193"/>
      <c r="R703" s="193"/>
      <c r="S703" s="193"/>
      <c r="T703" s="193"/>
      <c r="U703" s="193"/>
      <c r="V703" s="193"/>
      <c r="W703" s="193"/>
      <c r="X703" s="193"/>
      <c r="Y703" s="193"/>
      <c r="Z703" s="193"/>
    </row>
    <row r="704" ht="12.0" customHeight="1">
      <c r="A704" s="193"/>
      <c r="B704" s="193"/>
      <c r="C704" s="193"/>
      <c r="D704" s="193"/>
      <c r="E704" s="193"/>
      <c r="F704" s="193"/>
      <c r="G704" s="193"/>
      <c r="H704" s="193"/>
      <c r="I704" s="193"/>
      <c r="J704" s="193"/>
      <c r="K704" s="193"/>
      <c r="L704" s="193"/>
      <c r="M704" s="193"/>
      <c r="N704" s="193"/>
      <c r="O704" s="193"/>
      <c r="P704" s="193"/>
      <c r="Q704" s="193"/>
      <c r="R704" s="193"/>
      <c r="S704" s="193"/>
      <c r="T704" s="193"/>
      <c r="U704" s="193"/>
      <c r="V704" s="193"/>
      <c r="W704" s="193"/>
      <c r="X704" s="193"/>
      <c r="Y704" s="193"/>
      <c r="Z704" s="193"/>
    </row>
    <row r="705" ht="12.0" customHeight="1">
      <c r="A705" s="193"/>
      <c r="B705" s="193"/>
      <c r="C705" s="193"/>
      <c r="D705" s="193"/>
      <c r="E705" s="193"/>
      <c r="F705" s="193"/>
      <c r="G705" s="193"/>
      <c r="H705" s="193"/>
      <c r="I705" s="193"/>
      <c r="J705" s="193"/>
      <c r="K705" s="193"/>
      <c r="L705" s="193"/>
      <c r="M705" s="193"/>
      <c r="N705" s="193"/>
      <c r="O705" s="193"/>
      <c r="P705" s="193"/>
      <c r="Q705" s="193"/>
      <c r="R705" s="193"/>
      <c r="S705" s="193"/>
      <c r="T705" s="193"/>
      <c r="U705" s="193"/>
      <c r="V705" s="193"/>
      <c r="W705" s="193"/>
      <c r="X705" s="193"/>
      <c r="Y705" s="193"/>
      <c r="Z705" s="193"/>
    </row>
    <row r="706" ht="12.0" customHeight="1">
      <c r="A706" s="193"/>
      <c r="B706" s="193"/>
      <c r="C706" s="193"/>
      <c r="D706" s="193"/>
      <c r="E706" s="193"/>
      <c r="F706" s="193"/>
      <c r="G706" s="193"/>
      <c r="H706" s="193"/>
      <c r="I706" s="193"/>
      <c r="J706" s="193"/>
      <c r="K706" s="193"/>
      <c r="L706" s="193"/>
      <c r="M706" s="193"/>
      <c r="N706" s="193"/>
      <c r="O706" s="193"/>
      <c r="P706" s="193"/>
      <c r="Q706" s="193"/>
      <c r="R706" s="193"/>
      <c r="S706" s="193"/>
      <c r="T706" s="193"/>
      <c r="U706" s="193"/>
      <c r="V706" s="193"/>
      <c r="W706" s="193"/>
      <c r="X706" s="193"/>
      <c r="Y706" s="193"/>
      <c r="Z706" s="193"/>
    </row>
    <row r="707" ht="12.0" customHeight="1">
      <c r="A707" s="193"/>
      <c r="B707" s="193"/>
      <c r="C707" s="193"/>
      <c r="D707" s="193"/>
      <c r="E707" s="193"/>
      <c r="F707" s="193"/>
      <c r="G707" s="193"/>
      <c r="H707" s="193"/>
      <c r="I707" s="193"/>
      <c r="J707" s="193"/>
      <c r="K707" s="193"/>
      <c r="L707" s="193"/>
      <c r="M707" s="193"/>
      <c r="N707" s="193"/>
      <c r="O707" s="193"/>
      <c r="P707" s="193"/>
      <c r="Q707" s="193"/>
      <c r="R707" s="193"/>
      <c r="S707" s="193"/>
      <c r="T707" s="193"/>
      <c r="U707" s="193"/>
      <c r="V707" s="193"/>
      <c r="W707" s="193"/>
      <c r="X707" s="193"/>
      <c r="Y707" s="193"/>
      <c r="Z707" s="193"/>
    </row>
    <row r="708" ht="12.0" customHeight="1">
      <c r="A708" s="193"/>
      <c r="B708" s="193"/>
      <c r="C708" s="193"/>
      <c r="D708" s="193"/>
      <c r="E708" s="193"/>
      <c r="F708" s="193"/>
      <c r="G708" s="193"/>
      <c r="H708" s="193"/>
      <c r="I708" s="193"/>
      <c r="J708" s="193"/>
      <c r="K708" s="193"/>
      <c r="L708" s="193"/>
      <c r="M708" s="193"/>
      <c r="N708" s="193"/>
      <c r="O708" s="193"/>
      <c r="P708" s="193"/>
      <c r="Q708" s="193"/>
      <c r="R708" s="193"/>
      <c r="S708" s="193"/>
      <c r="T708" s="193"/>
      <c r="U708" s="193"/>
      <c r="V708" s="193"/>
      <c r="W708" s="193"/>
      <c r="X708" s="193"/>
      <c r="Y708" s="193"/>
      <c r="Z708" s="193"/>
    </row>
    <row r="709" ht="12.0" customHeight="1">
      <c r="A709" s="193"/>
      <c r="B709" s="193"/>
      <c r="C709" s="193"/>
      <c r="D709" s="193"/>
      <c r="E709" s="193"/>
      <c r="F709" s="193"/>
      <c r="G709" s="193"/>
      <c r="H709" s="193"/>
      <c r="I709" s="193"/>
      <c r="J709" s="193"/>
      <c r="K709" s="193"/>
      <c r="L709" s="193"/>
      <c r="M709" s="193"/>
      <c r="N709" s="193"/>
      <c r="O709" s="193"/>
      <c r="P709" s="193"/>
      <c r="Q709" s="193"/>
      <c r="R709" s="193"/>
      <c r="S709" s="193"/>
      <c r="T709" s="193"/>
      <c r="U709" s="193"/>
      <c r="V709" s="193"/>
      <c r="W709" s="193"/>
      <c r="X709" s="193"/>
      <c r="Y709" s="193"/>
      <c r="Z709" s="193"/>
    </row>
    <row r="710" ht="12.0" customHeight="1">
      <c r="A710" s="193"/>
      <c r="B710" s="193"/>
      <c r="C710" s="193"/>
      <c r="D710" s="193"/>
      <c r="E710" s="193"/>
      <c r="F710" s="193"/>
      <c r="G710" s="193"/>
      <c r="H710" s="193"/>
      <c r="I710" s="193"/>
      <c r="J710" s="193"/>
      <c r="K710" s="193"/>
      <c r="L710" s="193"/>
      <c r="M710" s="193"/>
      <c r="N710" s="193"/>
      <c r="O710" s="193"/>
      <c r="P710" s="193"/>
      <c r="Q710" s="193"/>
      <c r="R710" s="193"/>
      <c r="S710" s="193"/>
      <c r="T710" s="193"/>
      <c r="U710" s="193"/>
      <c r="V710" s="193"/>
      <c r="W710" s="193"/>
      <c r="X710" s="193"/>
      <c r="Y710" s="193"/>
      <c r="Z710" s="193"/>
    </row>
    <row r="711" ht="12.0" customHeight="1">
      <c r="A711" s="193"/>
      <c r="B711" s="193"/>
      <c r="C711" s="193"/>
      <c r="D711" s="193"/>
      <c r="E711" s="193"/>
      <c r="F711" s="193"/>
      <c r="G711" s="193"/>
      <c r="H711" s="193"/>
      <c r="I711" s="193"/>
      <c r="J711" s="193"/>
      <c r="K711" s="193"/>
      <c r="L711" s="193"/>
      <c r="M711" s="193"/>
      <c r="N711" s="193"/>
      <c r="O711" s="193"/>
      <c r="P711" s="193"/>
      <c r="Q711" s="193"/>
      <c r="R711" s="193"/>
      <c r="S711" s="193"/>
      <c r="T711" s="193"/>
      <c r="U711" s="193"/>
      <c r="V711" s="193"/>
      <c r="W711" s="193"/>
      <c r="X711" s="193"/>
      <c r="Y711" s="193"/>
      <c r="Z711" s="193"/>
    </row>
    <row r="712" ht="12.0" customHeight="1">
      <c r="A712" s="193"/>
      <c r="B712" s="193"/>
      <c r="C712" s="193"/>
      <c r="D712" s="193"/>
      <c r="E712" s="193"/>
      <c r="F712" s="193"/>
      <c r="G712" s="193"/>
      <c r="H712" s="193"/>
      <c r="I712" s="193"/>
      <c r="J712" s="193"/>
      <c r="K712" s="193"/>
      <c r="L712" s="193"/>
      <c r="M712" s="193"/>
      <c r="N712" s="193"/>
      <c r="O712" s="193"/>
      <c r="P712" s="193"/>
      <c r="Q712" s="193"/>
      <c r="R712" s="193"/>
      <c r="S712" s="193"/>
      <c r="T712" s="193"/>
      <c r="U712" s="193"/>
      <c r="V712" s="193"/>
      <c r="W712" s="193"/>
      <c r="X712" s="193"/>
      <c r="Y712" s="193"/>
      <c r="Z712" s="193"/>
    </row>
    <row r="713" ht="12.0" customHeight="1">
      <c r="A713" s="193"/>
      <c r="B713" s="193"/>
      <c r="C713" s="193"/>
      <c r="D713" s="193"/>
      <c r="E713" s="193"/>
      <c r="F713" s="193"/>
      <c r="G713" s="193"/>
      <c r="H713" s="193"/>
      <c r="I713" s="193"/>
      <c r="J713" s="193"/>
      <c r="K713" s="193"/>
      <c r="L713" s="193"/>
      <c r="M713" s="193"/>
      <c r="N713" s="193"/>
      <c r="O713" s="193"/>
      <c r="P713" s="193"/>
      <c r="Q713" s="193"/>
      <c r="R713" s="193"/>
      <c r="S713" s="193"/>
      <c r="T713" s="193"/>
      <c r="U713" s="193"/>
      <c r="V713" s="193"/>
      <c r="W713" s="193"/>
      <c r="X713" s="193"/>
      <c r="Y713" s="193"/>
      <c r="Z713" s="193"/>
    </row>
    <row r="714" ht="12.0" customHeight="1">
      <c r="A714" s="193"/>
      <c r="B714" s="193"/>
      <c r="C714" s="193"/>
      <c r="D714" s="193"/>
      <c r="E714" s="193"/>
      <c r="F714" s="193"/>
      <c r="G714" s="193"/>
      <c r="H714" s="193"/>
      <c r="I714" s="193"/>
      <c r="J714" s="193"/>
      <c r="K714" s="193"/>
      <c r="L714" s="193"/>
      <c r="M714" s="193"/>
      <c r="N714" s="193"/>
      <c r="O714" s="193"/>
      <c r="P714" s="193"/>
      <c r="Q714" s="193"/>
      <c r="R714" s="193"/>
      <c r="S714" s="193"/>
      <c r="T714" s="193"/>
      <c r="U714" s="193"/>
      <c r="V714" s="193"/>
      <c r="W714" s="193"/>
      <c r="X714" s="193"/>
      <c r="Y714" s="193"/>
      <c r="Z714" s="193"/>
    </row>
    <row r="715" ht="12.0" customHeight="1">
      <c r="A715" s="193"/>
      <c r="B715" s="193"/>
      <c r="C715" s="193"/>
      <c r="D715" s="193"/>
      <c r="E715" s="193"/>
      <c r="F715" s="193"/>
      <c r="G715" s="193"/>
      <c r="H715" s="193"/>
      <c r="I715" s="193"/>
      <c r="J715" s="193"/>
      <c r="K715" s="193"/>
      <c r="L715" s="193"/>
      <c r="M715" s="193"/>
      <c r="N715" s="193"/>
      <c r="O715" s="193"/>
      <c r="P715" s="193"/>
      <c r="Q715" s="193"/>
      <c r="R715" s="193"/>
      <c r="S715" s="193"/>
      <c r="T715" s="193"/>
      <c r="U715" s="193"/>
      <c r="V715" s="193"/>
      <c r="W715" s="193"/>
      <c r="X715" s="193"/>
      <c r="Y715" s="193"/>
      <c r="Z715" s="193"/>
    </row>
    <row r="716" ht="12.0" customHeight="1">
      <c r="A716" s="193"/>
      <c r="B716" s="193"/>
      <c r="C716" s="193"/>
      <c r="D716" s="193"/>
      <c r="E716" s="193"/>
      <c r="F716" s="193"/>
      <c r="G716" s="193"/>
      <c r="H716" s="193"/>
      <c r="I716" s="193"/>
      <c r="J716" s="193"/>
      <c r="K716" s="193"/>
      <c r="L716" s="193"/>
      <c r="M716" s="193"/>
      <c r="N716" s="193"/>
      <c r="O716" s="193"/>
      <c r="P716" s="193"/>
      <c r="Q716" s="193"/>
      <c r="R716" s="193"/>
      <c r="S716" s="193"/>
      <c r="T716" s="193"/>
      <c r="U716" s="193"/>
      <c r="V716" s="193"/>
      <c r="W716" s="193"/>
      <c r="X716" s="193"/>
      <c r="Y716" s="193"/>
      <c r="Z716" s="193"/>
    </row>
    <row r="717" ht="12.0" customHeight="1">
      <c r="A717" s="193"/>
      <c r="B717" s="193"/>
      <c r="C717" s="193"/>
      <c r="D717" s="193"/>
      <c r="E717" s="193"/>
      <c r="F717" s="193"/>
      <c r="G717" s="193"/>
      <c r="H717" s="193"/>
      <c r="I717" s="193"/>
      <c r="J717" s="193"/>
      <c r="K717" s="193"/>
      <c r="L717" s="193"/>
      <c r="M717" s="193"/>
      <c r="N717" s="193"/>
      <c r="O717" s="193"/>
      <c r="P717" s="193"/>
      <c r="Q717" s="193"/>
      <c r="R717" s="193"/>
      <c r="S717" s="193"/>
      <c r="T717" s="193"/>
      <c r="U717" s="193"/>
      <c r="V717" s="193"/>
      <c r="W717" s="193"/>
      <c r="X717" s="193"/>
      <c r="Y717" s="193"/>
      <c r="Z717" s="193"/>
    </row>
    <row r="718" ht="12.0" customHeight="1">
      <c r="A718" s="193"/>
      <c r="B718" s="193"/>
      <c r="C718" s="193"/>
      <c r="D718" s="193"/>
      <c r="E718" s="193"/>
      <c r="F718" s="193"/>
      <c r="G718" s="193"/>
      <c r="H718" s="193"/>
      <c r="I718" s="193"/>
      <c r="J718" s="193"/>
      <c r="K718" s="193"/>
      <c r="L718" s="193"/>
      <c r="M718" s="193"/>
      <c r="N718" s="193"/>
      <c r="O718" s="193"/>
      <c r="P718" s="193"/>
      <c r="Q718" s="193"/>
      <c r="R718" s="193"/>
      <c r="S718" s="193"/>
      <c r="T718" s="193"/>
      <c r="U718" s="193"/>
      <c r="V718" s="193"/>
      <c r="W718" s="193"/>
      <c r="X718" s="193"/>
      <c r="Y718" s="193"/>
      <c r="Z718" s="193"/>
    </row>
    <row r="719" ht="12.0" customHeight="1">
      <c r="A719" s="193"/>
      <c r="B719" s="193"/>
      <c r="C719" s="193"/>
      <c r="D719" s="193"/>
      <c r="E719" s="193"/>
      <c r="F719" s="193"/>
      <c r="G719" s="193"/>
      <c r="H719" s="193"/>
      <c r="I719" s="193"/>
      <c r="J719" s="193"/>
      <c r="K719" s="193"/>
      <c r="L719" s="193"/>
      <c r="M719" s="193"/>
      <c r="N719" s="193"/>
      <c r="O719" s="193"/>
      <c r="P719" s="193"/>
      <c r="Q719" s="193"/>
      <c r="R719" s="193"/>
      <c r="S719" s="193"/>
      <c r="T719" s="193"/>
      <c r="U719" s="193"/>
      <c r="V719" s="193"/>
      <c r="W719" s="193"/>
      <c r="X719" s="193"/>
      <c r="Y719" s="193"/>
      <c r="Z719" s="193"/>
    </row>
    <row r="720" ht="12.0" customHeight="1">
      <c r="A720" s="193"/>
      <c r="B720" s="193"/>
      <c r="C720" s="193"/>
      <c r="D720" s="193"/>
      <c r="E720" s="193"/>
      <c r="F720" s="193"/>
      <c r="G720" s="193"/>
      <c r="H720" s="193"/>
      <c r="I720" s="193"/>
      <c r="J720" s="193"/>
      <c r="K720" s="193"/>
      <c r="L720" s="193"/>
      <c r="M720" s="193"/>
      <c r="N720" s="193"/>
      <c r="O720" s="193"/>
      <c r="P720" s="193"/>
      <c r="Q720" s="193"/>
      <c r="R720" s="193"/>
      <c r="S720" s="193"/>
      <c r="T720" s="193"/>
      <c r="U720" s="193"/>
      <c r="V720" s="193"/>
      <c r="W720" s="193"/>
      <c r="X720" s="193"/>
      <c r="Y720" s="193"/>
      <c r="Z720" s="193"/>
    </row>
    <row r="721" ht="12.0" customHeight="1">
      <c r="A721" s="193"/>
      <c r="B721" s="193"/>
      <c r="C721" s="193"/>
      <c r="D721" s="193"/>
      <c r="E721" s="193"/>
      <c r="F721" s="193"/>
      <c r="G721" s="193"/>
      <c r="H721" s="193"/>
      <c r="I721" s="193"/>
      <c r="J721" s="193"/>
      <c r="K721" s="193"/>
      <c r="L721" s="193"/>
      <c r="M721" s="193"/>
      <c r="N721" s="193"/>
      <c r="O721" s="193"/>
      <c r="P721" s="193"/>
      <c r="Q721" s="193"/>
      <c r="R721" s="193"/>
      <c r="S721" s="193"/>
      <c r="T721" s="193"/>
      <c r="U721" s="193"/>
      <c r="V721" s="193"/>
      <c r="W721" s="193"/>
      <c r="X721" s="193"/>
      <c r="Y721" s="193"/>
      <c r="Z721" s="193"/>
    </row>
    <row r="722" ht="12.0" customHeight="1">
      <c r="A722" s="193"/>
      <c r="B722" s="193"/>
      <c r="C722" s="193"/>
      <c r="D722" s="193"/>
      <c r="E722" s="193"/>
      <c r="F722" s="193"/>
      <c r="G722" s="193"/>
      <c r="H722" s="193"/>
      <c r="I722" s="193"/>
      <c r="J722" s="193"/>
      <c r="K722" s="193"/>
      <c r="L722" s="193"/>
      <c r="M722" s="193"/>
      <c r="N722" s="193"/>
      <c r="O722" s="193"/>
      <c r="P722" s="193"/>
      <c r="Q722" s="193"/>
      <c r="R722" s="193"/>
      <c r="S722" s="193"/>
      <c r="T722" s="193"/>
      <c r="U722" s="193"/>
      <c r="V722" s="193"/>
      <c r="W722" s="193"/>
      <c r="X722" s="193"/>
      <c r="Y722" s="193"/>
      <c r="Z722" s="193"/>
    </row>
    <row r="723" ht="12.0" customHeight="1">
      <c r="A723" s="193"/>
      <c r="B723" s="193"/>
      <c r="C723" s="193"/>
      <c r="D723" s="193"/>
      <c r="E723" s="193"/>
      <c r="F723" s="193"/>
      <c r="G723" s="193"/>
      <c r="H723" s="193"/>
      <c r="I723" s="193"/>
      <c r="J723" s="193"/>
      <c r="K723" s="193"/>
      <c r="L723" s="193"/>
      <c r="M723" s="193"/>
      <c r="N723" s="193"/>
      <c r="O723" s="193"/>
      <c r="P723" s="193"/>
      <c r="Q723" s="193"/>
      <c r="R723" s="193"/>
      <c r="S723" s="193"/>
      <c r="T723" s="193"/>
      <c r="U723" s="193"/>
      <c r="V723" s="193"/>
      <c r="W723" s="193"/>
      <c r="X723" s="193"/>
      <c r="Y723" s="193"/>
      <c r="Z723" s="193"/>
    </row>
    <row r="724" ht="12.0" customHeight="1">
      <c r="A724" s="193"/>
      <c r="B724" s="193"/>
      <c r="C724" s="193"/>
      <c r="D724" s="193"/>
      <c r="E724" s="193"/>
      <c r="F724" s="193"/>
      <c r="G724" s="193"/>
      <c r="H724" s="193"/>
      <c r="I724" s="193"/>
      <c r="J724" s="193"/>
      <c r="K724" s="193"/>
      <c r="L724" s="193"/>
      <c r="M724" s="193"/>
      <c r="N724" s="193"/>
      <c r="O724" s="193"/>
      <c r="P724" s="193"/>
      <c r="Q724" s="193"/>
      <c r="R724" s="193"/>
      <c r="S724" s="193"/>
      <c r="T724" s="193"/>
      <c r="U724" s="193"/>
      <c r="V724" s="193"/>
      <c r="W724" s="193"/>
      <c r="X724" s="193"/>
      <c r="Y724" s="193"/>
      <c r="Z724" s="193"/>
    </row>
    <row r="725" ht="12.0" customHeight="1">
      <c r="A725" s="193"/>
      <c r="B725" s="193"/>
      <c r="C725" s="193"/>
      <c r="D725" s="193"/>
      <c r="E725" s="193"/>
      <c r="F725" s="193"/>
      <c r="G725" s="193"/>
      <c r="H725" s="193"/>
      <c r="I725" s="193"/>
      <c r="J725" s="193"/>
      <c r="K725" s="193"/>
      <c r="L725" s="193"/>
      <c r="M725" s="193"/>
      <c r="N725" s="193"/>
      <c r="O725" s="193"/>
      <c r="P725" s="193"/>
      <c r="Q725" s="193"/>
      <c r="R725" s="193"/>
      <c r="S725" s="193"/>
      <c r="T725" s="193"/>
      <c r="U725" s="193"/>
      <c r="V725" s="193"/>
      <c r="W725" s="193"/>
      <c r="X725" s="193"/>
      <c r="Y725" s="193"/>
      <c r="Z725" s="193"/>
    </row>
    <row r="726" ht="12.0" customHeight="1">
      <c r="A726" s="193"/>
      <c r="B726" s="193"/>
      <c r="C726" s="193"/>
      <c r="D726" s="193"/>
      <c r="E726" s="193"/>
      <c r="F726" s="193"/>
      <c r="G726" s="193"/>
      <c r="H726" s="193"/>
      <c r="I726" s="193"/>
      <c r="J726" s="193"/>
      <c r="K726" s="193"/>
      <c r="L726" s="193"/>
      <c r="M726" s="193"/>
      <c r="N726" s="193"/>
      <c r="O726" s="193"/>
      <c r="P726" s="193"/>
      <c r="Q726" s="193"/>
      <c r="R726" s="193"/>
      <c r="S726" s="193"/>
      <c r="T726" s="193"/>
      <c r="U726" s="193"/>
      <c r="V726" s="193"/>
      <c r="W726" s="193"/>
      <c r="X726" s="193"/>
      <c r="Y726" s="193"/>
      <c r="Z726" s="193"/>
    </row>
    <row r="727" ht="12.0" customHeight="1">
      <c r="A727" s="193"/>
      <c r="B727" s="193"/>
      <c r="C727" s="193"/>
      <c r="D727" s="193"/>
      <c r="E727" s="193"/>
      <c r="F727" s="193"/>
      <c r="G727" s="193"/>
      <c r="H727" s="193"/>
      <c r="I727" s="193"/>
      <c r="J727" s="193"/>
      <c r="K727" s="193"/>
      <c r="L727" s="193"/>
      <c r="M727" s="193"/>
      <c r="N727" s="193"/>
      <c r="O727" s="193"/>
      <c r="P727" s="193"/>
      <c r="Q727" s="193"/>
      <c r="R727" s="193"/>
      <c r="S727" s="193"/>
      <c r="T727" s="193"/>
      <c r="U727" s="193"/>
      <c r="V727" s="193"/>
      <c r="W727" s="193"/>
      <c r="X727" s="193"/>
      <c r="Y727" s="193"/>
      <c r="Z727" s="193"/>
    </row>
    <row r="728" ht="12.0" customHeight="1">
      <c r="A728" s="193"/>
      <c r="B728" s="193"/>
      <c r="C728" s="193"/>
      <c r="D728" s="193"/>
      <c r="E728" s="193"/>
      <c r="F728" s="193"/>
      <c r="G728" s="193"/>
      <c r="H728" s="193"/>
      <c r="I728" s="193"/>
      <c r="J728" s="193"/>
      <c r="K728" s="193"/>
      <c r="L728" s="193"/>
      <c r="M728" s="193"/>
      <c r="N728" s="193"/>
      <c r="O728" s="193"/>
      <c r="P728" s="193"/>
      <c r="Q728" s="193"/>
      <c r="R728" s="193"/>
      <c r="S728" s="193"/>
      <c r="T728" s="193"/>
      <c r="U728" s="193"/>
      <c r="V728" s="193"/>
      <c r="W728" s="193"/>
      <c r="X728" s="193"/>
      <c r="Y728" s="193"/>
      <c r="Z728" s="193"/>
    </row>
    <row r="729" ht="12.0" customHeight="1">
      <c r="A729" s="193"/>
      <c r="B729" s="193"/>
      <c r="C729" s="193"/>
      <c r="D729" s="193"/>
      <c r="E729" s="193"/>
      <c r="F729" s="193"/>
      <c r="G729" s="193"/>
      <c r="H729" s="193"/>
      <c r="I729" s="193"/>
      <c r="J729" s="193"/>
      <c r="K729" s="193"/>
      <c r="L729" s="193"/>
      <c r="M729" s="193"/>
      <c r="N729" s="193"/>
      <c r="O729" s="193"/>
      <c r="P729" s="193"/>
      <c r="Q729" s="193"/>
      <c r="R729" s="193"/>
      <c r="S729" s="193"/>
      <c r="T729" s="193"/>
      <c r="U729" s="193"/>
      <c r="V729" s="193"/>
      <c r="W729" s="193"/>
      <c r="X729" s="193"/>
      <c r="Y729" s="193"/>
      <c r="Z729" s="193"/>
    </row>
    <row r="730" ht="12.0" customHeight="1">
      <c r="A730" s="193"/>
      <c r="B730" s="193"/>
      <c r="C730" s="193"/>
      <c r="D730" s="193"/>
      <c r="E730" s="193"/>
      <c r="F730" s="193"/>
      <c r="G730" s="193"/>
      <c r="H730" s="193"/>
      <c r="I730" s="193"/>
      <c r="J730" s="193"/>
      <c r="K730" s="193"/>
      <c r="L730" s="193"/>
      <c r="M730" s="193"/>
      <c r="N730" s="193"/>
      <c r="O730" s="193"/>
      <c r="P730" s="193"/>
      <c r="Q730" s="193"/>
      <c r="R730" s="193"/>
      <c r="S730" s="193"/>
      <c r="T730" s="193"/>
      <c r="U730" s="193"/>
      <c r="V730" s="193"/>
      <c r="W730" s="193"/>
      <c r="X730" s="193"/>
      <c r="Y730" s="193"/>
      <c r="Z730" s="193"/>
    </row>
    <row r="731" ht="12.0" customHeight="1">
      <c r="A731" s="193"/>
      <c r="B731" s="193"/>
      <c r="C731" s="193"/>
      <c r="D731" s="193"/>
      <c r="E731" s="193"/>
      <c r="F731" s="193"/>
      <c r="G731" s="193"/>
      <c r="H731" s="193"/>
      <c r="I731" s="193"/>
      <c r="J731" s="193"/>
      <c r="K731" s="193"/>
      <c r="L731" s="193"/>
      <c r="M731" s="193"/>
      <c r="N731" s="193"/>
      <c r="O731" s="193"/>
      <c r="P731" s="193"/>
      <c r="Q731" s="193"/>
      <c r="R731" s="193"/>
      <c r="S731" s="193"/>
      <c r="T731" s="193"/>
      <c r="U731" s="193"/>
      <c r="V731" s="193"/>
      <c r="W731" s="193"/>
      <c r="X731" s="193"/>
      <c r="Y731" s="193"/>
      <c r="Z731" s="193"/>
    </row>
    <row r="732" ht="12.0" customHeight="1">
      <c r="A732" s="193"/>
      <c r="B732" s="193"/>
      <c r="C732" s="193"/>
      <c r="D732" s="193"/>
      <c r="E732" s="193"/>
      <c r="F732" s="193"/>
      <c r="G732" s="193"/>
      <c r="H732" s="193"/>
      <c r="I732" s="193"/>
      <c r="J732" s="193"/>
      <c r="K732" s="193"/>
      <c r="L732" s="193"/>
      <c r="M732" s="193"/>
      <c r="N732" s="193"/>
      <c r="O732" s="193"/>
      <c r="P732" s="193"/>
      <c r="Q732" s="193"/>
      <c r="R732" s="193"/>
      <c r="S732" s="193"/>
      <c r="T732" s="193"/>
      <c r="U732" s="193"/>
      <c r="V732" s="193"/>
      <c r="W732" s="193"/>
      <c r="X732" s="193"/>
      <c r="Y732" s="193"/>
      <c r="Z732" s="193"/>
    </row>
    <row r="733" ht="12.0" customHeight="1">
      <c r="A733" s="193"/>
      <c r="B733" s="193"/>
      <c r="C733" s="193"/>
      <c r="D733" s="193"/>
      <c r="E733" s="193"/>
      <c r="F733" s="193"/>
      <c r="G733" s="193"/>
      <c r="H733" s="193"/>
      <c r="I733" s="193"/>
      <c r="J733" s="193"/>
      <c r="K733" s="193"/>
      <c r="L733" s="193"/>
      <c r="M733" s="193"/>
      <c r="N733" s="193"/>
      <c r="O733" s="193"/>
      <c r="P733" s="193"/>
      <c r="Q733" s="193"/>
      <c r="R733" s="193"/>
      <c r="S733" s="193"/>
      <c r="T733" s="193"/>
      <c r="U733" s="193"/>
      <c r="V733" s="193"/>
      <c r="W733" s="193"/>
      <c r="X733" s="193"/>
      <c r="Y733" s="193"/>
      <c r="Z733" s="193"/>
    </row>
    <row r="734" ht="12.0" customHeight="1">
      <c r="A734" s="193"/>
      <c r="B734" s="193"/>
      <c r="C734" s="193"/>
      <c r="D734" s="193"/>
      <c r="E734" s="193"/>
      <c r="F734" s="193"/>
      <c r="G734" s="193"/>
      <c r="H734" s="193"/>
      <c r="I734" s="193"/>
      <c r="J734" s="193"/>
      <c r="K734" s="193"/>
      <c r="L734" s="193"/>
      <c r="M734" s="193"/>
      <c r="N734" s="193"/>
      <c r="O734" s="193"/>
      <c r="P734" s="193"/>
      <c r="Q734" s="193"/>
      <c r="R734" s="193"/>
      <c r="S734" s="193"/>
      <c r="T734" s="193"/>
      <c r="U734" s="193"/>
      <c r="V734" s="193"/>
      <c r="W734" s="193"/>
      <c r="X734" s="193"/>
      <c r="Y734" s="193"/>
      <c r="Z734" s="193"/>
    </row>
    <row r="735" ht="12.0" customHeight="1">
      <c r="A735" s="193"/>
      <c r="B735" s="193"/>
      <c r="C735" s="193"/>
      <c r="D735" s="193"/>
      <c r="E735" s="193"/>
      <c r="F735" s="193"/>
      <c r="G735" s="193"/>
      <c r="H735" s="193"/>
      <c r="I735" s="193"/>
      <c r="J735" s="193"/>
      <c r="K735" s="193"/>
      <c r="L735" s="193"/>
      <c r="M735" s="193"/>
      <c r="N735" s="193"/>
      <c r="O735" s="193"/>
      <c r="P735" s="193"/>
      <c r="Q735" s="193"/>
      <c r="R735" s="193"/>
      <c r="S735" s="193"/>
      <c r="T735" s="193"/>
      <c r="U735" s="193"/>
      <c r="V735" s="193"/>
      <c r="W735" s="193"/>
      <c r="X735" s="193"/>
      <c r="Y735" s="193"/>
      <c r="Z735" s="193"/>
    </row>
    <row r="736" ht="12.0" customHeight="1">
      <c r="A736" s="193"/>
      <c r="B736" s="193"/>
      <c r="C736" s="193"/>
      <c r="D736" s="193"/>
      <c r="E736" s="193"/>
      <c r="F736" s="193"/>
      <c r="G736" s="193"/>
      <c r="H736" s="193"/>
      <c r="I736" s="193"/>
      <c r="J736" s="193"/>
      <c r="K736" s="193"/>
      <c r="L736" s="193"/>
      <c r="M736" s="193"/>
      <c r="N736" s="193"/>
      <c r="O736" s="193"/>
      <c r="P736" s="193"/>
      <c r="Q736" s="193"/>
      <c r="R736" s="193"/>
      <c r="S736" s="193"/>
      <c r="T736" s="193"/>
      <c r="U736" s="193"/>
      <c r="V736" s="193"/>
      <c r="W736" s="193"/>
      <c r="X736" s="193"/>
      <c r="Y736" s="193"/>
      <c r="Z736" s="193"/>
    </row>
    <row r="737" ht="12.0" customHeight="1">
      <c r="A737" s="193"/>
      <c r="B737" s="193"/>
      <c r="C737" s="193"/>
      <c r="D737" s="193"/>
      <c r="E737" s="193"/>
      <c r="F737" s="193"/>
      <c r="G737" s="193"/>
      <c r="H737" s="193"/>
      <c r="I737" s="193"/>
      <c r="J737" s="193"/>
      <c r="K737" s="193"/>
      <c r="L737" s="193"/>
      <c r="M737" s="193"/>
      <c r="N737" s="193"/>
      <c r="O737" s="193"/>
      <c r="P737" s="193"/>
      <c r="Q737" s="193"/>
      <c r="R737" s="193"/>
      <c r="S737" s="193"/>
      <c r="T737" s="193"/>
      <c r="U737" s="193"/>
      <c r="V737" s="193"/>
      <c r="W737" s="193"/>
      <c r="X737" s="193"/>
      <c r="Y737" s="193"/>
      <c r="Z737" s="193"/>
    </row>
    <row r="738" ht="12.0" customHeight="1">
      <c r="A738" s="193"/>
      <c r="B738" s="193"/>
      <c r="C738" s="193"/>
      <c r="D738" s="193"/>
      <c r="E738" s="193"/>
      <c r="F738" s="193"/>
      <c r="G738" s="193"/>
      <c r="H738" s="193"/>
      <c r="I738" s="193"/>
      <c r="J738" s="193"/>
      <c r="K738" s="193"/>
      <c r="L738" s="193"/>
      <c r="M738" s="193"/>
      <c r="N738" s="193"/>
      <c r="O738" s="193"/>
      <c r="P738" s="193"/>
      <c r="Q738" s="193"/>
      <c r="R738" s="193"/>
      <c r="S738" s="193"/>
      <c r="T738" s="193"/>
      <c r="U738" s="193"/>
      <c r="V738" s="193"/>
      <c r="W738" s="193"/>
      <c r="X738" s="193"/>
      <c r="Y738" s="193"/>
      <c r="Z738" s="193"/>
    </row>
    <row r="739" ht="12.0" customHeight="1">
      <c r="A739" s="193"/>
      <c r="B739" s="193"/>
      <c r="C739" s="193"/>
      <c r="D739" s="193"/>
      <c r="E739" s="193"/>
      <c r="F739" s="193"/>
      <c r="G739" s="193"/>
      <c r="H739" s="193"/>
      <c r="I739" s="193"/>
      <c r="J739" s="193"/>
      <c r="K739" s="193"/>
      <c r="L739" s="193"/>
      <c r="M739" s="193"/>
      <c r="N739" s="193"/>
      <c r="O739" s="193"/>
      <c r="P739" s="193"/>
      <c r="Q739" s="193"/>
      <c r="R739" s="193"/>
      <c r="S739" s="193"/>
      <c r="T739" s="193"/>
      <c r="U739" s="193"/>
      <c r="V739" s="193"/>
      <c r="W739" s="193"/>
      <c r="X739" s="193"/>
      <c r="Y739" s="193"/>
      <c r="Z739" s="193"/>
    </row>
    <row r="740" ht="12.0" customHeight="1">
      <c r="A740" s="193"/>
      <c r="B740" s="193"/>
      <c r="C740" s="193"/>
      <c r="D740" s="193"/>
      <c r="E740" s="193"/>
      <c r="F740" s="193"/>
      <c r="G740" s="193"/>
      <c r="H740" s="193"/>
      <c r="I740" s="193"/>
      <c r="J740" s="193"/>
      <c r="K740" s="193"/>
      <c r="L740" s="193"/>
      <c r="M740" s="193"/>
      <c r="N740" s="193"/>
      <c r="O740" s="193"/>
      <c r="P740" s="193"/>
      <c r="Q740" s="193"/>
      <c r="R740" s="193"/>
      <c r="S740" s="193"/>
      <c r="T740" s="193"/>
      <c r="U740" s="193"/>
      <c r="V740" s="193"/>
      <c r="W740" s="193"/>
      <c r="X740" s="193"/>
      <c r="Y740" s="193"/>
      <c r="Z740" s="193"/>
    </row>
    <row r="741" ht="12.0" customHeight="1">
      <c r="A741" s="193"/>
      <c r="B741" s="193"/>
      <c r="C741" s="193"/>
      <c r="D741" s="193"/>
      <c r="E741" s="193"/>
      <c r="F741" s="193"/>
      <c r="G741" s="193"/>
      <c r="H741" s="193"/>
      <c r="I741" s="193"/>
      <c r="J741" s="193"/>
      <c r="K741" s="193"/>
      <c r="L741" s="193"/>
      <c r="M741" s="193"/>
      <c r="N741" s="193"/>
      <c r="O741" s="193"/>
      <c r="P741" s="193"/>
      <c r="Q741" s="193"/>
      <c r="R741" s="193"/>
      <c r="S741" s="193"/>
      <c r="T741" s="193"/>
      <c r="U741" s="193"/>
      <c r="V741" s="193"/>
      <c r="W741" s="193"/>
      <c r="X741" s="193"/>
      <c r="Y741" s="193"/>
      <c r="Z741" s="193"/>
    </row>
    <row r="742" ht="12.0" customHeight="1">
      <c r="A742" s="193"/>
      <c r="B742" s="193"/>
      <c r="C742" s="193"/>
      <c r="D742" s="193"/>
      <c r="E742" s="193"/>
      <c r="F742" s="193"/>
      <c r="G742" s="193"/>
      <c r="H742" s="193"/>
      <c r="I742" s="193"/>
      <c r="J742" s="193"/>
      <c r="K742" s="193"/>
      <c r="L742" s="193"/>
      <c r="M742" s="193"/>
      <c r="N742" s="193"/>
      <c r="O742" s="193"/>
      <c r="P742" s="193"/>
      <c r="Q742" s="193"/>
      <c r="R742" s="193"/>
      <c r="S742" s="193"/>
      <c r="T742" s="193"/>
      <c r="U742" s="193"/>
      <c r="V742" s="193"/>
      <c r="W742" s="193"/>
      <c r="X742" s="193"/>
      <c r="Y742" s="193"/>
      <c r="Z742" s="193"/>
    </row>
    <row r="743" ht="12.0" customHeight="1">
      <c r="A743" s="193"/>
      <c r="B743" s="193"/>
      <c r="C743" s="193"/>
      <c r="D743" s="193"/>
      <c r="E743" s="193"/>
      <c r="F743" s="193"/>
      <c r="G743" s="193"/>
      <c r="H743" s="193"/>
      <c r="I743" s="193"/>
      <c r="J743" s="193"/>
      <c r="K743" s="193"/>
      <c r="L743" s="193"/>
      <c r="M743" s="193"/>
      <c r="N743" s="193"/>
      <c r="O743" s="193"/>
      <c r="P743" s="193"/>
      <c r="Q743" s="193"/>
      <c r="R743" s="193"/>
      <c r="S743" s="193"/>
      <c r="T743" s="193"/>
      <c r="U743" s="193"/>
      <c r="V743" s="193"/>
      <c r="W743" s="193"/>
      <c r="X743" s="193"/>
      <c r="Y743" s="193"/>
      <c r="Z743" s="193"/>
    </row>
    <row r="744" ht="12.0" customHeight="1">
      <c r="A744" s="193"/>
      <c r="B744" s="193"/>
      <c r="C744" s="193"/>
      <c r="D744" s="193"/>
      <c r="E744" s="193"/>
      <c r="F744" s="193"/>
      <c r="G744" s="193"/>
      <c r="H744" s="193"/>
      <c r="I744" s="193"/>
      <c r="J744" s="193"/>
      <c r="K744" s="193"/>
      <c r="L744" s="193"/>
      <c r="M744" s="193"/>
      <c r="N744" s="193"/>
      <c r="O744" s="193"/>
      <c r="P744" s="193"/>
      <c r="Q744" s="193"/>
      <c r="R744" s="193"/>
      <c r="S744" s="193"/>
      <c r="T744" s="193"/>
      <c r="U744" s="193"/>
      <c r="V744" s="193"/>
      <c r="W744" s="193"/>
      <c r="X744" s="193"/>
      <c r="Y744" s="193"/>
      <c r="Z744" s="193"/>
    </row>
    <row r="745" ht="12.0" customHeight="1">
      <c r="A745" s="193"/>
      <c r="B745" s="193"/>
      <c r="C745" s="193"/>
      <c r="D745" s="193"/>
      <c r="E745" s="193"/>
      <c r="F745" s="193"/>
      <c r="G745" s="193"/>
      <c r="H745" s="193"/>
      <c r="I745" s="193"/>
      <c r="J745" s="193"/>
      <c r="K745" s="193"/>
      <c r="L745" s="193"/>
      <c r="M745" s="193"/>
      <c r="N745" s="193"/>
      <c r="O745" s="193"/>
      <c r="P745" s="193"/>
      <c r="Q745" s="193"/>
      <c r="R745" s="193"/>
      <c r="S745" s="193"/>
      <c r="T745" s="193"/>
      <c r="U745" s="193"/>
      <c r="V745" s="193"/>
      <c r="W745" s="193"/>
      <c r="X745" s="193"/>
      <c r="Y745" s="193"/>
      <c r="Z745" s="193"/>
    </row>
    <row r="746" ht="12.0" customHeight="1">
      <c r="A746" s="193"/>
      <c r="B746" s="193"/>
      <c r="C746" s="193"/>
      <c r="D746" s="193"/>
      <c r="E746" s="193"/>
      <c r="F746" s="193"/>
      <c r="G746" s="193"/>
      <c r="H746" s="193"/>
      <c r="I746" s="193"/>
      <c r="J746" s="193"/>
      <c r="K746" s="193"/>
      <c r="L746" s="193"/>
      <c r="M746" s="193"/>
      <c r="N746" s="193"/>
      <c r="O746" s="193"/>
      <c r="P746" s="193"/>
      <c r="Q746" s="193"/>
      <c r="R746" s="193"/>
      <c r="S746" s="193"/>
      <c r="T746" s="193"/>
      <c r="U746" s="193"/>
      <c r="V746" s="193"/>
      <c r="W746" s="193"/>
      <c r="X746" s="193"/>
      <c r="Y746" s="193"/>
      <c r="Z746" s="193"/>
    </row>
    <row r="747" ht="12.0" customHeight="1">
      <c r="A747" s="193"/>
      <c r="B747" s="193"/>
      <c r="C747" s="193"/>
      <c r="D747" s="193"/>
      <c r="E747" s="193"/>
      <c r="F747" s="193"/>
      <c r="G747" s="193"/>
      <c r="H747" s="193"/>
      <c r="I747" s="193"/>
      <c r="J747" s="193"/>
      <c r="K747" s="193"/>
      <c r="L747" s="193"/>
      <c r="M747" s="193"/>
      <c r="N747" s="193"/>
      <c r="O747" s="193"/>
      <c r="P747" s="193"/>
      <c r="Q747" s="193"/>
      <c r="R747" s="193"/>
      <c r="S747" s="193"/>
      <c r="T747" s="193"/>
      <c r="U747" s="193"/>
      <c r="V747" s="193"/>
      <c r="W747" s="193"/>
      <c r="X747" s="193"/>
      <c r="Y747" s="193"/>
      <c r="Z747" s="193"/>
    </row>
    <row r="748" ht="12.0" customHeight="1">
      <c r="A748" s="193"/>
      <c r="B748" s="193"/>
      <c r="C748" s="193"/>
      <c r="D748" s="193"/>
      <c r="E748" s="193"/>
      <c r="F748" s="193"/>
      <c r="G748" s="193"/>
      <c r="H748" s="193"/>
      <c r="I748" s="193"/>
      <c r="J748" s="193"/>
      <c r="K748" s="193"/>
      <c r="L748" s="193"/>
      <c r="M748" s="193"/>
      <c r="N748" s="193"/>
      <c r="O748" s="193"/>
      <c r="P748" s="193"/>
      <c r="Q748" s="193"/>
      <c r="R748" s="193"/>
      <c r="S748" s="193"/>
      <c r="T748" s="193"/>
      <c r="U748" s="193"/>
      <c r="V748" s="193"/>
      <c r="W748" s="193"/>
      <c r="X748" s="193"/>
      <c r="Y748" s="193"/>
      <c r="Z748" s="193"/>
    </row>
    <row r="749" ht="12.0" customHeight="1">
      <c r="A749" s="193"/>
      <c r="B749" s="193"/>
      <c r="C749" s="193"/>
      <c r="D749" s="193"/>
      <c r="E749" s="193"/>
      <c r="F749" s="193"/>
      <c r="G749" s="193"/>
      <c r="H749" s="193"/>
      <c r="I749" s="193"/>
      <c r="J749" s="193"/>
      <c r="K749" s="193"/>
      <c r="L749" s="193"/>
      <c r="M749" s="193"/>
      <c r="N749" s="193"/>
      <c r="O749" s="193"/>
      <c r="P749" s="193"/>
      <c r="Q749" s="193"/>
      <c r="R749" s="193"/>
      <c r="S749" s="193"/>
      <c r="T749" s="193"/>
      <c r="U749" s="193"/>
      <c r="V749" s="193"/>
      <c r="W749" s="193"/>
      <c r="X749" s="193"/>
      <c r="Y749" s="193"/>
      <c r="Z749" s="193"/>
    </row>
    <row r="750" ht="12.0" customHeight="1">
      <c r="A750" s="193"/>
      <c r="B750" s="193"/>
      <c r="C750" s="193"/>
      <c r="D750" s="193"/>
      <c r="E750" s="193"/>
      <c r="F750" s="193"/>
      <c r="G750" s="193"/>
      <c r="H750" s="193"/>
      <c r="I750" s="193"/>
      <c r="J750" s="193"/>
      <c r="K750" s="193"/>
      <c r="L750" s="193"/>
      <c r="M750" s="193"/>
      <c r="N750" s="193"/>
      <c r="O750" s="193"/>
      <c r="P750" s="193"/>
      <c r="Q750" s="193"/>
      <c r="R750" s="193"/>
      <c r="S750" s="193"/>
      <c r="T750" s="193"/>
      <c r="U750" s="193"/>
      <c r="V750" s="193"/>
      <c r="W750" s="193"/>
      <c r="X750" s="193"/>
      <c r="Y750" s="193"/>
      <c r="Z750" s="193"/>
    </row>
    <row r="751" ht="12.0" customHeight="1">
      <c r="A751" s="193"/>
      <c r="B751" s="193"/>
      <c r="C751" s="193"/>
      <c r="D751" s="193"/>
      <c r="E751" s="193"/>
      <c r="F751" s="193"/>
      <c r="G751" s="193"/>
      <c r="H751" s="193"/>
      <c r="I751" s="193"/>
      <c r="J751" s="193"/>
      <c r="K751" s="193"/>
      <c r="L751" s="193"/>
      <c r="M751" s="193"/>
      <c r="N751" s="193"/>
      <c r="O751" s="193"/>
      <c r="P751" s="193"/>
      <c r="Q751" s="193"/>
      <c r="R751" s="193"/>
      <c r="S751" s="193"/>
      <c r="T751" s="193"/>
      <c r="U751" s="193"/>
      <c r="V751" s="193"/>
      <c r="W751" s="193"/>
      <c r="X751" s="193"/>
      <c r="Y751" s="193"/>
      <c r="Z751" s="193"/>
    </row>
    <row r="752" ht="12.0" customHeight="1">
      <c r="A752" s="193"/>
      <c r="B752" s="193"/>
      <c r="C752" s="193"/>
      <c r="D752" s="193"/>
      <c r="E752" s="193"/>
      <c r="F752" s="193"/>
      <c r="G752" s="193"/>
      <c r="H752" s="193"/>
      <c r="I752" s="193"/>
      <c r="J752" s="193"/>
      <c r="K752" s="193"/>
      <c r="L752" s="193"/>
      <c r="M752" s="193"/>
      <c r="N752" s="193"/>
      <c r="O752" s="193"/>
      <c r="P752" s="193"/>
      <c r="Q752" s="193"/>
      <c r="R752" s="193"/>
      <c r="S752" s="193"/>
      <c r="T752" s="193"/>
      <c r="U752" s="193"/>
      <c r="V752" s="193"/>
      <c r="W752" s="193"/>
      <c r="X752" s="193"/>
      <c r="Y752" s="193"/>
      <c r="Z752" s="193"/>
    </row>
    <row r="753" ht="12.0" customHeight="1">
      <c r="A753" s="193"/>
      <c r="B753" s="193"/>
      <c r="C753" s="193"/>
      <c r="D753" s="193"/>
      <c r="E753" s="193"/>
      <c r="F753" s="193"/>
      <c r="G753" s="193"/>
      <c r="H753" s="193"/>
      <c r="I753" s="193"/>
      <c r="J753" s="193"/>
      <c r="K753" s="193"/>
      <c r="L753" s="193"/>
      <c r="M753" s="193"/>
      <c r="N753" s="193"/>
      <c r="O753" s="193"/>
      <c r="P753" s="193"/>
      <c r="Q753" s="193"/>
      <c r="R753" s="193"/>
      <c r="S753" s="193"/>
      <c r="T753" s="193"/>
      <c r="U753" s="193"/>
      <c r="V753" s="193"/>
      <c r="W753" s="193"/>
      <c r="X753" s="193"/>
      <c r="Y753" s="193"/>
      <c r="Z753" s="193"/>
    </row>
    <row r="754" ht="12.0" customHeight="1">
      <c r="A754" s="193"/>
      <c r="B754" s="193"/>
      <c r="C754" s="193"/>
      <c r="D754" s="193"/>
      <c r="E754" s="193"/>
      <c r="F754" s="193"/>
      <c r="G754" s="193"/>
      <c r="H754" s="193"/>
      <c r="I754" s="193"/>
      <c r="J754" s="193"/>
      <c r="K754" s="193"/>
      <c r="L754" s="193"/>
      <c r="M754" s="193"/>
      <c r="N754" s="193"/>
      <c r="O754" s="193"/>
      <c r="P754" s="193"/>
      <c r="Q754" s="193"/>
      <c r="R754" s="193"/>
      <c r="S754" s="193"/>
      <c r="T754" s="193"/>
      <c r="U754" s="193"/>
      <c r="V754" s="193"/>
      <c r="W754" s="193"/>
      <c r="X754" s="193"/>
      <c r="Y754" s="193"/>
      <c r="Z754" s="193"/>
    </row>
    <row r="755" ht="12.0" customHeight="1">
      <c r="A755" s="193"/>
      <c r="B755" s="193"/>
      <c r="C755" s="193"/>
      <c r="D755" s="193"/>
      <c r="E755" s="193"/>
      <c r="F755" s="193"/>
      <c r="G755" s="193"/>
      <c r="H755" s="193"/>
      <c r="I755" s="193"/>
      <c r="J755" s="193"/>
      <c r="K755" s="193"/>
      <c r="L755" s="193"/>
      <c r="M755" s="193"/>
      <c r="N755" s="193"/>
      <c r="O755" s="193"/>
      <c r="P755" s="193"/>
      <c r="Q755" s="193"/>
      <c r="R755" s="193"/>
      <c r="S755" s="193"/>
      <c r="T755" s="193"/>
      <c r="U755" s="193"/>
      <c r="V755" s="193"/>
      <c r="W755" s="193"/>
      <c r="X755" s="193"/>
      <c r="Y755" s="193"/>
      <c r="Z755" s="193"/>
    </row>
    <row r="756" ht="12.0" customHeight="1">
      <c r="A756" s="193"/>
      <c r="B756" s="193"/>
      <c r="C756" s="193"/>
      <c r="D756" s="193"/>
      <c r="E756" s="193"/>
      <c r="F756" s="193"/>
      <c r="G756" s="193"/>
      <c r="H756" s="193"/>
      <c r="I756" s="193"/>
      <c r="J756" s="193"/>
      <c r="K756" s="193"/>
      <c r="L756" s="193"/>
      <c r="M756" s="193"/>
      <c r="N756" s="193"/>
      <c r="O756" s="193"/>
      <c r="P756" s="193"/>
      <c r="Q756" s="193"/>
      <c r="R756" s="193"/>
      <c r="S756" s="193"/>
      <c r="T756" s="193"/>
      <c r="U756" s="193"/>
      <c r="V756" s="193"/>
      <c r="W756" s="193"/>
      <c r="X756" s="193"/>
      <c r="Y756" s="193"/>
      <c r="Z756" s="193"/>
    </row>
    <row r="757" ht="12.0" customHeight="1">
      <c r="A757" s="193"/>
      <c r="B757" s="193"/>
      <c r="C757" s="193"/>
      <c r="D757" s="193"/>
      <c r="E757" s="193"/>
      <c r="F757" s="193"/>
      <c r="G757" s="193"/>
      <c r="H757" s="193"/>
      <c r="I757" s="193"/>
      <c r="J757" s="193"/>
      <c r="K757" s="193"/>
      <c r="L757" s="193"/>
      <c r="M757" s="193"/>
      <c r="N757" s="193"/>
      <c r="O757" s="193"/>
      <c r="P757" s="193"/>
      <c r="Q757" s="193"/>
      <c r="R757" s="193"/>
      <c r="S757" s="193"/>
      <c r="T757" s="193"/>
      <c r="U757" s="193"/>
      <c r="V757" s="193"/>
      <c r="W757" s="193"/>
      <c r="X757" s="193"/>
      <c r="Y757" s="193"/>
      <c r="Z757" s="193"/>
    </row>
    <row r="758" ht="12.0" customHeight="1">
      <c r="A758" s="193"/>
      <c r="B758" s="193"/>
      <c r="C758" s="193"/>
      <c r="D758" s="193"/>
      <c r="E758" s="193"/>
      <c r="F758" s="193"/>
      <c r="G758" s="193"/>
      <c r="H758" s="193"/>
      <c r="I758" s="193"/>
      <c r="J758" s="193"/>
      <c r="K758" s="193"/>
      <c r="L758" s="193"/>
      <c r="M758" s="193"/>
      <c r="N758" s="193"/>
      <c r="O758" s="193"/>
      <c r="P758" s="193"/>
      <c r="Q758" s="193"/>
      <c r="R758" s="193"/>
      <c r="S758" s="193"/>
      <c r="T758" s="193"/>
      <c r="U758" s="193"/>
      <c r="V758" s="193"/>
      <c r="W758" s="193"/>
      <c r="X758" s="193"/>
      <c r="Y758" s="193"/>
      <c r="Z758" s="193"/>
    </row>
    <row r="759" ht="12.0" customHeight="1">
      <c r="A759" s="193"/>
      <c r="B759" s="193"/>
      <c r="C759" s="193"/>
      <c r="D759" s="193"/>
      <c r="E759" s="193"/>
      <c r="F759" s="193"/>
      <c r="G759" s="193"/>
      <c r="H759" s="193"/>
      <c r="I759" s="193"/>
      <c r="J759" s="193"/>
      <c r="K759" s="193"/>
      <c r="L759" s="193"/>
      <c r="M759" s="193"/>
      <c r="N759" s="193"/>
      <c r="O759" s="193"/>
      <c r="P759" s="193"/>
      <c r="Q759" s="193"/>
      <c r="R759" s="193"/>
      <c r="S759" s="193"/>
      <c r="T759" s="193"/>
      <c r="U759" s="193"/>
      <c r="V759" s="193"/>
      <c r="W759" s="193"/>
      <c r="X759" s="193"/>
      <c r="Y759" s="193"/>
      <c r="Z759" s="193"/>
    </row>
    <row r="760" ht="12.0" customHeight="1">
      <c r="A760" s="193"/>
      <c r="B760" s="193"/>
      <c r="C760" s="193"/>
      <c r="D760" s="193"/>
      <c r="E760" s="193"/>
      <c r="F760" s="193"/>
      <c r="G760" s="193"/>
      <c r="H760" s="193"/>
      <c r="I760" s="193"/>
      <c r="J760" s="193"/>
      <c r="K760" s="193"/>
      <c r="L760" s="193"/>
      <c r="M760" s="193"/>
      <c r="N760" s="193"/>
      <c r="O760" s="193"/>
      <c r="P760" s="193"/>
      <c r="Q760" s="193"/>
      <c r="R760" s="193"/>
      <c r="S760" s="193"/>
      <c r="T760" s="193"/>
      <c r="U760" s="193"/>
      <c r="V760" s="193"/>
      <c r="W760" s="193"/>
      <c r="X760" s="193"/>
      <c r="Y760" s="193"/>
      <c r="Z760" s="193"/>
    </row>
    <row r="761" ht="12.0" customHeight="1">
      <c r="A761" s="193"/>
      <c r="B761" s="193"/>
      <c r="C761" s="193"/>
      <c r="D761" s="193"/>
      <c r="E761" s="193"/>
      <c r="F761" s="193"/>
      <c r="G761" s="193"/>
      <c r="H761" s="193"/>
      <c r="I761" s="193"/>
      <c r="J761" s="193"/>
      <c r="K761" s="193"/>
      <c r="L761" s="193"/>
      <c r="M761" s="193"/>
      <c r="N761" s="193"/>
      <c r="O761" s="193"/>
      <c r="P761" s="193"/>
      <c r="Q761" s="193"/>
      <c r="R761" s="193"/>
      <c r="S761" s="193"/>
      <c r="T761" s="193"/>
      <c r="U761" s="193"/>
      <c r="V761" s="193"/>
      <c r="W761" s="193"/>
      <c r="X761" s="193"/>
      <c r="Y761" s="193"/>
      <c r="Z761" s="193"/>
    </row>
    <row r="762" ht="12.0" customHeight="1">
      <c r="A762" s="193"/>
      <c r="B762" s="193"/>
      <c r="C762" s="193"/>
      <c r="D762" s="193"/>
      <c r="E762" s="193"/>
      <c r="F762" s="193"/>
      <c r="G762" s="193"/>
      <c r="H762" s="193"/>
      <c r="I762" s="193"/>
      <c r="J762" s="193"/>
      <c r="K762" s="193"/>
      <c r="L762" s="193"/>
      <c r="M762" s="193"/>
      <c r="N762" s="193"/>
      <c r="O762" s="193"/>
      <c r="P762" s="193"/>
      <c r="Q762" s="193"/>
      <c r="R762" s="193"/>
      <c r="S762" s="193"/>
      <c r="T762" s="193"/>
      <c r="U762" s="193"/>
      <c r="V762" s="193"/>
      <c r="W762" s="193"/>
      <c r="X762" s="193"/>
      <c r="Y762" s="193"/>
      <c r="Z762" s="193"/>
    </row>
    <row r="763" ht="12.0" customHeight="1">
      <c r="A763" s="193"/>
      <c r="B763" s="193"/>
      <c r="C763" s="193"/>
      <c r="D763" s="193"/>
      <c r="E763" s="193"/>
      <c r="F763" s="193"/>
      <c r="G763" s="193"/>
      <c r="H763" s="193"/>
      <c r="I763" s="193"/>
      <c r="J763" s="193"/>
      <c r="K763" s="193"/>
      <c r="L763" s="193"/>
      <c r="M763" s="193"/>
      <c r="N763" s="193"/>
      <c r="O763" s="193"/>
      <c r="P763" s="193"/>
      <c r="Q763" s="193"/>
      <c r="R763" s="193"/>
      <c r="S763" s="193"/>
      <c r="T763" s="193"/>
      <c r="U763" s="193"/>
      <c r="V763" s="193"/>
      <c r="W763" s="193"/>
      <c r="X763" s="193"/>
      <c r="Y763" s="193"/>
      <c r="Z763" s="193"/>
    </row>
    <row r="764" ht="12.0" customHeight="1">
      <c r="A764" s="193"/>
      <c r="B764" s="193"/>
      <c r="C764" s="193"/>
      <c r="D764" s="193"/>
      <c r="E764" s="193"/>
      <c r="F764" s="193"/>
      <c r="G764" s="193"/>
      <c r="H764" s="193"/>
      <c r="I764" s="193"/>
      <c r="J764" s="193"/>
      <c r="K764" s="193"/>
      <c r="L764" s="193"/>
      <c r="M764" s="193"/>
      <c r="N764" s="193"/>
      <c r="O764" s="193"/>
      <c r="P764" s="193"/>
      <c r="Q764" s="193"/>
      <c r="R764" s="193"/>
      <c r="S764" s="193"/>
      <c r="T764" s="193"/>
      <c r="U764" s="193"/>
      <c r="V764" s="193"/>
      <c r="W764" s="193"/>
      <c r="X764" s="193"/>
      <c r="Y764" s="193"/>
      <c r="Z764" s="193"/>
    </row>
    <row r="765" ht="12.0" customHeight="1">
      <c r="A765" s="193"/>
      <c r="B765" s="193"/>
      <c r="C765" s="193"/>
      <c r="D765" s="193"/>
      <c r="E765" s="193"/>
      <c r="F765" s="193"/>
      <c r="G765" s="193"/>
      <c r="H765" s="193"/>
      <c r="I765" s="193"/>
      <c r="J765" s="193"/>
      <c r="K765" s="193"/>
      <c r="L765" s="193"/>
      <c r="M765" s="193"/>
      <c r="N765" s="193"/>
      <c r="O765" s="193"/>
      <c r="P765" s="193"/>
      <c r="Q765" s="193"/>
      <c r="R765" s="193"/>
      <c r="S765" s="193"/>
      <c r="T765" s="193"/>
      <c r="U765" s="193"/>
      <c r="V765" s="193"/>
      <c r="W765" s="193"/>
      <c r="X765" s="193"/>
      <c r="Y765" s="193"/>
      <c r="Z765" s="193"/>
    </row>
    <row r="766" ht="12.0" customHeight="1">
      <c r="A766" s="193"/>
      <c r="B766" s="193"/>
      <c r="C766" s="193"/>
      <c r="D766" s="193"/>
      <c r="E766" s="193"/>
      <c r="F766" s="193"/>
      <c r="G766" s="193"/>
      <c r="H766" s="193"/>
      <c r="I766" s="193"/>
      <c r="J766" s="193"/>
      <c r="K766" s="193"/>
      <c r="L766" s="193"/>
      <c r="M766" s="193"/>
      <c r="N766" s="193"/>
      <c r="O766" s="193"/>
      <c r="P766" s="193"/>
      <c r="Q766" s="193"/>
      <c r="R766" s="193"/>
      <c r="S766" s="193"/>
      <c r="T766" s="193"/>
      <c r="U766" s="193"/>
      <c r="V766" s="193"/>
      <c r="W766" s="193"/>
      <c r="X766" s="193"/>
      <c r="Y766" s="193"/>
      <c r="Z766" s="193"/>
    </row>
    <row r="767" ht="12.0" customHeight="1">
      <c r="A767" s="193"/>
      <c r="B767" s="193"/>
      <c r="C767" s="193"/>
      <c r="D767" s="193"/>
      <c r="E767" s="193"/>
      <c r="F767" s="193"/>
      <c r="G767" s="193"/>
      <c r="H767" s="193"/>
      <c r="I767" s="193"/>
      <c r="J767" s="193"/>
      <c r="K767" s="193"/>
      <c r="L767" s="193"/>
      <c r="M767" s="193"/>
      <c r="N767" s="193"/>
      <c r="O767" s="193"/>
      <c r="P767" s="193"/>
      <c r="Q767" s="193"/>
      <c r="R767" s="193"/>
      <c r="S767" s="193"/>
      <c r="T767" s="193"/>
      <c r="U767" s="193"/>
      <c r="V767" s="193"/>
      <c r="W767" s="193"/>
      <c r="X767" s="193"/>
      <c r="Y767" s="193"/>
      <c r="Z767" s="193"/>
    </row>
    <row r="768" ht="12.0" customHeight="1">
      <c r="A768" s="193"/>
      <c r="B768" s="193"/>
      <c r="C768" s="193"/>
      <c r="D768" s="193"/>
      <c r="E768" s="193"/>
      <c r="F768" s="193"/>
      <c r="G768" s="193"/>
      <c r="H768" s="193"/>
      <c r="I768" s="193"/>
      <c r="J768" s="193"/>
      <c r="K768" s="193"/>
      <c r="L768" s="193"/>
      <c r="M768" s="193"/>
      <c r="N768" s="193"/>
      <c r="O768" s="193"/>
      <c r="P768" s="193"/>
      <c r="Q768" s="193"/>
      <c r="R768" s="193"/>
      <c r="S768" s="193"/>
      <c r="T768" s="193"/>
      <c r="U768" s="193"/>
      <c r="V768" s="193"/>
      <c r="W768" s="193"/>
      <c r="X768" s="193"/>
      <c r="Y768" s="193"/>
      <c r="Z768" s="193"/>
    </row>
    <row r="769" ht="12.0" customHeight="1">
      <c r="A769" s="193"/>
      <c r="B769" s="193"/>
      <c r="C769" s="193"/>
      <c r="D769" s="193"/>
      <c r="E769" s="193"/>
      <c r="F769" s="193"/>
      <c r="G769" s="193"/>
      <c r="H769" s="193"/>
      <c r="I769" s="193"/>
      <c r="J769" s="193"/>
      <c r="K769" s="193"/>
      <c r="L769" s="193"/>
      <c r="M769" s="193"/>
      <c r="N769" s="193"/>
      <c r="O769" s="193"/>
      <c r="P769" s="193"/>
      <c r="Q769" s="193"/>
      <c r="R769" s="193"/>
      <c r="S769" s="193"/>
      <c r="T769" s="193"/>
      <c r="U769" s="193"/>
      <c r="V769" s="193"/>
      <c r="W769" s="193"/>
      <c r="X769" s="193"/>
      <c r="Y769" s="193"/>
      <c r="Z769" s="193"/>
    </row>
    <row r="770" ht="12.0" customHeight="1">
      <c r="A770" s="193"/>
      <c r="B770" s="193"/>
      <c r="C770" s="193"/>
      <c r="D770" s="193"/>
      <c r="E770" s="193"/>
      <c r="F770" s="193"/>
      <c r="G770" s="193"/>
      <c r="H770" s="193"/>
      <c r="I770" s="193"/>
      <c r="J770" s="193"/>
      <c r="K770" s="193"/>
      <c r="L770" s="193"/>
      <c r="M770" s="193"/>
      <c r="N770" s="193"/>
      <c r="O770" s="193"/>
      <c r="P770" s="193"/>
      <c r="Q770" s="193"/>
      <c r="R770" s="193"/>
      <c r="S770" s="193"/>
      <c r="T770" s="193"/>
      <c r="U770" s="193"/>
      <c r="V770" s="193"/>
      <c r="W770" s="193"/>
      <c r="X770" s="193"/>
      <c r="Y770" s="193"/>
      <c r="Z770" s="193"/>
    </row>
    <row r="771" ht="12.0" customHeight="1">
      <c r="A771" s="193"/>
      <c r="B771" s="193"/>
      <c r="C771" s="193"/>
      <c r="D771" s="193"/>
      <c r="E771" s="193"/>
      <c r="F771" s="193"/>
      <c r="G771" s="193"/>
      <c r="H771" s="193"/>
      <c r="I771" s="193"/>
      <c r="J771" s="193"/>
      <c r="K771" s="193"/>
      <c r="L771" s="193"/>
      <c r="M771" s="193"/>
      <c r="N771" s="193"/>
      <c r="O771" s="193"/>
      <c r="P771" s="193"/>
      <c r="Q771" s="193"/>
      <c r="R771" s="193"/>
      <c r="S771" s="193"/>
      <c r="T771" s="193"/>
      <c r="U771" s="193"/>
      <c r="V771" s="193"/>
      <c r="W771" s="193"/>
      <c r="X771" s="193"/>
      <c r="Y771" s="193"/>
      <c r="Z771" s="193"/>
    </row>
    <row r="772" ht="12.0" customHeight="1">
      <c r="A772" s="193"/>
      <c r="B772" s="193"/>
      <c r="C772" s="193"/>
      <c r="D772" s="193"/>
      <c r="E772" s="193"/>
      <c r="F772" s="193"/>
      <c r="G772" s="193"/>
      <c r="H772" s="193"/>
      <c r="I772" s="193"/>
      <c r="J772" s="193"/>
      <c r="K772" s="193"/>
      <c r="L772" s="193"/>
      <c r="M772" s="193"/>
      <c r="N772" s="193"/>
      <c r="O772" s="193"/>
      <c r="P772" s="193"/>
      <c r="Q772" s="193"/>
      <c r="R772" s="193"/>
      <c r="S772" s="193"/>
      <c r="T772" s="193"/>
      <c r="U772" s="193"/>
      <c r="V772" s="193"/>
      <c r="W772" s="193"/>
      <c r="X772" s="193"/>
      <c r="Y772" s="193"/>
      <c r="Z772" s="193"/>
    </row>
    <row r="773" ht="12.0" customHeight="1">
      <c r="A773" s="193"/>
      <c r="B773" s="193"/>
      <c r="C773" s="193"/>
      <c r="D773" s="193"/>
      <c r="E773" s="193"/>
      <c r="F773" s="193"/>
      <c r="G773" s="193"/>
      <c r="H773" s="193"/>
      <c r="I773" s="193"/>
      <c r="J773" s="193"/>
      <c r="K773" s="193"/>
      <c r="L773" s="193"/>
      <c r="M773" s="193"/>
      <c r="N773" s="193"/>
      <c r="O773" s="193"/>
      <c r="P773" s="193"/>
      <c r="Q773" s="193"/>
      <c r="R773" s="193"/>
      <c r="S773" s="193"/>
      <c r="T773" s="193"/>
      <c r="U773" s="193"/>
      <c r="V773" s="193"/>
      <c r="W773" s="193"/>
      <c r="X773" s="193"/>
      <c r="Y773" s="193"/>
      <c r="Z773" s="193"/>
    </row>
    <row r="774" ht="12.0" customHeight="1">
      <c r="A774" s="193"/>
      <c r="B774" s="193"/>
      <c r="C774" s="193"/>
      <c r="D774" s="193"/>
      <c r="E774" s="193"/>
      <c r="F774" s="193"/>
      <c r="G774" s="193"/>
      <c r="H774" s="193"/>
      <c r="I774" s="193"/>
      <c r="J774" s="193"/>
      <c r="K774" s="193"/>
      <c r="L774" s="193"/>
      <c r="M774" s="193"/>
      <c r="N774" s="193"/>
      <c r="O774" s="193"/>
      <c r="P774" s="193"/>
      <c r="Q774" s="193"/>
      <c r="R774" s="193"/>
      <c r="S774" s="193"/>
      <c r="T774" s="193"/>
      <c r="U774" s="193"/>
      <c r="V774" s="193"/>
      <c r="W774" s="193"/>
      <c r="X774" s="193"/>
      <c r="Y774" s="193"/>
      <c r="Z774" s="193"/>
    </row>
    <row r="775" ht="12.0" customHeight="1">
      <c r="A775" s="193"/>
      <c r="B775" s="193"/>
      <c r="C775" s="193"/>
      <c r="D775" s="193"/>
      <c r="E775" s="193"/>
      <c r="F775" s="193"/>
      <c r="G775" s="193"/>
      <c r="H775" s="193"/>
      <c r="I775" s="193"/>
      <c r="J775" s="193"/>
      <c r="K775" s="193"/>
      <c r="L775" s="193"/>
      <c r="M775" s="193"/>
      <c r="N775" s="193"/>
      <c r="O775" s="193"/>
      <c r="P775" s="193"/>
      <c r="Q775" s="193"/>
      <c r="R775" s="193"/>
      <c r="S775" s="193"/>
      <c r="T775" s="193"/>
      <c r="U775" s="193"/>
      <c r="V775" s="193"/>
      <c r="W775" s="193"/>
      <c r="X775" s="193"/>
      <c r="Y775" s="193"/>
      <c r="Z775" s="193"/>
    </row>
    <row r="776" ht="12.0" customHeight="1">
      <c r="A776" s="193"/>
      <c r="B776" s="193"/>
      <c r="C776" s="193"/>
      <c r="D776" s="193"/>
      <c r="E776" s="193"/>
      <c r="F776" s="193"/>
      <c r="G776" s="193"/>
      <c r="H776" s="193"/>
      <c r="I776" s="193"/>
      <c r="J776" s="193"/>
      <c r="K776" s="193"/>
      <c r="L776" s="193"/>
      <c r="M776" s="193"/>
      <c r="N776" s="193"/>
      <c r="O776" s="193"/>
      <c r="P776" s="193"/>
      <c r="Q776" s="193"/>
      <c r="R776" s="193"/>
      <c r="S776" s="193"/>
      <c r="T776" s="193"/>
      <c r="U776" s="193"/>
      <c r="V776" s="193"/>
      <c r="W776" s="193"/>
      <c r="X776" s="193"/>
      <c r="Y776" s="193"/>
      <c r="Z776" s="193"/>
    </row>
    <row r="777" ht="12.0" customHeight="1">
      <c r="A777" s="193"/>
      <c r="B777" s="193"/>
      <c r="C777" s="193"/>
      <c r="D777" s="193"/>
      <c r="E777" s="193"/>
      <c r="F777" s="193"/>
      <c r="G777" s="193"/>
      <c r="H777" s="193"/>
      <c r="I777" s="193"/>
      <c r="J777" s="193"/>
      <c r="K777" s="193"/>
      <c r="L777" s="193"/>
      <c r="M777" s="193"/>
      <c r="N777" s="193"/>
      <c r="O777" s="193"/>
      <c r="P777" s="193"/>
      <c r="Q777" s="193"/>
      <c r="R777" s="193"/>
      <c r="S777" s="193"/>
      <c r="T777" s="193"/>
      <c r="U777" s="193"/>
      <c r="V777" s="193"/>
      <c r="W777" s="193"/>
      <c r="X777" s="193"/>
      <c r="Y777" s="193"/>
      <c r="Z777" s="193"/>
    </row>
    <row r="778" ht="12.0" customHeight="1">
      <c r="A778" s="193"/>
      <c r="B778" s="193"/>
      <c r="C778" s="193"/>
      <c r="D778" s="193"/>
      <c r="E778" s="193"/>
      <c r="F778" s="193"/>
      <c r="G778" s="193"/>
      <c r="H778" s="193"/>
      <c r="I778" s="193"/>
      <c r="J778" s="193"/>
      <c r="K778" s="193"/>
      <c r="L778" s="193"/>
      <c r="M778" s="193"/>
      <c r="N778" s="193"/>
      <c r="O778" s="193"/>
      <c r="P778" s="193"/>
      <c r="Q778" s="193"/>
      <c r="R778" s="193"/>
      <c r="S778" s="193"/>
      <c r="T778" s="193"/>
      <c r="U778" s="193"/>
      <c r="V778" s="193"/>
      <c r="W778" s="193"/>
      <c r="X778" s="193"/>
      <c r="Y778" s="193"/>
      <c r="Z778" s="193"/>
    </row>
    <row r="779" ht="12.0" customHeight="1">
      <c r="A779" s="193"/>
      <c r="B779" s="193"/>
      <c r="C779" s="193"/>
      <c r="D779" s="193"/>
      <c r="E779" s="193"/>
      <c r="F779" s="193"/>
      <c r="G779" s="193"/>
      <c r="H779" s="193"/>
      <c r="I779" s="193"/>
      <c r="J779" s="193"/>
      <c r="K779" s="193"/>
      <c r="L779" s="193"/>
      <c r="M779" s="193"/>
      <c r="N779" s="193"/>
      <c r="O779" s="193"/>
      <c r="P779" s="193"/>
      <c r="Q779" s="193"/>
      <c r="R779" s="193"/>
      <c r="S779" s="193"/>
      <c r="T779" s="193"/>
      <c r="U779" s="193"/>
      <c r="V779" s="193"/>
      <c r="W779" s="193"/>
      <c r="X779" s="193"/>
      <c r="Y779" s="193"/>
      <c r="Z779" s="193"/>
    </row>
    <row r="780" ht="12.0" customHeight="1">
      <c r="A780" s="193"/>
      <c r="B780" s="193"/>
      <c r="C780" s="193"/>
      <c r="D780" s="193"/>
      <c r="E780" s="193"/>
      <c r="F780" s="193"/>
      <c r="G780" s="193"/>
      <c r="H780" s="193"/>
      <c r="I780" s="193"/>
      <c r="J780" s="193"/>
      <c r="K780" s="193"/>
      <c r="L780" s="193"/>
      <c r="M780" s="193"/>
      <c r="N780" s="193"/>
      <c r="O780" s="193"/>
      <c r="P780" s="193"/>
      <c r="Q780" s="193"/>
      <c r="R780" s="193"/>
      <c r="S780" s="193"/>
      <c r="T780" s="193"/>
      <c r="U780" s="193"/>
      <c r="V780" s="193"/>
      <c r="W780" s="193"/>
      <c r="X780" s="193"/>
      <c r="Y780" s="193"/>
      <c r="Z780" s="193"/>
    </row>
    <row r="781" ht="12.0" customHeight="1">
      <c r="A781" s="193"/>
      <c r="B781" s="193"/>
      <c r="C781" s="193"/>
      <c r="D781" s="193"/>
      <c r="E781" s="193"/>
      <c r="F781" s="193"/>
      <c r="G781" s="193"/>
      <c r="H781" s="193"/>
      <c r="I781" s="193"/>
      <c r="J781" s="193"/>
      <c r="K781" s="193"/>
      <c r="L781" s="193"/>
      <c r="M781" s="193"/>
      <c r="N781" s="193"/>
      <c r="O781" s="193"/>
      <c r="P781" s="193"/>
      <c r="Q781" s="193"/>
      <c r="R781" s="193"/>
      <c r="S781" s="193"/>
      <c r="T781" s="193"/>
      <c r="U781" s="193"/>
      <c r="V781" s="193"/>
      <c r="W781" s="193"/>
      <c r="X781" s="193"/>
      <c r="Y781" s="193"/>
      <c r="Z781" s="193"/>
    </row>
    <row r="782" ht="12.0" customHeight="1">
      <c r="A782" s="193"/>
      <c r="B782" s="193"/>
      <c r="C782" s="193"/>
      <c r="D782" s="193"/>
      <c r="E782" s="193"/>
      <c r="F782" s="193"/>
      <c r="G782" s="193"/>
      <c r="H782" s="193"/>
      <c r="I782" s="193"/>
      <c r="J782" s="193"/>
      <c r="K782" s="193"/>
      <c r="L782" s="193"/>
      <c r="M782" s="193"/>
      <c r="N782" s="193"/>
      <c r="O782" s="193"/>
      <c r="P782" s="193"/>
      <c r="Q782" s="193"/>
      <c r="R782" s="193"/>
      <c r="S782" s="193"/>
      <c r="T782" s="193"/>
      <c r="U782" s="193"/>
      <c r="V782" s="193"/>
      <c r="W782" s="193"/>
      <c r="X782" s="193"/>
      <c r="Y782" s="193"/>
      <c r="Z782" s="193"/>
    </row>
    <row r="783" ht="12.0" customHeight="1">
      <c r="A783" s="193"/>
      <c r="B783" s="193"/>
      <c r="C783" s="193"/>
      <c r="D783" s="193"/>
      <c r="E783" s="193"/>
      <c r="F783" s="193"/>
      <c r="G783" s="193"/>
      <c r="H783" s="193"/>
      <c r="I783" s="193"/>
      <c r="J783" s="193"/>
      <c r="K783" s="193"/>
      <c r="L783" s="193"/>
      <c r="M783" s="193"/>
      <c r="N783" s="193"/>
      <c r="O783" s="193"/>
      <c r="P783" s="193"/>
      <c r="Q783" s="193"/>
      <c r="R783" s="193"/>
      <c r="S783" s="193"/>
      <c r="T783" s="193"/>
      <c r="U783" s="193"/>
      <c r="V783" s="193"/>
      <c r="W783" s="193"/>
      <c r="X783" s="193"/>
      <c r="Y783" s="193"/>
      <c r="Z783" s="193"/>
    </row>
    <row r="784" ht="12.0" customHeight="1">
      <c r="A784" s="193"/>
      <c r="B784" s="193"/>
      <c r="C784" s="193"/>
      <c r="D784" s="193"/>
      <c r="E784" s="193"/>
      <c r="F784" s="193"/>
      <c r="G784" s="193"/>
      <c r="H784" s="193"/>
      <c r="I784" s="193"/>
      <c r="J784" s="193"/>
      <c r="K784" s="193"/>
      <c r="L784" s="193"/>
      <c r="M784" s="193"/>
      <c r="N784" s="193"/>
      <c r="O784" s="193"/>
      <c r="P784" s="193"/>
      <c r="Q784" s="193"/>
      <c r="R784" s="193"/>
      <c r="S784" s="193"/>
      <c r="T784" s="193"/>
      <c r="U784" s="193"/>
      <c r="V784" s="193"/>
      <c r="W784" s="193"/>
      <c r="X784" s="193"/>
      <c r="Y784" s="193"/>
      <c r="Z784" s="193"/>
    </row>
    <row r="785" ht="12.0" customHeight="1">
      <c r="A785" s="193"/>
      <c r="B785" s="193"/>
      <c r="C785" s="193"/>
      <c r="D785" s="193"/>
      <c r="E785" s="193"/>
      <c r="F785" s="193"/>
      <c r="G785" s="193"/>
      <c r="H785" s="193"/>
      <c r="I785" s="193"/>
      <c r="J785" s="193"/>
      <c r="K785" s="193"/>
      <c r="L785" s="193"/>
      <c r="M785" s="193"/>
      <c r="N785" s="193"/>
      <c r="O785" s="193"/>
      <c r="P785" s="193"/>
      <c r="Q785" s="193"/>
      <c r="R785" s="193"/>
      <c r="S785" s="193"/>
      <c r="T785" s="193"/>
      <c r="U785" s="193"/>
      <c r="V785" s="193"/>
      <c r="W785" s="193"/>
      <c r="X785" s="193"/>
      <c r="Y785" s="193"/>
      <c r="Z785" s="193"/>
    </row>
    <row r="786" ht="12.0" customHeight="1">
      <c r="A786" s="193"/>
      <c r="B786" s="193"/>
      <c r="C786" s="193"/>
      <c r="D786" s="193"/>
      <c r="E786" s="193"/>
      <c r="F786" s="193"/>
      <c r="G786" s="193"/>
      <c r="H786" s="193"/>
      <c r="I786" s="193"/>
      <c r="J786" s="193"/>
      <c r="K786" s="193"/>
      <c r="L786" s="193"/>
      <c r="M786" s="193"/>
      <c r="N786" s="193"/>
      <c r="O786" s="193"/>
      <c r="P786" s="193"/>
      <c r="Q786" s="193"/>
      <c r="R786" s="193"/>
      <c r="S786" s="193"/>
      <c r="T786" s="193"/>
      <c r="U786" s="193"/>
      <c r="V786" s="193"/>
      <c r="W786" s="193"/>
      <c r="X786" s="193"/>
      <c r="Y786" s="193"/>
      <c r="Z786" s="193"/>
    </row>
    <row r="787" ht="12.0" customHeight="1">
      <c r="A787" s="193"/>
      <c r="B787" s="193"/>
      <c r="C787" s="193"/>
      <c r="D787" s="193"/>
      <c r="E787" s="193"/>
      <c r="F787" s="193"/>
      <c r="G787" s="193"/>
      <c r="H787" s="193"/>
      <c r="I787" s="193"/>
      <c r="J787" s="193"/>
      <c r="K787" s="193"/>
      <c r="L787" s="193"/>
      <c r="M787" s="193"/>
      <c r="N787" s="193"/>
      <c r="O787" s="193"/>
      <c r="P787" s="193"/>
      <c r="Q787" s="193"/>
      <c r="R787" s="193"/>
      <c r="S787" s="193"/>
      <c r="T787" s="193"/>
      <c r="U787" s="193"/>
      <c r="V787" s="193"/>
      <c r="W787" s="193"/>
      <c r="X787" s="193"/>
      <c r="Y787" s="193"/>
      <c r="Z787" s="193"/>
    </row>
    <row r="788" ht="12.0" customHeight="1">
      <c r="A788" s="193"/>
      <c r="B788" s="193"/>
      <c r="C788" s="193"/>
      <c r="D788" s="193"/>
      <c r="E788" s="193"/>
      <c r="F788" s="193"/>
      <c r="G788" s="193"/>
      <c r="H788" s="193"/>
      <c r="I788" s="193"/>
      <c r="J788" s="193"/>
      <c r="K788" s="193"/>
      <c r="L788" s="193"/>
      <c r="M788" s="193"/>
      <c r="N788" s="193"/>
      <c r="O788" s="193"/>
      <c r="P788" s="193"/>
      <c r="Q788" s="193"/>
      <c r="R788" s="193"/>
      <c r="S788" s="193"/>
      <c r="T788" s="193"/>
      <c r="U788" s="193"/>
      <c r="V788" s="193"/>
      <c r="W788" s="193"/>
      <c r="X788" s="193"/>
      <c r="Y788" s="193"/>
      <c r="Z788" s="193"/>
    </row>
    <row r="789" ht="12.0" customHeight="1">
      <c r="A789" s="193"/>
      <c r="B789" s="193"/>
      <c r="C789" s="193"/>
      <c r="D789" s="193"/>
      <c r="E789" s="193"/>
      <c r="F789" s="193"/>
      <c r="G789" s="193"/>
      <c r="H789" s="193"/>
      <c r="I789" s="193"/>
      <c r="J789" s="193"/>
      <c r="K789" s="193"/>
      <c r="L789" s="193"/>
      <c r="M789" s="193"/>
      <c r="N789" s="193"/>
      <c r="O789" s="193"/>
      <c r="P789" s="193"/>
      <c r="Q789" s="193"/>
      <c r="R789" s="193"/>
      <c r="S789" s="193"/>
      <c r="T789" s="193"/>
      <c r="U789" s="193"/>
      <c r="V789" s="193"/>
      <c r="W789" s="193"/>
      <c r="X789" s="193"/>
      <c r="Y789" s="193"/>
      <c r="Z789" s="193"/>
    </row>
    <row r="790" ht="12.0" customHeight="1">
      <c r="A790" s="193"/>
      <c r="B790" s="193"/>
      <c r="C790" s="193"/>
      <c r="D790" s="193"/>
      <c r="E790" s="193"/>
      <c r="F790" s="193"/>
      <c r="G790" s="193"/>
      <c r="H790" s="193"/>
      <c r="I790" s="193"/>
      <c r="J790" s="193"/>
      <c r="K790" s="193"/>
      <c r="L790" s="193"/>
      <c r="M790" s="193"/>
      <c r="N790" s="193"/>
      <c r="O790" s="193"/>
      <c r="P790" s="193"/>
      <c r="Q790" s="193"/>
      <c r="R790" s="193"/>
      <c r="S790" s="193"/>
      <c r="T790" s="193"/>
      <c r="U790" s="193"/>
      <c r="V790" s="193"/>
      <c r="W790" s="193"/>
      <c r="X790" s="193"/>
      <c r="Y790" s="193"/>
      <c r="Z790" s="193"/>
    </row>
    <row r="791" ht="12.0" customHeight="1">
      <c r="A791" s="193"/>
      <c r="B791" s="193"/>
      <c r="C791" s="193"/>
      <c r="D791" s="193"/>
      <c r="E791" s="193"/>
      <c r="F791" s="193"/>
      <c r="G791" s="193"/>
      <c r="H791" s="193"/>
      <c r="I791" s="193"/>
      <c r="J791" s="193"/>
      <c r="K791" s="193"/>
      <c r="L791" s="193"/>
      <c r="M791" s="193"/>
      <c r="N791" s="193"/>
      <c r="O791" s="193"/>
      <c r="P791" s="193"/>
      <c r="Q791" s="193"/>
      <c r="R791" s="193"/>
      <c r="S791" s="193"/>
      <c r="T791" s="193"/>
      <c r="U791" s="193"/>
      <c r="V791" s="193"/>
      <c r="W791" s="193"/>
      <c r="X791" s="193"/>
      <c r="Y791" s="193"/>
      <c r="Z791" s="193"/>
    </row>
    <row r="792" ht="12.0" customHeight="1">
      <c r="A792" s="193"/>
      <c r="B792" s="193"/>
      <c r="C792" s="193"/>
      <c r="D792" s="193"/>
      <c r="E792" s="193"/>
      <c r="F792" s="193"/>
      <c r="G792" s="193"/>
      <c r="H792" s="193"/>
      <c r="I792" s="193"/>
      <c r="J792" s="193"/>
      <c r="K792" s="193"/>
      <c r="L792" s="193"/>
      <c r="M792" s="193"/>
      <c r="N792" s="193"/>
      <c r="O792" s="193"/>
      <c r="P792" s="193"/>
      <c r="Q792" s="193"/>
      <c r="R792" s="193"/>
      <c r="S792" s="193"/>
      <c r="T792" s="193"/>
      <c r="U792" s="193"/>
      <c r="V792" s="193"/>
      <c r="W792" s="193"/>
      <c r="X792" s="193"/>
      <c r="Y792" s="193"/>
      <c r="Z792" s="193"/>
    </row>
    <row r="793" ht="12.0" customHeight="1">
      <c r="A793" s="193"/>
      <c r="B793" s="193"/>
      <c r="C793" s="193"/>
      <c r="D793" s="193"/>
      <c r="E793" s="193"/>
      <c r="F793" s="193"/>
      <c r="G793" s="193"/>
      <c r="H793" s="193"/>
      <c r="I793" s="193"/>
      <c r="J793" s="193"/>
      <c r="K793" s="193"/>
      <c r="L793" s="193"/>
      <c r="M793" s="193"/>
      <c r="N793" s="193"/>
      <c r="O793" s="193"/>
      <c r="P793" s="193"/>
      <c r="Q793" s="193"/>
      <c r="R793" s="193"/>
      <c r="S793" s="193"/>
      <c r="T793" s="193"/>
      <c r="U793" s="193"/>
      <c r="V793" s="193"/>
      <c r="W793" s="193"/>
      <c r="X793" s="193"/>
      <c r="Y793" s="193"/>
      <c r="Z793" s="193"/>
    </row>
    <row r="794" ht="12.0" customHeight="1">
      <c r="A794" s="193"/>
      <c r="B794" s="193"/>
      <c r="C794" s="193"/>
      <c r="D794" s="193"/>
      <c r="E794" s="193"/>
      <c r="F794" s="193"/>
      <c r="G794" s="193"/>
      <c r="H794" s="193"/>
      <c r="I794" s="193"/>
      <c r="J794" s="193"/>
      <c r="K794" s="193"/>
      <c r="L794" s="193"/>
      <c r="M794" s="193"/>
      <c r="N794" s="193"/>
      <c r="O794" s="193"/>
      <c r="P794" s="193"/>
      <c r="Q794" s="193"/>
      <c r="R794" s="193"/>
      <c r="S794" s="193"/>
      <c r="T794" s="193"/>
      <c r="U794" s="193"/>
      <c r="V794" s="193"/>
      <c r="W794" s="193"/>
      <c r="X794" s="193"/>
      <c r="Y794" s="193"/>
      <c r="Z794" s="193"/>
    </row>
    <row r="795" ht="12.0" customHeight="1">
      <c r="A795" s="193"/>
      <c r="B795" s="193"/>
      <c r="C795" s="193"/>
      <c r="D795" s="193"/>
      <c r="E795" s="193"/>
      <c r="F795" s="193"/>
      <c r="G795" s="193"/>
      <c r="H795" s="193"/>
      <c r="I795" s="193"/>
      <c r="J795" s="193"/>
      <c r="K795" s="193"/>
      <c r="L795" s="193"/>
      <c r="M795" s="193"/>
      <c r="N795" s="193"/>
      <c r="O795" s="193"/>
      <c r="P795" s="193"/>
      <c r="Q795" s="193"/>
      <c r="R795" s="193"/>
      <c r="S795" s="193"/>
      <c r="T795" s="193"/>
      <c r="U795" s="193"/>
      <c r="V795" s="193"/>
      <c r="W795" s="193"/>
      <c r="X795" s="193"/>
      <c r="Y795" s="193"/>
      <c r="Z795" s="193"/>
    </row>
    <row r="796" ht="12.0" customHeight="1">
      <c r="A796" s="193"/>
      <c r="B796" s="193"/>
      <c r="C796" s="193"/>
      <c r="D796" s="193"/>
      <c r="E796" s="193"/>
      <c r="F796" s="193"/>
      <c r="G796" s="193"/>
      <c r="H796" s="193"/>
      <c r="I796" s="193"/>
      <c r="J796" s="193"/>
      <c r="K796" s="193"/>
      <c r="L796" s="193"/>
      <c r="M796" s="193"/>
      <c r="N796" s="193"/>
      <c r="O796" s="193"/>
      <c r="P796" s="193"/>
      <c r="Q796" s="193"/>
      <c r="R796" s="193"/>
      <c r="S796" s="193"/>
      <c r="T796" s="193"/>
      <c r="U796" s="193"/>
      <c r="V796" s="193"/>
      <c r="W796" s="193"/>
      <c r="X796" s="193"/>
      <c r="Y796" s="193"/>
      <c r="Z796" s="193"/>
    </row>
    <row r="797" ht="12.0" customHeight="1">
      <c r="A797" s="193"/>
      <c r="B797" s="193"/>
      <c r="C797" s="193"/>
      <c r="D797" s="193"/>
      <c r="E797" s="193"/>
      <c r="F797" s="193"/>
      <c r="G797" s="193"/>
      <c r="H797" s="193"/>
      <c r="I797" s="193"/>
      <c r="J797" s="193"/>
      <c r="K797" s="193"/>
      <c r="L797" s="193"/>
      <c r="M797" s="193"/>
      <c r="N797" s="193"/>
      <c r="O797" s="193"/>
      <c r="P797" s="193"/>
      <c r="Q797" s="193"/>
      <c r="R797" s="193"/>
      <c r="S797" s="193"/>
      <c r="T797" s="193"/>
      <c r="U797" s="193"/>
      <c r="V797" s="193"/>
      <c r="W797" s="193"/>
      <c r="X797" s="193"/>
      <c r="Y797" s="193"/>
      <c r="Z797" s="193"/>
    </row>
    <row r="798" ht="12.0" customHeight="1">
      <c r="A798" s="193"/>
      <c r="B798" s="193"/>
      <c r="C798" s="193"/>
      <c r="D798" s="193"/>
      <c r="E798" s="193"/>
      <c r="F798" s="193"/>
      <c r="G798" s="193"/>
      <c r="H798" s="193"/>
      <c r="I798" s="193"/>
      <c r="J798" s="193"/>
      <c r="K798" s="193"/>
      <c r="L798" s="193"/>
      <c r="M798" s="193"/>
      <c r="N798" s="193"/>
      <c r="O798" s="193"/>
      <c r="P798" s="193"/>
      <c r="Q798" s="193"/>
      <c r="R798" s="193"/>
      <c r="S798" s="193"/>
      <c r="T798" s="193"/>
      <c r="U798" s="193"/>
      <c r="V798" s="193"/>
      <c r="W798" s="193"/>
      <c r="X798" s="193"/>
      <c r="Y798" s="193"/>
      <c r="Z798" s="193"/>
    </row>
    <row r="799" ht="12.0" customHeight="1">
      <c r="A799" s="193"/>
      <c r="B799" s="193"/>
      <c r="C799" s="193"/>
      <c r="D799" s="193"/>
      <c r="E799" s="193"/>
      <c r="F799" s="193"/>
      <c r="G799" s="193"/>
      <c r="H799" s="193"/>
      <c r="I799" s="193"/>
      <c r="J799" s="193"/>
      <c r="K799" s="193"/>
      <c r="L799" s="193"/>
      <c r="M799" s="193"/>
      <c r="N799" s="193"/>
      <c r="O799" s="193"/>
      <c r="P799" s="193"/>
      <c r="Q799" s="193"/>
      <c r="R799" s="193"/>
      <c r="S799" s="193"/>
      <c r="T799" s="193"/>
      <c r="U799" s="193"/>
      <c r="V799" s="193"/>
      <c r="W799" s="193"/>
      <c r="X799" s="193"/>
      <c r="Y799" s="193"/>
      <c r="Z799" s="193"/>
    </row>
    <row r="800" ht="12.0" customHeight="1">
      <c r="A800" s="193"/>
      <c r="B800" s="193"/>
      <c r="C800" s="193"/>
      <c r="D800" s="193"/>
      <c r="E800" s="193"/>
      <c r="F800" s="193"/>
      <c r="G800" s="193"/>
      <c r="H800" s="193"/>
      <c r="I800" s="193"/>
      <c r="J800" s="193"/>
      <c r="K800" s="193"/>
      <c r="L800" s="193"/>
      <c r="M800" s="193"/>
      <c r="N800" s="193"/>
      <c r="O800" s="193"/>
      <c r="P800" s="193"/>
      <c r="Q800" s="193"/>
      <c r="R800" s="193"/>
      <c r="S800" s="193"/>
      <c r="T800" s="193"/>
      <c r="U800" s="193"/>
      <c r="V800" s="193"/>
      <c r="W800" s="193"/>
      <c r="X800" s="193"/>
      <c r="Y800" s="193"/>
      <c r="Z800" s="193"/>
    </row>
    <row r="801" ht="12.0" customHeight="1">
      <c r="A801" s="193"/>
      <c r="B801" s="193"/>
      <c r="C801" s="193"/>
      <c r="D801" s="193"/>
      <c r="E801" s="193"/>
      <c r="F801" s="193"/>
      <c r="G801" s="193"/>
      <c r="H801" s="193"/>
      <c r="I801" s="193"/>
      <c r="J801" s="193"/>
      <c r="K801" s="193"/>
      <c r="L801" s="193"/>
      <c r="M801" s="193"/>
      <c r="N801" s="193"/>
      <c r="O801" s="193"/>
      <c r="P801" s="193"/>
      <c r="Q801" s="193"/>
      <c r="R801" s="193"/>
      <c r="S801" s="193"/>
      <c r="T801" s="193"/>
      <c r="U801" s="193"/>
      <c r="V801" s="193"/>
      <c r="W801" s="193"/>
      <c r="X801" s="193"/>
      <c r="Y801" s="193"/>
      <c r="Z801" s="193"/>
    </row>
    <row r="802" ht="12.0" customHeight="1">
      <c r="A802" s="193"/>
      <c r="B802" s="193"/>
      <c r="C802" s="193"/>
      <c r="D802" s="193"/>
      <c r="E802" s="193"/>
      <c r="F802" s="193"/>
      <c r="G802" s="193"/>
      <c r="H802" s="193"/>
      <c r="I802" s="193"/>
      <c r="J802" s="193"/>
      <c r="K802" s="193"/>
      <c r="L802" s="193"/>
      <c r="M802" s="193"/>
      <c r="N802" s="193"/>
      <c r="O802" s="193"/>
      <c r="P802" s="193"/>
      <c r="Q802" s="193"/>
      <c r="R802" s="193"/>
      <c r="S802" s="193"/>
      <c r="T802" s="193"/>
      <c r="U802" s="193"/>
      <c r="V802" s="193"/>
      <c r="W802" s="193"/>
      <c r="X802" s="193"/>
      <c r="Y802" s="193"/>
      <c r="Z802" s="193"/>
    </row>
    <row r="803" ht="12.0" customHeight="1">
      <c r="A803" s="193"/>
      <c r="B803" s="193"/>
      <c r="C803" s="193"/>
      <c r="D803" s="193"/>
      <c r="E803" s="193"/>
      <c r="F803" s="193"/>
      <c r="G803" s="193"/>
      <c r="H803" s="193"/>
      <c r="I803" s="193"/>
      <c r="J803" s="193"/>
      <c r="K803" s="193"/>
      <c r="L803" s="193"/>
      <c r="M803" s="193"/>
      <c r="N803" s="193"/>
      <c r="O803" s="193"/>
      <c r="P803" s="193"/>
      <c r="Q803" s="193"/>
      <c r="R803" s="193"/>
      <c r="S803" s="193"/>
      <c r="T803" s="193"/>
      <c r="U803" s="193"/>
      <c r="V803" s="193"/>
      <c r="W803" s="193"/>
      <c r="X803" s="193"/>
      <c r="Y803" s="193"/>
      <c r="Z803" s="193"/>
    </row>
    <row r="804" ht="12.0" customHeight="1">
      <c r="A804" s="193"/>
      <c r="B804" s="193"/>
      <c r="C804" s="193"/>
      <c r="D804" s="193"/>
      <c r="E804" s="193"/>
      <c r="F804" s="193"/>
      <c r="G804" s="193"/>
      <c r="H804" s="193"/>
      <c r="I804" s="193"/>
      <c r="J804" s="193"/>
      <c r="K804" s="193"/>
      <c r="L804" s="193"/>
      <c r="M804" s="193"/>
      <c r="N804" s="193"/>
      <c r="O804" s="193"/>
      <c r="P804" s="193"/>
      <c r="Q804" s="193"/>
      <c r="R804" s="193"/>
      <c r="S804" s="193"/>
      <c r="T804" s="193"/>
      <c r="U804" s="193"/>
      <c r="V804" s="193"/>
      <c r="W804" s="193"/>
      <c r="X804" s="193"/>
      <c r="Y804" s="193"/>
      <c r="Z804" s="193"/>
    </row>
    <row r="805" ht="12.0" customHeight="1">
      <c r="A805" s="193"/>
      <c r="B805" s="193"/>
      <c r="C805" s="193"/>
      <c r="D805" s="193"/>
      <c r="E805" s="193"/>
      <c r="F805" s="193"/>
      <c r="G805" s="193"/>
      <c r="H805" s="193"/>
      <c r="I805" s="193"/>
      <c r="J805" s="193"/>
      <c r="K805" s="193"/>
      <c r="L805" s="193"/>
      <c r="M805" s="193"/>
      <c r="N805" s="193"/>
      <c r="O805" s="193"/>
      <c r="P805" s="193"/>
      <c r="Q805" s="193"/>
      <c r="R805" s="193"/>
      <c r="S805" s="193"/>
      <c r="T805" s="193"/>
      <c r="U805" s="193"/>
      <c r="V805" s="193"/>
      <c r="W805" s="193"/>
      <c r="X805" s="193"/>
      <c r="Y805" s="193"/>
      <c r="Z805" s="193"/>
    </row>
    <row r="806" ht="12.0" customHeight="1">
      <c r="A806" s="193"/>
      <c r="B806" s="193"/>
      <c r="C806" s="193"/>
      <c r="D806" s="193"/>
      <c r="E806" s="193"/>
      <c r="F806" s="193"/>
      <c r="G806" s="193"/>
      <c r="H806" s="193"/>
      <c r="I806" s="193"/>
      <c r="J806" s="193"/>
      <c r="K806" s="193"/>
      <c r="L806" s="193"/>
      <c r="M806" s="193"/>
      <c r="N806" s="193"/>
      <c r="O806" s="193"/>
      <c r="P806" s="193"/>
      <c r="Q806" s="193"/>
      <c r="R806" s="193"/>
      <c r="S806" s="193"/>
      <c r="T806" s="193"/>
      <c r="U806" s="193"/>
      <c r="V806" s="193"/>
      <c r="W806" s="193"/>
      <c r="X806" s="193"/>
      <c r="Y806" s="193"/>
      <c r="Z806" s="193"/>
    </row>
    <row r="807" ht="12.0" customHeight="1">
      <c r="A807" s="193"/>
      <c r="B807" s="193"/>
      <c r="C807" s="193"/>
      <c r="D807" s="193"/>
      <c r="E807" s="193"/>
      <c r="F807" s="193"/>
      <c r="G807" s="193"/>
      <c r="H807" s="193"/>
      <c r="I807" s="193"/>
      <c r="J807" s="193"/>
      <c r="K807" s="193"/>
      <c r="L807" s="193"/>
      <c r="M807" s="193"/>
      <c r="N807" s="193"/>
      <c r="O807" s="193"/>
      <c r="P807" s="193"/>
      <c r="Q807" s="193"/>
      <c r="R807" s="193"/>
      <c r="S807" s="193"/>
      <c r="T807" s="193"/>
      <c r="U807" s="193"/>
      <c r="V807" s="193"/>
      <c r="W807" s="193"/>
      <c r="X807" s="193"/>
      <c r="Y807" s="193"/>
      <c r="Z807" s="193"/>
    </row>
    <row r="808" ht="12.0" customHeight="1">
      <c r="A808" s="193"/>
      <c r="B808" s="193"/>
      <c r="C808" s="193"/>
      <c r="D808" s="193"/>
      <c r="E808" s="193"/>
      <c r="F808" s="193"/>
      <c r="G808" s="193"/>
      <c r="H808" s="193"/>
      <c r="I808" s="193"/>
      <c r="J808" s="193"/>
      <c r="K808" s="193"/>
      <c r="L808" s="193"/>
      <c r="M808" s="193"/>
      <c r="N808" s="193"/>
      <c r="O808" s="193"/>
      <c r="P808" s="193"/>
      <c r="Q808" s="193"/>
      <c r="R808" s="193"/>
      <c r="S808" s="193"/>
      <c r="T808" s="193"/>
      <c r="U808" s="193"/>
      <c r="V808" s="193"/>
      <c r="W808" s="193"/>
      <c r="X808" s="193"/>
      <c r="Y808" s="193"/>
      <c r="Z808" s="193"/>
    </row>
    <row r="809" ht="12.0" customHeight="1">
      <c r="A809" s="193"/>
      <c r="B809" s="193"/>
      <c r="C809" s="193"/>
      <c r="D809" s="193"/>
      <c r="E809" s="193"/>
      <c r="F809" s="193"/>
      <c r="G809" s="193"/>
      <c r="H809" s="193"/>
      <c r="I809" s="193"/>
      <c r="J809" s="193"/>
      <c r="K809" s="193"/>
      <c r="L809" s="193"/>
      <c r="M809" s="193"/>
      <c r="N809" s="193"/>
      <c r="O809" s="193"/>
      <c r="P809" s="193"/>
      <c r="Q809" s="193"/>
      <c r="R809" s="193"/>
      <c r="S809" s="193"/>
      <c r="T809" s="193"/>
      <c r="U809" s="193"/>
      <c r="V809" s="193"/>
      <c r="W809" s="193"/>
      <c r="X809" s="193"/>
      <c r="Y809" s="193"/>
      <c r="Z809" s="193"/>
    </row>
    <row r="810" ht="12.0" customHeight="1">
      <c r="A810" s="193"/>
      <c r="B810" s="193"/>
      <c r="C810" s="193"/>
      <c r="D810" s="193"/>
      <c r="E810" s="193"/>
      <c r="F810" s="193"/>
      <c r="G810" s="193"/>
      <c r="H810" s="193"/>
      <c r="I810" s="193"/>
      <c r="J810" s="193"/>
      <c r="K810" s="193"/>
      <c r="L810" s="193"/>
      <c r="M810" s="193"/>
      <c r="N810" s="193"/>
      <c r="O810" s="193"/>
      <c r="P810" s="193"/>
      <c r="Q810" s="193"/>
      <c r="R810" s="193"/>
      <c r="S810" s="193"/>
      <c r="T810" s="193"/>
      <c r="U810" s="193"/>
      <c r="V810" s="193"/>
      <c r="W810" s="193"/>
      <c r="X810" s="193"/>
      <c r="Y810" s="193"/>
      <c r="Z810" s="193"/>
    </row>
    <row r="811" ht="12.0" customHeight="1">
      <c r="A811" s="193"/>
      <c r="B811" s="193"/>
      <c r="C811" s="193"/>
      <c r="D811" s="193"/>
      <c r="E811" s="193"/>
      <c r="F811" s="193"/>
      <c r="G811" s="193"/>
      <c r="H811" s="193"/>
      <c r="I811" s="193"/>
      <c r="J811" s="193"/>
      <c r="K811" s="193"/>
      <c r="L811" s="193"/>
      <c r="M811" s="193"/>
      <c r="N811" s="193"/>
      <c r="O811" s="193"/>
      <c r="P811" s="193"/>
      <c r="Q811" s="193"/>
      <c r="R811" s="193"/>
      <c r="S811" s="193"/>
      <c r="T811" s="193"/>
      <c r="U811" s="193"/>
      <c r="V811" s="193"/>
      <c r="W811" s="193"/>
      <c r="X811" s="193"/>
      <c r="Y811" s="193"/>
      <c r="Z811" s="193"/>
    </row>
    <row r="812" ht="12.0" customHeight="1">
      <c r="A812" s="193"/>
      <c r="B812" s="193"/>
      <c r="C812" s="193"/>
      <c r="D812" s="193"/>
      <c r="E812" s="193"/>
      <c r="F812" s="193"/>
      <c r="G812" s="193"/>
      <c r="H812" s="193"/>
      <c r="I812" s="193"/>
      <c r="J812" s="193"/>
      <c r="K812" s="193"/>
      <c r="L812" s="193"/>
      <c r="M812" s="193"/>
      <c r="N812" s="193"/>
      <c r="O812" s="193"/>
      <c r="P812" s="193"/>
      <c r="Q812" s="193"/>
      <c r="R812" s="193"/>
      <c r="S812" s="193"/>
      <c r="T812" s="193"/>
      <c r="U812" s="193"/>
      <c r="V812" s="193"/>
      <c r="W812" s="193"/>
      <c r="X812" s="193"/>
      <c r="Y812" s="193"/>
      <c r="Z812" s="193"/>
    </row>
    <row r="813" ht="12.0" customHeight="1">
      <c r="A813" s="193"/>
      <c r="B813" s="193"/>
      <c r="C813" s="193"/>
      <c r="D813" s="193"/>
      <c r="E813" s="193"/>
      <c r="F813" s="193"/>
      <c r="G813" s="193"/>
      <c r="H813" s="193"/>
      <c r="I813" s="193"/>
      <c r="J813" s="193"/>
      <c r="K813" s="193"/>
      <c r="L813" s="193"/>
      <c r="M813" s="193"/>
      <c r="N813" s="193"/>
      <c r="O813" s="193"/>
      <c r="P813" s="193"/>
      <c r="Q813" s="193"/>
      <c r="R813" s="193"/>
      <c r="S813" s="193"/>
      <c r="T813" s="193"/>
      <c r="U813" s="193"/>
      <c r="V813" s="193"/>
      <c r="W813" s="193"/>
      <c r="X813" s="193"/>
      <c r="Y813" s="193"/>
      <c r="Z813" s="193"/>
    </row>
    <row r="814" ht="12.0" customHeight="1">
      <c r="A814" s="193"/>
      <c r="B814" s="193"/>
      <c r="C814" s="193"/>
      <c r="D814" s="193"/>
      <c r="E814" s="193"/>
      <c r="F814" s="193"/>
      <c r="G814" s="193"/>
      <c r="H814" s="193"/>
      <c r="I814" s="193"/>
      <c r="J814" s="193"/>
      <c r="K814" s="193"/>
      <c r="L814" s="193"/>
      <c r="M814" s="193"/>
      <c r="N814" s="193"/>
      <c r="O814" s="193"/>
      <c r="P814" s="193"/>
      <c r="Q814" s="193"/>
      <c r="R814" s="193"/>
      <c r="S814" s="193"/>
      <c r="T814" s="193"/>
      <c r="U814" s="193"/>
      <c r="V814" s="193"/>
      <c r="W814" s="193"/>
      <c r="X814" s="193"/>
      <c r="Y814" s="193"/>
      <c r="Z814" s="193"/>
    </row>
    <row r="815" ht="12.0" customHeight="1">
      <c r="A815" s="193"/>
      <c r="B815" s="193"/>
      <c r="C815" s="193"/>
      <c r="D815" s="193"/>
      <c r="E815" s="193"/>
      <c r="F815" s="193"/>
      <c r="G815" s="193"/>
      <c r="H815" s="193"/>
      <c r="I815" s="193"/>
      <c r="J815" s="193"/>
      <c r="K815" s="193"/>
      <c r="L815" s="193"/>
      <c r="M815" s="193"/>
      <c r="N815" s="193"/>
      <c r="O815" s="193"/>
      <c r="P815" s="193"/>
      <c r="Q815" s="193"/>
      <c r="R815" s="193"/>
      <c r="S815" s="193"/>
      <c r="T815" s="193"/>
      <c r="U815" s="193"/>
      <c r="V815" s="193"/>
      <c r="W815" s="193"/>
      <c r="X815" s="193"/>
      <c r="Y815" s="193"/>
      <c r="Z815" s="193"/>
    </row>
    <row r="816" ht="12.0" customHeight="1">
      <c r="A816" s="193"/>
      <c r="B816" s="193"/>
      <c r="C816" s="193"/>
      <c r="D816" s="193"/>
      <c r="E816" s="193"/>
      <c r="F816" s="193"/>
      <c r="G816" s="193"/>
      <c r="H816" s="193"/>
      <c r="I816" s="193"/>
      <c r="J816" s="193"/>
      <c r="K816" s="193"/>
      <c r="L816" s="193"/>
      <c r="M816" s="193"/>
      <c r="N816" s="193"/>
      <c r="O816" s="193"/>
      <c r="P816" s="193"/>
      <c r="Q816" s="193"/>
      <c r="R816" s="193"/>
      <c r="S816" s="193"/>
      <c r="T816" s="193"/>
      <c r="U816" s="193"/>
      <c r="V816" s="193"/>
      <c r="W816" s="193"/>
      <c r="X816" s="193"/>
      <c r="Y816" s="193"/>
      <c r="Z816" s="193"/>
    </row>
    <row r="817" ht="12.0" customHeight="1">
      <c r="A817" s="193"/>
      <c r="B817" s="193"/>
      <c r="C817" s="193"/>
      <c r="D817" s="193"/>
      <c r="E817" s="193"/>
      <c r="F817" s="193"/>
      <c r="G817" s="193"/>
      <c r="H817" s="193"/>
      <c r="I817" s="193"/>
      <c r="J817" s="193"/>
      <c r="K817" s="193"/>
      <c r="L817" s="193"/>
      <c r="M817" s="193"/>
      <c r="N817" s="193"/>
      <c r="O817" s="193"/>
      <c r="P817" s="193"/>
      <c r="Q817" s="193"/>
      <c r="R817" s="193"/>
      <c r="S817" s="193"/>
      <c r="T817" s="193"/>
      <c r="U817" s="193"/>
      <c r="V817" s="193"/>
      <c r="W817" s="193"/>
      <c r="X817" s="193"/>
      <c r="Y817" s="193"/>
      <c r="Z817" s="193"/>
    </row>
    <row r="818" ht="12.0" customHeight="1">
      <c r="A818" s="193"/>
      <c r="B818" s="193"/>
      <c r="C818" s="193"/>
      <c r="D818" s="193"/>
      <c r="E818" s="193"/>
      <c r="F818" s="193"/>
      <c r="G818" s="193"/>
      <c r="H818" s="193"/>
      <c r="I818" s="193"/>
      <c r="J818" s="193"/>
      <c r="K818" s="193"/>
      <c r="L818" s="193"/>
      <c r="M818" s="193"/>
      <c r="N818" s="193"/>
      <c r="O818" s="193"/>
      <c r="P818" s="193"/>
      <c r="Q818" s="193"/>
      <c r="R818" s="193"/>
      <c r="S818" s="193"/>
      <c r="T818" s="193"/>
      <c r="U818" s="193"/>
      <c r="V818" s="193"/>
      <c r="W818" s="193"/>
      <c r="X818" s="193"/>
      <c r="Y818" s="193"/>
      <c r="Z818" s="193"/>
    </row>
    <row r="819" ht="12.0" customHeight="1">
      <c r="A819" s="193"/>
      <c r="B819" s="193"/>
      <c r="C819" s="193"/>
      <c r="D819" s="193"/>
      <c r="E819" s="193"/>
      <c r="F819" s="193"/>
      <c r="G819" s="193"/>
      <c r="H819" s="193"/>
      <c r="I819" s="193"/>
      <c r="J819" s="193"/>
      <c r="K819" s="193"/>
      <c r="L819" s="193"/>
      <c r="M819" s="193"/>
      <c r="N819" s="193"/>
      <c r="O819" s="193"/>
      <c r="P819" s="193"/>
      <c r="Q819" s="193"/>
      <c r="R819" s="193"/>
      <c r="S819" s="193"/>
      <c r="T819" s="193"/>
      <c r="U819" s="193"/>
      <c r="V819" s="193"/>
      <c r="W819" s="193"/>
      <c r="X819" s="193"/>
      <c r="Y819" s="193"/>
      <c r="Z819" s="193"/>
    </row>
    <row r="820" ht="12.0" customHeight="1">
      <c r="A820" s="193"/>
      <c r="B820" s="193"/>
      <c r="C820" s="193"/>
      <c r="D820" s="193"/>
      <c r="E820" s="193"/>
      <c r="F820" s="193"/>
      <c r="G820" s="193"/>
      <c r="H820" s="193"/>
      <c r="I820" s="193"/>
      <c r="J820" s="193"/>
      <c r="K820" s="193"/>
      <c r="L820" s="193"/>
      <c r="M820" s="193"/>
      <c r="N820" s="193"/>
      <c r="O820" s="193"/>
      <c r="P820" s="193"/>
      <c r="Q820" s="193"/>
      <c r="R820" s="193"/>
      <c r="S820" s="193"/>
      <c r="T820" s="193"/>
      <c r="U820" s="193"/>
      <c r="V820" s="193"/>
      <c r="W820" s="193"/>
      <c r="X820" s="193"/>
      <c r="Y820" s="193"/>
      <c r="Z820" s="193"/>
    </row>
    <row r="821" ht="12.0" customHeight="1">
      <c r="A821" s="193"/>
      <c r="B821" s="193"/>
      <c r="C821" s="193"/>
      <c r="D821" s="193"/>
      <c r="E821" s="193"/>
      <c r="F821" s="193"/>
      <c r="G821" s="193"/>
      <c r="H821" s="193"/>
      <c r="I821" s="193"/>
      <c r="J821" s="193"/>
      <c r="K821" s="193"/>
      <c r="L821" s="193"/>
      <c r="M821" s="193"/>
      <c r="N821" s="193"/>
      <c r="O821" s="193"/>
      <c r="P821" s="193"/>
      <c r="Q821" s="193"/>
      <c r="R821" s="193"/>
      <c r="S821" s="193"/>
      <c r="T821" s="193"/>
      <c r="U821" s="193"/>
      <c r="V821" s="193"/>
      <c r="W821" s="193"/>
      <c r="X821" s="193"/>
      <c r="Y821" s="193"/>
      <c r="Z821" s="193"/>
    </row>
    <row r="822" ht="12.0" customHeight="1">
      <c r="A822" s="193"/>
      <c r="B822" s="193"/>
      <c r="C822" s="193"/>
      <c r="D822" s="193"/>
      <c r="E822" s="193"/>
      <c r="F822" s="193"/>
      <c r="G822" s="193"/>
      <c r="H822" s="193"/>
      <c r="I822" s="193"/>
      <c r="J822" s="193"/>
      <c r="K822" s="193"/>
      <c r="L822" s="193"/>
      <c r="M822" s="193"/>
      <c r="N822" s="193"/>
      <c r="O822" s="193"/>
      <c r="P822" s="193"/>
      <c r="Q822" s="193"/>
      <c r="R822" s="193"/>
      <c r="S822" s="193"/>
      <c r="T822" s="193"/>
      <c r="U822" s="193"/>
      <c r="V822" s="193"/>
      <c r="W822" s="193"/>
      <c r="X822" s="193"/>
      <c r="Y822" s="193"/>
      <c r="Z822" s="193"/>
    </row>
    <row r="823" ht="12.0" customHeight="1">
      <c r="A823" s="193"/>
      <c r="B823" s="193"/>
      <c r="C823" s="193"/>
      <c r="D823" s="193"/>
      <c r="E823" s="193"/>
      <c r="F823" s="193"/>
      <c r="G823" s="193"/>
      <c r="H823" s="193"/>
      <c r="I823" s="193"/>
      <c r="J823" s="193"/>
      <c r="K823" s="193"/>
      <c r="L823" s="193"/>
      <c r="M823" s="193"/>
      <c r="N823" s="193"/>
      <c r="O823" s="193"/>
      <c r="P823" s="193"/>
      <c r="Q823" s="193"/>
      <c r="R823" s="193"/>
      <c r="S823" s="193"/>
      <c r="T823" s="193"/>
      <c r="U823" s="193"/>
      <c r="V823" s="193"/>
      <c r="W823" s="193"/>
      <c r="X823" s="193"/>
      <c r="Y823" s="193"/>
      <c r="Z823" s="193"/>
    </row>
    <row r="824" ht="12.0" customHeight="1">
      <c r="A824" s="193"/>
      <c r="B824" s="193"/>
      <c r="C824" s="193"/>
      <c r="D824" s="193"/>
      <c r="E824" s="193"/>
      <c r="F824" s="193"/>
      <c r="G824" s="193"/>
      <c r="H824" s="193"/>
      <c r="I824" s="193"/>
      <c r="J824" s="193"/>
      <c r="K824" s="193"/>
      <c r="L824" s="193"/>
      <c r="M824" s="193"/>
      <c r="N824" s="193"/>
      <c r="O824" s="193"/>
      <c r="P824" s="193"/>
      <c r="Q824" s="193"/>
      <c r="R824" s="193"/>
      <c r="S824" s="193"/>
      <c r="T824" s="193"/>
      <c r="U824" s="193"/>
      <c r="V824" s="193"/>
      <c r="W824" s="193"/>
      <c r="X824" s="193"/>
      <c r="Y824" s="193"/>
      <c r="Z824" s="193"/>
    </row>
    <row r="825" ht="12.0" customHeight="1">
      <c r="A825" s="193"/>
      <c r="B825" s="193"/>
      <c r="C825" s="193"/>
      <c r="D825" s="193"/>
      <c r="E825" s="193"/>
      <c r="F825" s="193"/>
      <c r="G825" s="193"/>
      <c r="H825" s="193"/>
      <c r="I825" s="193"/>
      <c r="J825" s="193"/>
      <c r="K825" s="193"/>
      <c r="L825" s="193"/>
      <c r="M825" s="193"/>
      <c r="N825" s="193"/>
      <c r="O825" s="193"/>
      <c r="P825" s="193"/>
      <c r="Q825" s="193"/>
      <c r="R825" s="193"/>
      <c r="S825" s="193"/>
      <c r="T825" s="193"/>
      <c r="U825" s="193"/>
      <c r="V825" s="193"/>
      <c r="W825" s="193"/>
      <c r="X825" s="193"/>
      <c r="Y825" s="193"/>
      <c r="Z825" s="193"/>
    </row>
    <row r="826" ht="12.0" customHeight="1">
      <c r="A826" s="193"/>
      <c r="B826" s="193"/>
      <c r="C826" s="193"/>
      <c r="D826" s="193"/>
      <c r="E826" s="193"/>
      <c r="F826" s="193"/>
      <c r="G826" s="193"/>
      <c r="H826" s="193"/>
      <c r="I826" s="193"/>
      <c r="J826" s="193"/>
      <c r="K826" s="193"/>
      <c r="L826" s="193"/>
      <c r="M826" s="193"/>
      <c r="N826" s="193"/>
      <c r="O826" s="193"/>
      <c r="P826" s="193"/>
      <c r="Q826" s="193"/>
      <c r="R826" s="193"/>
      <c r="S826" s="193"/>
      <c r="T826" s="193"/>
      <c r="U826" s="193"/>
      <c r="V826" s="193"/>
      <c r="W826" s="193"/>
      <c r="X826" s="193"/>
      <c r="Y826" s="193"/>
      <c r="Z826" s="193"/>
    </row>
    <row r="827" ht="12.0" customHeight="1">
      <c r="A827" s="193"/>
      <c r="B827" s="193"/>
      <c r="C827" s="193"/>
      <c r="D827" s="193"/>
      <c r="E827" s="193"/>
      <c r="F827" s="193"/>
      <c r="G827" s="193"/>
      <c r="H827" s="193"/>
      <c r="I827" s="193"/>
      <c r="J827" s="193"/>
      <c r="K827" s="193"/>
      <c r="L827" s="193"/>
      <c r="M827" s="193"/>
      <c r="N827" s="193"/>
      <c r="O827" s="193"/>
      <c r="P827" s="193"/>
      <c r="Q827" s="193"/>
      <c r="R827" s="193"/>
      <c r="S827" s="193"/>
      <c r="T827" s="193"/>
      <c r="U827" s="193"/>
      <c r="V827" s="193"/>
      <c r="W827" s="193"/>
      <c r="X827" s="193"/>
      <c r="Y827" s="193"/>
      <c r="Z827" s="193"/>
    </row>
    <row r="828" ht="12.0" customHeight="1">
      <c r="A828" s="193"/>
      <c r="B828" s="193"/>
      <c r="C828" s="193"/>
      <c r="D828" s="193"/>
      <c r="E828" s="193"/>
      <c r="F828" s="193"/>
      <c r="G828" s="193"/>
      <c r="H828" s="193"/>
      <c r="I828" s="193"/>
      <c r="J828" s="193"/>
      <c r="K828" s="193"/>
      <c r="L828" s="193"/>
      <c r="M828" s="193"/>
      <c r="N828" s="193"/>
      <c r="O828" s="193"/>
      <c r="P828" s="193"/>
      <c r="Q828" s="193"/>
      <c r="R828" s="193"/>
      <c r="S828" s="193"/>
      <c r="T828" s="193"/>
      <c r="U828" s="193"/>
      <c r="V828" s="193"/>
      <c r="W828" s="193"/>
      <c r="X828" s="193"/>
      <c r="Y828" s="193"/>
      <c r="Z828" s="193"/>
    </row>
    <row r="829" ht="12.0" customHeight="1">
      <c r="A829" s="193"/>
      <c r="B829" s="193"/>
      <c r="C829" s="193"/>
      <c r="D829" s="193"/>
      <c r="E829" s="193"/>
      <c r="F829" s="193"/>
      <c r="G829" s="193"/>
      <c r="H829" s="193"/>
      <c r="I829" s="193"/>
      <c r="J829" s="193"/>
      <c r="K829" s="193"/>
      <c r="L829" s="193"/>
      <c r="M829" s="193"/>
      <c r="N829" s="193"/>
      <c r="O829" s="193"/>
      <c r="P829" s="193"/>
      <c r="Q829" s="193"/>
      <c r="R829" s="193"/>
      <c r="S829" s="193"/>
      <c r="T829" s="193"/>
      <c r="U829" s="193"/>
      <c r="V829" s="193"/>
      <c r="W829" s="193"/>
      <c r="X829" s="193"/>
      <c r="Y829" s="193"/>
      <c r="Z829" s="193"/>
    </row>
    <row r="830" ht="12.0" customHeight="1">
      <c r="A830" s="193"/>
      <c r="B830" s="193"/>
      <c r="C830" s="193"/>
      <c r="D830" s="193"/>
      <c r="E830" s="193"/>
      <c r="F830" s="193"/>
      <c r="G830" s="193"/>
      <c r="H830" s="193"/>
      <c r="I830" s="193"/>
      <c r="J830" s="193"/>
      <c r="K830" s="193"/>
      <c r="L830" s="193"/>
      <c r="M830" s="193"/>
      <c r="N830" s="193"/>
      <c r="O830" s="193"/>
      <c r="P830" s="193"/>
      <c r="Q830" s="193"/>
      <c r="R830" s="193"/>
      <c r="S830" s="193"/>
      <c r="T830" s="193"/>
      <c r="U830" s="193"/>
      <c r="V830" s="193"/>
      <c r="W830" s="193"/>
      <c r="X830" s="193"/>
      <c r="Y830" s="193"/>
      <c r="Z830" s="193"/>
    </row>
    <row r="831" ht="12.0" customHeight="1">
      <c r="A831" s="193"/>
      <c r="B831" s="193"/>
      <c r="C831" s="193"/>
      <c r="D831" s="193"/>
      <c r="E831" s="193"/>
      <c r="F831" s="193"/>
      <c r="G831" s="193"/>
      <c r="H831" s="193"/>
      <c r="I831" s="193"/>
      <c r="J831" s="193"/>
      <c r="K831" s="193"/>
      <c r="L831" s="193"/>
      <c r="M831" s="193"/>
      <c r="N831" s="193"/>
      <c r="O831" s="193"/>
      <c r="P831" s="193"/>
      <c r="Q831" s="193"/>
      <c r="R831" s="193"/>
      <c r="S831" s="193"/>
      <c r="T831" s="193"/>
      <c r="U831" s="193"/>
      <c r="V831" s="193"/>
      <c r="W831" s="193"/>
      <c r="X831" s="193"/>
      <c r="Y831" s="193"/>
      <c r="Z831" s="193"/>
    </row>
    <row r="832" ht="12.0" customHeight="1">
      <c r="A832" s="193"/>
      <c r="B832" s="193"/>
      <c r="C832" s="193"/>
      <c r="D832" s="193"/>
      <c r="E832" s="193"/>
      <c r="F832" s="193"/>
      <c r="G832" s="193"/>
      <c r="H832" s="193"/>
      <c r="I832" s="193"/>
      <c r="J832" s="193"/>
      <c r="K832" s="193"/>
      <c r="L832" s="193"/>
      <c r="M832" s="193"/>
      <c r="N832" s="193"/>
      <c r="O832" s="193"/>
      <c r="P832" s="193"/>
      <c r="Q832" s="193"/>
      <c r="R832" s="193"/>
      <c r="S832" s="193"/>
      <c r="T832" s="193"/>
      <c r="U832" s="193"/>
      <c r="V832" s="193"/>
      <c r="W832" s="193"/>
      <c r="X832" s="193"/>
      <c r="Y832" s="193"/>
      <c r="Z832" s="193"/>
    </row>
    <row r="833" ht="12.0" customHeight="1">
      <c r="A833" s="193"/>
      <c r="B833" s="193"/>
      <c r="C833" s="193"/>
      <c r="D833" s="193"/>
      <c r="E833" s="193"/>
      <c r="F833" s="193"/>
      <c r="G833" s="193"/>
      <c r="H833" s="193"/>
      <c r="I833" s="193"/>
      <c r="J833" s="193"/>
      <c r="K833" s="193"/>
      <c r="L833" s="193"/>
      <c r="M833" s="193"/>
      <c r="N833" s="193"/>
      <c r="O833" s="193"/>
      <c r="P833" s="193"/>
      <c r="Q833" s="193"/>
      <c r="R833" s="193"/>
      <c r="S833" s="193"/>
      <c r="T833" s="193"/>
      <c r="U833" s="193"/>
      <c r="V833" s="193"/>
      <c r="W833" s="193"/>
      <c r="X833" s="193"/>
      <c r="Y833" s="193"/>
      <c r="Z833" s="193"/>
    </row>
    <row r="834" ht="12.0" customHeight="1">
      <c r="A834" s="193"/>
      <c r="B834" s="193"/>
      <c r="C834" s="193"/>
      <c r="D834" s="193"/>
      <c r="E834" s="193"/>
      <c r="F834" s="193"/>
      <c r="G834" s="193"/>
      <c r="H834" s="193"/>
      <c r="I834" s="193"/>
      <c r="J834" s="193"/>
      <c r="K834" s="193"/>
      <c r="L834" s="193"/>
      <c r="M834" s="193"/>
      <c r="N834" s="193"/>
      <c r="O834" s="193"/>
      <c r="P834" s="193"/>
      <c r="Q834" s="193"/>
      <c r="R834" s="193"/>
      <c r="S834" s="193"/>
      <c r="T834" s="193"/>
      <c r="U834" s="193"/>
      <c r="V834" s="193"/>
      <c r="W834" s="193"/>
      <c r="X834" s="193"/>
      <c r="Y834" s="193"/>
      <c r="Z834" s="193"/>
    </row>
    <row r="835" ht="12.0" customHeight="1">
      <c r="A835" s="193"/>
      <c r="B835" s="193"/>
      <c r="C835" s="193"/>
      <c r="D835" s="193"/>
      <c r="E835" s="193"/>
      <c r="F835" s="193"/>
      <c r="G835" s="193"/>
      <c r="H835" s="193"/>
      <c r="I835" s="193"/>
      <c r="J835" s="193"/>
      <c r="K835" s="193"/>
      <c r="L835" s="193"/>
      <c r="M835" s="193"/>
      <c r="N835" s="193"/>
      <c r="O835" s="193"/>
      <c r="P835" s="193"/>
      <c r="Q835" s="193"/>
      <c r="R835" s="193"/>
      <c r="S835" s="193"/>
      <c r="T835" s="193"/>
      <c r="U835" s="193"/>
      <c r="V835" s="193"/>
      <c r="W835" s="193"/>
      <c r="X835" s="193"/>
      <c r="Y835" s="193"/>
      <c r="Z835" s="193"/>
    </row>
    <row r="836" ht="12.0" customHeight="1">
      <c r="A836" s="193"/>
      <c r="B836" s="193"/>
      <c r="C836" s="193"/>
      <c r="D836" s="193"/>
      <c r="E836" s="193"/>
      <c r="F836" s="193"/>
      <c r="G836" s="193"/>
      <c r="H836" s="193"/>
      <c r="I836" s="193"/>
      <c r="J836" s="193"/>
      <c r="K836" s="193"/>
      <c r="L836" s="193"/>
      <c r="M836" s="193"/>
      <c r="N836" s="193"/>
      <c r="O836" s="193"/>
      <c r="P836" s="193"/>
      <c r="Q836" s="193"/>
      <c r="R836" s="193"/>
      <c r="S836" s="193"/>
      <c r="T836" s="193"/>
      <c r="U836" s="193"/>
      <c r="V836" s="193"/>
      <c r="W836" s="193"/>
      <c r="X836" s="193"/>
      <c r="Y836" s="193"/>
      <c r="Z836" s="193"/>
    </row>
    <row r="837" ht="12.0" customHeight="1">
      <c r="A837" s="193"/>
      <c r="B837" s="193"/>
      <c r="C837" s="193"/>
      <c r="D837" s="193"/>
      <c r="E837" s="193"/>
      <c r="F837" s="193"/>
      <c r="G837" s="193"/>
      <c r="H837" s="193"/>
      <c r="I837" s="193"/>
      <c r="J837" s="193"/>
      <c r="K837" s="193"/>
      <c r="L837" s="193"/>
      <c r="M837" s="193"/>
      <c r="N837" s="193"/>
      <c r="O837" s="193"/>
      <c r="P837" s="193"/>
      <c r="Q837" s="193"/>
      <c r="R837" s="193"/>
      <c r="S837" s="193"/>
      <c r="T837" s="193"/>
      <c r="U837" s="193"/>
      <c r="V837" s="193"/>
      <c r="W837" s="193"/>
      <c r="X837" s="193"/>
      <c r="Y837" s="193"/>
      <c r="Z837" s="193"/>
    </row>
    <row r="838" ht="12.0" customHeight="1">
      <c r="A838" s="193"/>
      <c r="B838" s="193"/>
      <c r="C838" s="193"/>
      <c r="D838" s="193"/>
      <c r="E838" s="193"/>
      <c r="F838" s="193"/>
      <c r="G838" s="193"/>
      <c r="H838" s="193"/>
      <c r="I838" s="193"/>
      <c r="J838" s="193"/>
      <c r="K838" s="193"/>
      <c r="L838" s="193"/>
      <c r="M838" s="193"/>
      <c r="N838" s="193"/>
      <c r="O838" s="193"/>
      <c r="P838" s="193"/>
      <c r="Q838" s="193"/>
      <c r="R838" s="193"/>
      <c r="S838" s="193"/>
      <c r="T838" s="193"/>
      <c r="U838" s="193"/>
      <c r="V838" s="193"/>
      <c r="W838" s="193"/>
      <c r="X838" s="193"/>
      <c r="Y838" s="193"/>
      <c r="Z838" s="193"/>
    </row>
    <row r="839" ht="12.0" customHeight="1">
      <c r="A839" s="193"/>
      <c r="B839" s="193"/>
      <c r="C839" s="193"/>
      <c r="D839" s="193"/>
      <c r="E839" s="193"/>
      <c r="F839" s="193"/>
      <c r="G839" s="193"/>
      <c r="H839" s="193"/>
      <c r="I839" s="193"/>
      <c r="J839" s="193"/>
      <c r="K839" s="193"/>
      <c r="L839" s="193"/>
      <c r="M839" s="193"/>
      <c r="N839" s="193"/>
      <c r="O839" s="193"/>
      <c r="P839" s="193"/>
      <c r="Q839" s="193"/>
      <c r="R839" s="193"/>
      <c r="S839" s="193"/>
      <c r="T839" s="193"/>
      <c r="U839" s="193"/>
      <c r="V839" s="193"/>
      <c r="W839" s="193"/>
      <c r="X839" s="193"/>
      <c r="Y839" s="193"/>
      <c r="Z839" s="193"/>
    </row>
    <row r="840" ht="12.0" customHeight="1">
      <c r="A840" s="193"/>
      <c r="B840" s="193"/>
      <c r="C840" s="193"/>
      <c r="D840" s="193"/>
      <c r="E840" s="193"/>
      <c r="F840" s="193"/>
      <c r="G840" s="193"/>
      <c r="H840" s="193"/>
      <c r="I840" s="193"/>
      <c r="J840" s="193"/>
      <c r="K840" s="193"/>
      <c r="L840" s="193"/>
      <c r="M840" s="193"/>
      <c r="N840" s="193"/>
      <c r="O840" s="193"/>
      <c r="P840" s="193"/>
      <c r="Q840" s="193"/>
      <c r="R840" s="193"/>
      <c r="S840" s="193"/>
      <c r="T840" s="193"/>
      <c r="U840" s="193"/>
      <c r="V840" s="193"/>
      <c r="W840" s="193"/>
      <c r="X840" s="193"/>
      <c r="Y840" s="193"/>
      <c r="Z840" s="193"/>
    </row>
    <row r="841" ht="12.0" customHeight="1">
      <c r="A841" s="193"/>
      <c r="B841" s="193"/>
      <c r="C841" s="193"/>
      <c r="D841" s="193"/>
      <c r="E841" s="193"/>
      <c r="F841" s="193"/>
      <c r="G841" s="193"/>
      <c r="H841" s="193"/>
      <c r="I841" s="193"/>
      <c r="J841" s="193"/>
      <c r="K841" s="193"/>
      <c r="L841" s="193"/>
      <c r="M841" s="193"/>
      <c r="N841" s="193"/>
      <c r="O841" s="193"/>
      <c r="P841" s="193"/>
      <c r="Q841" s="193"/>
      <c r="R841" s="193"/>
      <c r="S841" s="193"/>
      <c r="T841" s="193"/>
      <c r="U841" s="193"/>
      <c r="V841" s="193"/>
      <c r="W841" s="193"/>
      <c r="X841" s="193"/>
      <c r="Y841" s="193"/>
      <c r="Z841" s="193"/>
    </row>
    <row r="842" ht="12.0" customHeight="1">
      <c r="A842" s="193"/>
      <c r="B842" s="193"/>
      <c r="C842" s="193"/>
      <c r="D842" s="193"/>
      <c r="E842" s="193"/>
      <c r="F842" s="193"/>
      <c r="G842" s="193"/>
      <c r="H842" s="193"/>
      <c r="I842" s="193"/>
      <c r="J842" s="193"/>
      <c r="K842" s="193"/>
      <c r="L842" s="193"/>
      <c r="M842" s="193"/>
      <c r="N842" s="193"/>
      <c r="O842" s="193"/>
      <c r="P842" s="193"/>
      <c r="Q842" s="193"/>
      <c r="R842" s="193"/>
      <c r="S842" s="193"/>
      <c r="T842" s="193"/>
      <c r="U842" s="193"/>
      <c r="V842" s="193"/>
      <c r="W842" s="193"/>
      <c r="X842" s="193"/>
      <c r="Y842" s="193"/>
      <c r="Z842" s="193"/>
    </row>
    <row r="843" ht="12.0" customHeight="1">
      <c r="A843" s="193"/>
      <c r="B843" s="193"/>
      <c r="C843" s="193"/>
      <c r="D843" s="193"/>
      <c r="E843" s="193"/>
      <c r="F843" s="193"/>
      <c r="G843" s="193"/>
      <c r="H843" s="193"/>
      <c r="I843" s="193"/>
      <c r="J843" s="193"/>
      <c r="K843" s="193"/>
      <c r="L843" s="193"/>
      <c r="M843" s="193"/>
      <c r="N843" s="193"/>
      <c r="O843" s="193"/>
      <c r="P843" s="193"/>
      <c r="Q843" s="193"/>
      <c r="R843" s="193"/>
      <c r="S843" s="193"/>
      <c r="T843" s="193"/>
      <c r="U843" s="193"/>
      <c r="V843" s="193"/>
      <c r="W843" s="193"/>
      <c r="X843" s="193"/>
      <c r="Y843" s="193"/>
      <c r="Z843" s="193"/>
    </row>
    <row r="844" ht="12.0" customHeight="1">
      <c r="A844" s="193"/>
      <c r="B844" s="193"/>
      <c r="C844" s="193"/>
      <c r="D844" s="193"/>
      <c r="E844" s="193"/>
      <c r="F844" s="193"/>
      <c r="G844" s="193"/>
      <c r="H844" s="193"/>
      <c r="I844" s="193"/>
      <c r="J844" s="193"/>
      <c r="K844" s="193"/>
      <c r="L844" s="193"/>
      <c r="M844" s="193"/>
      <c r="N844" s="193"/>
      <c r="O844" s="193"/>
      <c r="P844" s="193"/>
      <c r="Q844" s="193"/>
      <c r="R844" s="193"/>
      <c r="S844" s="193"/>
      <c r="T844" s="193"/>
      <c r="U844" s="193"/>
      <c r="V844" s="193"/>
      <c r="W844" s="193"/>
      <c r="X844" s="193"/>
      <c r="Y844" s="193"/>
      <c r="Z844" s="193"/>
    </row>
    <row r="845" ht="12.0" customHeight="1">
      <c r="A845" s="193"/>
      <c r="B845" s="193"/>
      <c r="C845" s="193"/>
      <c r="D845" s="193"/>
      <c r="E845" s="193"/>
      <c r="F845" s="193"/>
      <c r="G845" s="193"/>
      <c r="H845" s="193"/>
      <c r="I845" s="193"/>
      <c r="J845" s="193"/>
      <c r="K845" s="193"/>
      <c r="L845" s="193"/>
      <c r="M845" s="193"/>
      <c r="N845" s="193"/>
      <c r="O845" s="193"/>
      <c r="P845" s="193"/>
      <c r="Q845" s="193"/>
      <c r="R845" s="193"/>
      <c r="S845" s="193"/>
      <c r="T845" s="193"/>
      <c r="U845" s="193"/>
      <c r="V845" s="193"/>
      <c r="W845" s="193"/>
      <c r="X845" s="193"/>
      <c r="Y845" s="193"/>
      <c r="Z845" s="193"/>
    </row>
    <row r="846" ht="12.0" customHeight="1">
      <c r="A846" s="193"/>
      <c r="B846" s="193"/>
      <c r="C846" s="193"/>
      <c r="D846" s="193"/>
      <c r="E846" s="193"/>
      <c r="F846" s="193"/>
      <c r="G846" s="193"/>
      <c r="H846" s="193"/>
      <c r="I846" s="193"/>
      <c r="J846" s="193"/>
      <c r="K846" s="193"/>
      <c r="L846" s="193"/>
      <c r="M846" s="193"/>
      <c r="N846" s="193"/>
      <c r="O846" s="193"/>
      <c r="P846" s="193"/>
      <c r="Q846" s="193"/>
      <c r="R846" s="193"/>
      <c r="S846" s="193"/>
      <c r="T846" s="193"/>
      <c r="U846" s="193"/>
      <c r="V846" s="193"/>
      <c r="W846" s="193"/>
      <c r="X846" s="193"/>
      <c r="Y846" s="193"/>
      <c r="Z846" s="193"/>
    </row>
    <row r="847" ht="12.0" customHeight="1">
      <c r="A847" s="193"/>
      <c r="B847" s="193"/>
      <c r="C847" s="193"/>
      <c r="D847" s="193"/>
      <c r="E847" s="193"/>
      <c r="F847" s="193"/>
      <c r="G847" s="193"/>
      <c r="H847" s="193"/>
      <c r="I847" s="193"/>
      <c r="J847" s="193"/>
      <c r="K847" s="193"/>
      <c r="L847" s="193"/>
      <c r="M847" s="193"/>
      <c r="N847" s="193"/>
      <c r="O847" s="193"/>
      <c r="P847" s="193"/>
      <c r="Q847" s="193"/>
      <c r="R847" s="193"/>
      <c r="S847" s="193"/>
      <c r="T847" s="193"/>
      <c r="U847" s="193"/>
      <c r="V847" s="193"/>
      <c r="W847" s="193"/>
      <c r="X847" s="193"/>
      <c r="Y847" s="193"/>
      <c r="Z847" s="193"/>
    </row>
    <row r="848" ht="12.0" customHeight="1">
      <c r="A848" s="193"/>
      <c r="B848" s="193"/>
      <c r="C848" s="193"/>
      <c r="D848" s="193"/>
      <c r="E848" s="193"/>
      <c r="F848" s="193"/>
      <c r="G848" s="193"/>
      <c r="H848" s="193"/>
      <c r="I848" s="193"/>
      <c r="J848" s="193"/>
      <c r="K848" s="193"/>
      <c r="L848" s="193"/>
      <c r="M848" s="193"/>
      <c r="N848" s="193"/>
      <c r="O848" s="193"/>
      <c r="P848" s="193"/>
      <c r="Q848" s="193"/>
      <c r="R848" s="193"/>
      <c r="S848" s="193"/>
      <c r="T848" s="193"/>
      <c r="U848" s="193"/>
      <c r="V848" s="193"/>
      <c r="W848" s="193"/>
      <c r="X848" s="193"/>
      <c r="Y848" s="193"/>
      <c r="Z848" s="193"/>
    </row>
    <row r="849" ht="12.0" customHeight="1">
      <c r="A849" s="193"/>
      <c r="B849" s="193"/>
      <c r="C849" s="193"/>
      <c r="D849" s="193"/>
      <c r="E849" s="193"/>
      <c r="F849" s="193"/>
      <c r="G849" s="193"/>
      <c r="H849" s="193"/>
      <c r="I849" s="193"/>
      <c r="J849" s="193"/>
      <c r="K849" s="193"/>
      <c r="L849" s="193"/>
      <c r="M849" s="193"/>
      <c r="N849" s="193"/>
      <c r="O849" s="193"/>
      <c r="P849" s="193"/>
      <c r="Q849" s="193"/>
      <c r="R849" s="193"/>
      <c r="S849" s="193"/>
      <c r="T849" s="193"/>
      <c r="U849" s="193"/>
      <c r="V849" s="193"/>
      <c r="W849" s="193"/>
      <c r="X849" s="193"/>
      <c r="Y849" s="193"/>
      <c r="Z849" s="193"/>
    </row>
    <row r="850" ht="12.0" customHeight="1">
      <c r="A850" s="193"/>
      <c r="B850" s="193"/>
      <c r="C850" s="193"/>
      <c r="D850" s="193"/>
      <c r="E850" s="193"/>
      <c r="F850" s="193"/>
      <c r="G850" s="193"/>
      <c r="H850" s="193"/>
      <c r="I850" s="193"/>
      <c r="J850" s="193"/>
      <c r="K850" s="193"/>
      <c r="L850" s="193"/>
      <c r="M850" s="193"/>
      <c r="N850" s="193"/>
      <c r="O850" s="193"/>
      <c r="P850" s="193"/>
      <c r="Q850" s="193"/>
      <c r="R850" s="193"/>
      <c r="S850" s="193"/>
      <c r="T850" s="193"/>
      <c r="U850" s="193"/>
      <c r="V850" s="193"/>
      <c r="W850" s="193"/>
      <c r="X850" s="193"/>
      <c r="Y850" s="193"/>
      <c r="Z850" s="193"/>
    </row>
    <row r="851" ht="12.0" customHeight="1">
      <c r="A851" s="193"/>
      <c r="B851" s="193"/>
      <c r="C851" s="193"/>
      <c r="D851" s="193"/>
      <c r="E851" s="193"/>
      <c r="F851" s="193"/>
      <c r="G851" s="193"/>
      <c r="H851" s="193"/>
      <c r="I851" s="193"/>
      <c r="J851" s="193"/>
      <c r="K851" s="193"/>
      <c r="L851" s="193"/>
      <c r="M851" s="193"/>
      <c r="N851" s="193"/>
      <c r="O851" s="193"/>
      <c r="P851" s="193"/>
      <c r="Q851" s="193"/>
      <c r="R851" s="193"/>
      <c r="S851" s="193"/>
      <c r="T851" s="193"/>
      <c r="U851" s="193"/>
      <c r="V851" s="193"/>
      <c r="W851" s="193"/>
      <c r="X851" s="193"/>
      <c r="Y851" s="193"/>
      <c r="Z851" s="193"/>
    </row>
    <row r="852" ht="12.0" customHeight="1">
      <c r="A852" s="193"/>
      <c r="B852" s="193"/>
      <c r="C852" s="193"/>
      <c r="D852" s="193"/>
      <c r="E852" s="193"/>
      <c r="F852" s="193"/>
      <c r="G852" s="193"/>
      <c r="H852" s="193"/>
      <c r="I852" s="193"/>
      <c r="J852" s="193"/>
      <c r="K852" s="193"/>
      <c r="L852" s="193"/>
      <c r="M852" s="193"/>
      <c r="N852" s="193"/>
      <c r="O852" s="193"/>
      <c r="P852" s="193"/>
      <c r="Q852" s="193"/>
      <c r="R852" s="193"/>
      <c r="S852" s="193"/>
      <c r="T852" s="193"/>
      <c r="U852" s="193"/>
      <c r="V852" s="193"/>
      <c r="W852" s="193"/>
      <c r="X852" s="193"/>
      <c r="Y852" s="193"/>
      <c r="Z852" s="193"/>
    </row>
    <row r="853" ht="12.0" customHeight="1">
      <c r="A853" s="193"/>
      <c r="B853" s="193"/>
      <c r="C853" s="193"/>
      <c r="D853" s="193"/>
      <c r="E853" s="193"/>
      <c r="F853" s="193"/>
      <c r="G853" s="193"/>
      <c r="H853" s="193"/>
      <c r="I853" s="193"/>
      <c r="J853" s="193"/>
      <c r="K853" s="193"/>
      <c r="L853" s="193"/>
      <c r="M853" s="193"/>
      <c r="N853" s="193"/>
      <c r="O853" s="193"/>
      <c r="P853" s="193"/>
      <c r="Q853" s="193"/>
      <c r="R853" s="193"/>
      <c r="S853" s="193"/>
      <c r="T853" s="193"/>
      <c r="U853" s="193"/>
      <c r="V853" s="193"/>
      <c r="W853" s="193"/>
      <c r="X853" s="193"/>
      <c r="Y853" s="193"/>
      <c r="Z853" s="193"/>
    </row>
    <row r="854" ht="12.0" customHeight="1">
      <c r="A854" s="193"/>
      <c r="B854" s="193"/>
      <c r="C854" s="193"/>
      <c r="D854" s="193"/>
      <c r="E854" s="193"/>
      <c r="F854" s="193"/>
      <c r="G854" s="193"/>
      <c r="H854" s="193"/>
      <c r="I854" s="193"/>
      <c r="J854" s="193"/>
      <c r="K854" s="193"/>
      <c r="L854" s="193"/>
      <c r="M854" s="193"/>
      <c r="N854" s="193"/>
      <c r="O854" s="193"/>
      <c r="P854" s="193"/>
      <c r="Q854" s="193"/>
      <c r="R854" s="193"/>
      <c r="S854" s="193"/>
      <c r="T854" s="193"/>
      <c r="U854" s="193"/>
      <c r="V854" s="193"/>
      <c r="W854" s="193"/>
      <c r="X854" s="193"/>
      <c r="Y854" s="193"/>
      <c r="Z854" s="193"/>
    </row>
    <row r="855" ht="12.0" customHeight="1">
      <c r="A855" s="193"/>
      <c r="B855" s="193"/>
      <c r="C855" s="193"/>
      <c r="D855" s="193"/>
      <c r="E855" s="193"/>
      <c r="F855" s="193"/>
      <c r="G855" s="193"/>
      <c r="H855" s="193"/>
      <c r="I855" s="193"/>
      <c r="J855" s="193"/>
      <c r="K855" s="193"/>
      <c r="L855" s="193"/>
      <c r="M855" s="193"/>
      <c r="N855" s="193"/>
      <c r="O855" s="193"/>
      <c r="P855" s="193"/>
      <c r="Q855" s="193"/>
      <c r="R855" s="193"/>
      <c r="S855" s="193"/>
      <c r="T855" s="193"/>
      <c r="U855" s="193"/>
      <c r="V855" s="193"/>
      <c r="W855" s="193"/>
      <c r="X855" s="193"/>
      <c r="Y855" s="193"/>
      <c r="Z855" s="193"/>
    </row>
    <row r="856" ht="12.0" customHeight="1">
      <c r="A856" s="193"/>
      <c r="B856" s="193"/>
      <c r="C856" s="193"/>
      <c r="D856" s="193"/>
      <c r="E856" s="193"/>
      <c r="F856" s="193"/>
      <c r="G856" s="193"/>
      <c r="H856" s="193"/>
      <c r="I856" s="193"/>
      <c r="J856" s="193"/>
      <c r="K856" s="193"/>
      <c r="L856" s="193"/>
      <c r="M856" s="193"/>
      <c r="N856" s="193"/>
      <c r="O856" s="193"/>
      <c r="P856" s="193"/>
      <c r="Q856" s="193"/>
      <c r="R856" s="193"/>
      <c r="S856" s="193"/>
      <c r="T856" s="193"/>
      <c r="U856" s="193"/>
      <c r="V856" s="193"/>
      <c r="W856" s="193"/>
      <c r="X856" s="193"/>
      <c r="Y856" s="193"/>
      <c r="Z856" s="193"/>
    </row>
    <row r="857" ht="12.0" customHeight="1">
      <c r="A857" s="193"/>
      <c r="B857" s="193"/>
      <c r="C857" s="193"/>
      <c r="D857" s="193"/>
      <c r="E857" s="193"/>
      <c r="F857" s="193"/>
      <c r="G857" s="193"/>
      <c r="H857" s="193"/>
      <c r="I857" s="193"/>
      <c r="J857" s="193"/>
      <c r="K857" s="193"/>
      <c r="L857" s="193"/>
      <c r="M857" s="193"/>
      <c r="N857" s="193"/>
      <c r="O857" s="193"/>
      <c r="P857" s="193"/>
      <c r="Q857" s="193"/>
      <c r="R857" s="193"/>
      <c r="S857" s="193"/>
      <c r="T857" s="193"/>
      <c r="U857" s="193"/>
      <c r="V857" s="193"/>
      <c r="W857" s="193"/>
      <c r="X857" s="193"/>
      <c r="Y857" s="193"/>
      <c r="Z857" s="193"/>
    </row>
    <row r="858" ht="12.0" customHeight="1">
      <c r="A858" s="193"/>
      <c r="B858" s="193"/>
      <c r="C858" s="193"/>
      <c r="D858" s="193"/>
      <c r="E858" s="193"/>
      <c r="F858" s="193"/>
      <c r="G858" s="193"/>
      <c r="H858" s="193"/>
      <c r="I858" s="193"/>
      <c r="J858" s="193"/>
      <c r="K858" s="193"/>
      <c r="L858" s="193"/>
      <c r="M858" s="193"/>
      <c r="N858" s="193"/>
      <c r="O858" s="193"/>
      <c r="P858" s="193"/>
      <c r="Q858" s="193"/>
      <c r="R858" s="193"/>
      <c r="S858" s="193"/>
      <c r="T858" s="193"/>
      <c r="U858" s="193"/>
      <c r="V858" s="193"/>
      <c r="W858" s="193"/>
      <c r="X858" s="193"/>
      <c r="Y858" s="193"/>
      <c r="Z858" s="193"/>
    </row>
    <row r="859" ht="12.0" customHeight="1">
      <c r="A859" s="193"/>
      <c r="B859" s="193"/>
      <c r="C859" s="193"/>
      <c r="D859" s="193"/>
      <c r="E859" s="193"/>
      <c r="F859" s="193"/>
      <c r="G859" s="193"/>
      <c r="H859" s="193"/>
      <c r="I859" s="193"/>
      <c r="J859" s="193"/>
      <c r="K859" s="193"/>
      <c r="L859" s="193"/>
      <c r="M859" s="193"/>
      <c r="N859" s="193"/>
      <c r="O859" s="193"/>
      <c r="P859" s="193"/>
      <c r="Q859" s="193"/>
      <c r="R859" s="193"/>
      <c r="S859" s="193"/>
      <c r="T859" s="193"/>
      <c r="U859" s="193"/>
      <c r="V859" s="193"/>
      <c r="W859" s="193"/>
      <c r="X859" s="193"/>
      <c r="Y859" s="193"/>
      <c r="Z859" s="193"/>
    </row>
    <row r="860" ht="12.0" customHeight="1">
      <c r="A860" s="193"/>
      <c r="B860" s="193"/>
      <c r="C860" s="193"/>
      <c r="D860" s="193"/>
      <c r="E860" s="193"/>
      <c r="F860" s="193"/>
      <c r="G860" s="193"/>
      <c r="H860" s="193"/>
      <c r="I860" s="193"/>
      <c r="J860" s="193"/>
      <c r="K860" s="193"/>
      <c r="L860" s="193"/>
      <c r="M860" s="193"/>
      <c r="N860" s="193"/>
      <c r="O860" s="193"/>
      <c r="P860" s="193"/>
      <c r="Q860" s="193"/>
      <c r="R860" s="193"/>
      <c r="S860" s="193"/>
      <c r="T860" s="193"/>
      <c r="U860" s="193"/>
      <c r="V860" s="193"/>
      <c r="W860" s="193"/>
      <c r="X860" s="193"/>
      <c r="Y860" s="193"/>
      <c r="Z860" s="193"/>
    </row>
    <row r="861" ht="12.0" customHeight="1">
      <c r="A861" s="193"/>
      <c r="B861" s="193"/>
      <c r="C861" s="193"/>
      <c r="D861" s="193"/>
      <c r="E861" s="193"/>
      <c r="F861" s="193"/>
      <c r="G861" s="193"/>
      <c r="H861" s="193"/>
      <c r="I861" s="193"/>
      <c r="J861" s="193"/>
      <c r="K861" s="193"/>
      <c r="L861" s="193"/>
      <c r="M861" s="193"/>
      <c r="N861" s="193"/>
      <c r="O861" s="193"/>
      <c r="P861" s="193"/>
      <c r="Q861" s="193"/>
      <c r="R861" s="193"/>
      <c r="S861" s="193"/>
      <c r="T861" s="193"/>
      <c r="U861" s="193"/>
      <c r="V861" s="193"/>
      <c r="W861" s="193"/>
      <c r="X861" s="193"/>
      <c r="Y861" s="193"/>
      <c r="Z861" s="193"/>
    </row>
    <row r="862" ht="12.0" customHeight="1">
      <c r="A862" s="193"/>
      <c r="B862" s="193"/>
      <c r="C862" s="193"/>
      <c r="D862" s="193"/>
      <c r="E862" s="193"/>
      <c r="F862" s="193"/>
      <c r="G862" s="193"/>
      <c r="H862" s="193"/>
      <c r="I862" s="193"/>
      <c r="J862" s="193"/>
      <c r="K862" s="193"/>
      <c r="L862" s="193"/>
      <c r="M862" s="193"/>
      <c r="N862" s="193"/>
      <c r="O862" s="193"/>
      <c r="P862" s="193"/>
      <c r="Q862" s="193"/>
      <c r="R862" s="193"/>
      <c r="S862" s="193"/>
      <c r="T862" s="193"/>
      <c r="U862" s="193"/>
      <c r="V862" s="193"/>
      <c r="W862" s="193"/>
      <c r="X862" s="193"/>
      <c r="Y862" s="193"/>
      <c r="Z862" s="193"/>
    </row>
    <row r="863" ht="12.0" customHeight="1">
      <c r="A863" s="193"/>
      <c r="B863" s="193"/>
      <c r="C863" s="193"/>
      <c r="D863" s="193"/>
      <c r="E863" s="193"/>
      <c r="F863" s="193"/>
      <c r="G863" s="193"/>
      <c r="H863" s="193"/>
      <c r="I863" s="193"/>
      <c r="J863" s="193"/>
      <c r="K863" s="193"/>
      <c r="L863" s="193"/>
      <c r="M863" s="193"/>
      <c r="N863" s="193"/>
      <c r="O863" s="193"/>
      <c r="P863" s="193"/>
      <c r="Q863" s="193"/>
      <c r="R863" s="193"/>
      <c r="S863" s="193"/>
      <c r="T863" s="193"/>
      <c r="U863" s="193"/>
      <c r="V863" s="193"/>
      <c r="W863" s="193"/>
      <c r="X863" s="193"/>
      <c r="Y863" s="193"/>
      <c r="Z863" s="193"/>
    </row>
    <row r="864" ht="12.0" customHeight="1">
      <c r="A864" s="193"/>
      <c r="B864" s="193"/>
      <c r="C864" s="193"/>
      <c r="D864" s="193"/>
      <c r="E864" s="193"/>
      <c r="F864" s="193"/>
      <c r="G864" s="193"/>
      <c r="H864" s="193"/>
      <c r="I864" s="193"/>
      <c r="J864" s="193"/>
      <c r="K864" s="193"/>
      <c r="L864" s="193"/>
      <c r="M864" s="193"/>
      <c r="N864" s="193"/>
      <c r="O864" s="193"/>
      <c r="P864" s="193"/>
      <c r="Q864" s="193"/>
      <c r="R864" s="193"/>
      <c r="S864" s="193"/>
      <c r="T864" s="193"/>
      <c r="U864" s="193"/>
      <c r="V864" s="193"/>
      <c r="W864" s="193"/>
      <c r="X864" s="193"/>
      <c r="Y864" s="193"/>
      <c r="Z864" s="193"/>
    </row>
    <row r="865" ht="12.0" customHeight="1">
      <c r="A865" s="193"/>
      <c r="B865" s="193"/>
      <c r="C865" s="193"/>
      <c r="D865" s="193"/>
      <c r="E865" s="193"/>
      <c r="F865" s="193"/>
      <c r="G865" s="193"/>
      <c r="H865" s="193"/>
      <c r="I865" s="193"/>
      <c r="J865" s="193"/>
      <c r="K865" s="193"/>
      <c r="L865" s="193"/>
      <c r="M865" s="193"/>
      <c r="N865" s="193"/>
      <c r="O865" s="193"/>
      <c r="P865" s="193"/>
      <c r="Q865" s="193"/>
      <c r="R865" s="193"/>
      <c r="S865" s="193"/>
      <c r="T865" s="193"/>
      <c r="U865" s="193"/>
      <c r="V865" s="193"/>
      <c r="W865" s="193"/>
      <c r="X865" s="193"/>
      <c r="Y865" s="193"/>
      <c r="Z865" s="193"/>
    </row>
    <row r="866" ht="12.0" customHeight="1">
      <c r="A866" s="193"/>
      <c r="B866" s="193"/>
      <c r="C866" s="193"/>
      <c r="D866" s="193"/>
      <c r="E866" s="193"/>
      <c r="F866" s="193"/>
      <c r="G866" s="193"/>
      <c r="H866" s="193"/>
      <c r="I866" s="193"/>
      <c r="J866" s="193"/>
      <c r="K866" s="193"/>
      <c r="L866" s="193"/>
      <c r="M866" s="193"/>
      <c r="N866" s="193"/>
      <c r="O866" s="193"/>
      <c r="P866" s="193"/>
      <c r="Q866" s="193"/>
      <c r="R866" s="193"/>
      <c r="S866" s="193"/>
      <c r="T866" s="193"/>
      <c r="U866" s="193"/>
      <c r="V866" s="193"/>
      <c r="W866" s="193"/>
      <c r="X866" s="193"/>
      <c r="Y866" s="193"/>
      <c r="Z866" s="193"/>
    </row>
    <row r="867" ht="12.0" customHeight="1">
      <c r="A867" s="193"/>
      <c r="B867" s="193"/>
      <c r="C867" s="193"/>
      <c r="D867" s="193"/>
      <c r="E867" s="193"/>
      <c r="F867" s="193"/>
      <c r="G867" s="193"/>
      <c r="H867" s="193"/>
      <c r="I867" s="193"/>
      <c r="J867" s="193"/>
      <c r="K867" s="193"/>
      <c r="L867" s="193"/>
      <c r="M867" s="193"/>
      <c r="N867" s="193"/>
      <c r="O867" s="193"/>
      <c r="P867" s="193"/>
      <c r="Q867" s="193"/>
      <c r="R867" s="193"/>
      <c r="S867" s="193"/>
      <c r="T867" s="193"/>
      <c r="U867" s="193"/>
      <c r="V867" s="193"/>
      <c r="W867" s="193"/>
      <c r="X867" s="193"/>
      <c r="Y867" s="193"/>
      <c r="Z867" s="193"/>
    </row>
    <row r="868" ht="12.0" customHeight="1">
      <c r="A868" s="193"/>
      <c r="B868" s="193"/>
      <c r="C868" s="193"/>
      <c r="D868" s="193"/>
      <c r="E868" s="193"/>
      <c r="F868" s="193"/>
      <c r="G868" s="193"/>
      <c r="H868" s="193"/>
      <c r="I868" s="193"/>
      <c r="J868" s="193"/>
      <c r="K868" s="193"/>
      <c r="L868" s="193"/>
      <c r="M868" s="193"/>
      <c r="N868" s="193"/>
      <c r="O868" s="193"/>
      <c r="P868" s="193"/>
      <c r="Q868" s="193"/>
      <c r="R868" s="193"/>
      <c r="S868" s="193"/>
      <c r="T868" s="193"/>
      <c r="U868" s="193"/>
      <c r="V868" s="193"/>
      <c r="W868" s="193"/>
      <c r="X868" s="193"/>
      <c r="Y868" s="193"/>
      <c r="Z868" s="193"/>
    </row>
    <row r="869" ht="12.0" customHeight="1">
      <c r="A869" s="193"/>
      <c r="B869" s="193"/>
      <c r="C869" s="193"/>
      <c r="D869" s="193"/>
      <c r="E869" s="193"/>
      <c r="F869" s="193"/>
      <c r="G869" s="193"/>
      <c r="H869" s="193"/>
      <c r="I869" s="193"/>
      <c r="J869" s="193"/>
      <c r="K869" s="193"/>
      <c r="L869" s="193"/>
      <c r="M869" s="193"/>
      <c r="N869" s="193"/>
      <c r="O869" s="193"/>
      <c r="P869" s="193"/>
      <c r="Q869" s="193"/>
      <c r="R869" s="193"/>
      <c r="S869" s="193"/>
      <c r="T869" s="193"/>
      <c r="U869" s="193"/>
      <c r="V869" s="193"/>
      <c r="W869" s="193"/>
      <c r="X869" s="193"/>
      <c r="Y869" s="193"/>
      <c r="Z869" s="193"/>
    </row>
    <row r="870" ht="12.0" customHeight="1">
      <c r="A870" s="193"/>
      <c r="B870" s="193"/>
      <c r="C870" s="193"/>
      <c r="D870" s="193"/>
      <c r="E870" s="193"/>
      <c r="F870" s="193"/>
      <c r="G870" s="193"/>
      <c r="H870" s="193"/>
      <c r="I870" s="193"/>
      <c r="J870" s="193"/>
      <c r="K870" s="193"/>
      <c r="L870" s="193"/>
      <c r="M870" s="193"/>
      <c r="N870" s="193"/>
      <c r="O870" s="193"/>
      <c r="P870" s="193"/>
      <c r="Q870" s="193"/>
      <c r="R870" s="193"/>
      <c r="S870" s="193"/>
      <c r="T870" s="193"/>
      <c r="U870" s="193"/>
      <c r="V870" s="193"/>
      <c r="W870" s="193"/>
      <c r="X870" s="193"/>
      <c r="Y870" s="193"/>
      <c r="Z870" s="193"/>
    </row>
    <row r="871" ht="12.0" customHeight="1">
      <c r="A871" s="193"/>
      <c r="B871" s="193"/>
      <c r="C871" s="193"/>
      <c r="D871" s="193"/>
      <c r="E871" s="193"/>
      <c r="F871" s="193"/>
      <c r="G871" s="193"/>
      <c r="H871" s="193"/>
      <c r="I871" s="193"/>
      <c r="J871" s="193"/>
      <c r="K871" s="193"/>
      <c r="L871" s="193"/>
      <c r="M871" s="193"/>
      <c r="N871" s="193"/>
      <c r="O871" s="193"/>
      <c r="P871" s="193"/>
      <c r="Q871" s="193"/>
      <c r="R871" s="193"/>
      <c r="S871" s="193"/>
      <c r="T871" s="193"/>
      <c r="U871" s="193"/>
      <c r="V871" s="193"/>
      <c r="W871" s="193"/>
      <c r="X871" s="193"/>
      <c r="Y871" s="193"/>
      <c r="Z871" s="193"/>
    </row>
    <row r="872" ht="12.0" customHeight="1">
      <c r="A872" s="193"/>
      <c r="B872" s="193"/>
      <c r="C872" s="193"/>
      <c r="D872" s="193"/>
      <c r="E872" s="193"/>
      <c r="F872" s="193"/>
      <c r="G872" s="193"/>
      <c r="H872" s="193"/>
      <c r="I872" s="193"/>
      <c r="J872" s="193"/>
      <c r="K872" s="193"/>
      <c r="L872" s="193"/>
      <c r="M872" s="193"/>
      <c r="N872" s="193"/>
      <c r="O872" s="193"/>
      <c r="P872" s="193"/>
      <c r="Q872" s="193"/>
      <c r="R872" s="193"/>
      <c r="S872" s="193"/>
      <c r="T872" s="193"/>
      <c r="U872" s="193"/>
      <c r="V872" s="193"/>
      <c r="W872" s="193"/>
      <c r="X872" s="193"/>
      <c r="Y872" s="193"/>
      <c r="Z872" s="193"/>
    </row>
    <row r="873" ht="12.0" customHeight="1">
      <c r="A873" s="193"/>
      <c r="B873" s="193"/>
      <c r="C873" s="193"/>
      <c r="D873" s="193"/>
      <c r="E873" s="193"/>
      <c r="F873" s="193"/>
      <c r="G873" s="193"/>
      <c r="H873" s="193"/>
      <c r="I873" s="193"/>
      <c r="J873" s="193"/>
      <c r="K873" s="193"/>
      <c r="L873" s="193"/>
      <c r="M873" s="193"/>
      <c r="N873" s="193"/>
      <c r="O873" s="193"/>
      <c r="P873" s="193"/>
      <c r="Q873" s="193"/>
      <c r="R873" s="193"/>
      <c r="S873" s="193"/>
      <c r="T873" s="193"/>
      <c r="U873" s="193"/>
      <c r="V873" s="193"/>
      <c r="W873" s="193"/>
      <c r="X873" s="193"/>
      <c r="Y873" s="193"/>
      <c r="Z873" s="193"/>
    </row>
    <row r="874" ht="12.0" customHeight="1">
      <c r="A874" s="193"/>
      <c r="B874" s="193"/>
      <c r="C874" s="193"/>
      <c r="D874" s="193"/>
      <c r="E874" s="193"/>
      <c r="F874" s="193"/>
      <c r="G874" s="193"/>
      <c r="H874" s="193"/>
      <c r="I874" s="193"/>
      <c r="J874" s="193"/>
      <c r="K874" s="193"/>
      <c r="L874" s="193"/>
      <c r="M874" s="193"/>
      <c r="N874" s="193"/>
      <c r="O874" s="193"/>
      <c r="P874" s="193"/>
      <c r="Q874" s="193"/>
      <c r="R874" s="193"/>
      <c r="S874" s="193"/>
      <c r="T874" s="193"/>
      <c r="U874" s="193"/>
      <c r="V874" s="193"/>
      <c r="W874" s="193"/>
      <c r="X874" s="193"/>
      <c r="Y874" s="193"/>
      <c r="Z874" s="193"/>
    </row>
    <row r="875" ht="12.0" customHeight="1">
      <c r="A875" s="193"/>
      <c r="B875" s="193"/>
      <c r="C875" s="193"/>
      <c r="D875" s="193"/>
      <c r="E875" s="193"/>
      <c r="F875" s="193"/>
      <c r="G875" s="193"/>
      <c r="H875" s="193"/>
      <c r="I875" s="193"/>
      <c r="J875" s="193"/>
      <c r="K875" s="193"/>
      <c r="L875" s="193"/>
      <c r="M875" s="193"/>
      <c r="N875" s="193"/>
      <c r="O875" s="193"/>
      <c r="P875" s="193"/>
      <c r="Q875" s="193"/>
      <c r="R875" s="193"/>
      <c r="S875" s="193"/>
      <c r="T875" s="193"/>
      <c r="U875" s="193"/>
      <c r="V875" s="193"/>
      <c r="W875" s="193"/>
      <c r="X875" s="193"/>
      <c r="Y875" s="193"/>
      <c r="Z875" s="193"/>
    </row>
    <row r="876" ht="12.0" customHeight="1">
      <c r="A876" s="193"/>
      <c r="B876" s="193"/>
      <c r="C876" s="193"/>
      <c r="D876" s="193"/>
      <c r="E876" s="193"/>
      <c r="F876" s="193"/>
      <c r="G876" s="193"/>
      <c r="H876" s="193"/>
      <c r="I876" s="193"/>
      <c r="J876" s="193"/>
      <c r="K876" s="193"/>
      <c r="L876" s="193"/>
      <c r="M876" s="193"/>
      <c r="N876" s="193"/>
      <c r="O876" s="193"/>
      <c r="P876" s="193"/>
      <c r="Q876" s="193"/>
      <c r="R876" s="193"/>
      <c r="S876" s="193"/>
      <c r="T876" s="193"/>
      <c r="U876" s="193"/>
      <c r="V876" s="193"/>
      <c r="W876" s="193"/>
      <c r="X876" s="193"/>
      <c r="Y876" s="193"/>
      <c r="Z876" s="193"/>
    </row>
    <row r="877" ht="12.0" customHeight="1">
      <c r="A877" s="193"/>
      <c r="B877" s="193"/>
      <c r="C877" s="193"/>
      <c r="D877" s="193"/>
      <c r="E877" s="193"/>
      <c r="F877" s="193"/>
      <c r="G877" s="193"/>
      <c r="H877" s="193"/>
      <c r="I877" s="193"/>
      <c r="J877" s="193"/>
      <c r="K877" s="193"/>
      <c r="L877" s="193"/>
      <c r="M877" s="193"/>
      <c r="N877" s="193"/>
      <c r="O877" s="193"/>
      <c r="P877" s="193"/>
      <c r="Q877" s="193"/>
      <c r="R877" s="193"/>
      <c r="S877" s="193"/>
      <c r="T877" s="193"/>
      <c r="U877" s="193"/>
      <c r="V877" s="193"/>
      <c r="W877" s="193"/>
      <c r="X877" s="193"/>
      <c r="Y877" s="193"/>
      <c r="Z877" s="193"/>
    </row>
    <row r="878" ht="12.0" customHeight="1">
      <c r="A878" s="193"/>
      <c r="B878" s="193"/>
      <c r="C878" s="193"/>
      <c r="D878" s="193"/>
      <c r="E878" s="193"/>
      <c r="F878" s="193"/>
      <c r="G878" s="193"/>
      <c r="H878" s="193"/>
      <c r="I878" s="193"/>
      <c r="J878" s="193"/>
      <c r="K878" s="193"/>
      <c r="L878" s="193"/>
      <c r="M878" s="193"/>
      <c r="N878" s="193"/>
      <c r="O878" s="193"/>
      <c r="P878" s="193"/>
      <c r="Q878" s="193"/>
      <c r="R878" s="193"/>
      <c r="S878" s="193"/>
      <c r="T878" s="193"/>
      <c r="U878" s="193"/>
      <c r="V878" s="193"/>
      <c r="W878" s="193"/>
      <c r="X878" s="193"/>
      <c r="Y878" s="193"/>
      <c r="Z878" s="193"/>
    </row>
    <row r="879" ht="12.0" customHeight="1">
      <c r="A879" s="193"/>
      <c r="B879" s="193"/>
      <c r="C879" s="193"/>
      <c r="D879" s="193"/>
      <c r="E879" s="193"/>
      <c r="F879" s="193"/>
      <c r="G879" s="193"/>
      <c r="H879" s="193"/>
      <c r="I879" s="193"/>
      <c r="J879" s="193"/>
      <c r="K879" s="193"/>
      <c r="L879" s="193"/>
      <c r="M879" s="193"/>
      <c r="N879" s="193"/>
      <c r="O879" s="193"/>
      <c r="P879" s="193"/>
      <c r="Q879" s="193"/>
      <c r="R879" s="193"/>
      <c r="S879" s="193"/>
      <c r="T879" s="193"/>
      <c r="U879" s="193"/>
      <c r="V879" s="193"/>
      <c r="W879" s="193"/>
      <c r="X879" s="193"/>
      <c r="Y879" s="193"/>
      <c r="Z879" s="193"/>
    </row>
    <row r="880" ht="12.0" customHeight="1">
      <c r="A880" s="193"/>
      <c r="B880" s="193"/>
      <c r="C880" s="193"/>
      <c r="D880" s="193"/>
      <c r="E880" s="193"/>
      <c r="F880" s="193"/>
      <c r="G880" s="193"/>
      <c r="H880" s="193"/>
      <c r="I880" s="193"/>
      <c r="J880" s="193"/>
      <c r="K880" s="193"/>
      <c r="L880" s="193"/>
      <c r="M880" s="193"/>
      <c r="N880" s="193"/>
      <c r="O880" s="193"/>
      <c r="P880" s="193"/>
      <c r="Q880" s="193"/>
      <c r="R880" s="193"/>
      <c r="S880" s="193"/>
      <c r="T880" s="193"/>
      <c r="U880" s="193"/>
      <c r="V880" s="193"/>
      <c r="W880" s="193"/>
      <c r="X880" s="193"/>
      <c r="Y880" s="193"/>
      <c r="Z880" s="193"/>
    </row>
    <row r="881" ht="12.0" customHeight="1">
      <c r="A881" s="193"/>
      <c r="B881" s="193"/>
      <c r="C881" s="193"/>
      <c r="D881" s="193"/>
      <c r="E881" s="193"/>
      <c r="F881" s="193"/>
      <c r="G881" s="193"/>
      <c r="H881" s="193"/>
      <c r="I881" s="193"/>
      <c r="J881" s="193"/>
      <c r="K881" s="193"/>
      <c r="L881" s="193"/>
      <c r="M881" s="193"/>
      <c r="N881" s="193"/>
      <c r="O881" s="193"/>
      <c r="P881" s="193"/>
      <c r="Q881" s="193"/>
      <c r="R881" s="193"/>
      <c r="S881" s="193"/>
      <c r="T881" s="193"/>
      <c r="U881" s="193"/>
      <c r="V881" s="193"/>
      <c r="W881" s="193"/>
      <c r="X881" s="193"/>
      <c r="Y881" s="193"/>
      <c r="Z881" s="193"/>
    </row>
    <row r="882" ht="12.0" customHeight="1">
      <c r="A882" s="193"/>
      <c r="B882" s="193"/>
      <c r="C882" s="193"/>
      <c r="D882" s="193"/>
      <c r="E882" s="193"/>
      <c r="F882" s="193"/>
      <c r="G882" s="193"/>
      <c r="H882" s="193"/>
      <c r="I882" s="193"/>
      <c r="J882" s="193"/>
      <c r="K882" s="193"/>
      <c r="L882" s="193"/>
      <c r="M882" s="193"/>
      <c r="N882" s="193"/>
      <c r="O882" s="193"/>
      <c r="P882" s="193"/>
      <c r="Q882" s="193"/>
      <c r="R882" s="193"/>
      <c r="S882" s="193"/>
      <c r="T882" s="193"/>
      <c r="U882" s="193"/>
      <c r="V882" s="193"/>
      <c r="W882" s="193"/>
      <c r="X882" s="193"/>
      <c r="Y882" s="193"/>
      <c r="Z882" s="193"/>
    </row>
    <row r="883" ht="12.0" customHeight="1">
      <c r="A883" s="193"/>
      <c r="B883" s="193"/>
      <c r="C883" s="193"/>
      <c r="D883" s="193"/>
      <c r="E883" s="193"/>
      <c r="F883" s="193"/>
      <c r="G883" s="193"/>
      <c r="H883" s="193"/>
      <c r="I883" s="193"/>
      <c r="J883" s="193"/>
      <c r="K883" s="193"/>
      <c r="L883" s="193"/>
      <c r="M883" s="193"/>
      <c r="N883" s="193"/>
      <c r="O883" s="193"/>
      <c r="P883" s="193"/>
      <c r="Q883" s="193"/>
      <c r="R883" s="193"/>
      <c r="S883" s="193"/>
      <c r="T883" s="193"/>
      <c r="U883" s="193"/>
      <c r="V883" s="193"/>
      <c r="W883" s="193"/>
      <c r="X883" s="193"/>
      <c r="Y883" s="193"/>
      <c r="Z883" s="193"/>
    </row>
    <row r="884" ht="12.0" customHeight="1">
      <c r="A884" s="193"/>
      <c r="B884" s="193"/>
      <c r="C884" s="193"/>
      <c r="D884" s="193"/>
      <c r="E884" s="193"/>
      <c r="F884" s="193"/>
      <c r="G884" s="193"/>
      <c r="H884" s="193"/>
      <c r="I884" s="193"/>
      <c r="J884" s="193"/>
      <c r="K884" s="193"/>
      <c r="L884" s="193"/>
      <c r="M884" s="193"/>
      <c r="N884" s="193"/>
      <c r="O884" s="193"/>
      <c r="P884" s="193"/>
      <c r="Q884" s="193"/>
      <c r="R884" s="193"/>
      <c r="S884" s="193"/>
      <c r="T884" s="193"/>
      <c r="U884" s="193"/>
      <c r="V884" s="193"/>
      <c r="W884" s="193"/>
      <c r="X884" s="193"/>
      <c r="Y884" s="193"/>
      <c r="Z884" s="193"/>
    </row>
    <row r="885" ht="12.0" customHeight="1">
      <c r="A885" s="193"/>
      <c r="B885" s="193"/>
      <c r="C885" s="193"/>
      <c r="D885" s="193"/>
      <c r="E885" s="193"/>
      <c r="F885" s="193"/>
      <c r="G885" s="193"/>
      <c r="H885" s="193"/>
      <c r="I885" s="193"/>
      <c r="J885" s="193"/>
      <c r="K885" s="193"/>
      <c r="L885" s="193"/>
      <c r="M885" s="193"/>
      <c r="N885" s="193"/>
      <c r="O885" s="193"/>
      <c r="P885" s="193"/>
      <c r="Q885" s="193"/>
      <c r="R885" s="193"/>
      <c r="S885" s="193"/>
      <c r="T885" s="193"/>
      <c r="U885" s="193"/>
      <c r="V885" s="193"/>
      <c r="W885" s="193"/>
      <c r="X885" s="193"/>
      <c r="Y885" s="193"/>
      <c r="Z885" s="193"/>
    </row>
    <row r="886" ht="12.0" customHeight="1">
      <c r="A886" s="193"/>
      <c r="B886" s="193"/>
      <c r="C886" s="193"/>
      <c r="D886" s="193"/>
      <c r="E886" s="193"/>
      <c r="F886" s="193"/>
      <c r="G886" s="193"/>
      <c r="H886" s="193"/>
      <c r="I886" s="193"/>
      <c r="J886" s="193"/>
      <c r="K886" s="193"/>
      <c r="L886" s="193"/>
      <c r="M886" s="193"/>
      <c r="N886" s="193"/>
      <c r="O886" s="193"/>
      <c r="P886" s="193"/>
      <c r="Q886" s="193"/>
      <c r="R886" s="193"/>
      <c r="S886" s="193"/>
      <c r="T886" s="193"/>
      <c r="U886" s="193"/>
      <c r="V886" s="193"/>
      <c r="W886" s="193"/>
      <c r="X886" s="193"/>
      <c r="Y886" s="193"/>
      <c r="Z886" s="193"/>
    </row>
    <row r="887" ht="12.0" customHeight="1">
      <c r="A887" s="193"/>
      <c r="B887" s="193"/>
      <c r="C887" s="193"/>
      <c r="D887" s="193"/>
      <c r="E887" s="193"/>
      <c r="F887" s="193"/>
      <c r="G887" s="193"/>
      <c r="H887" s="193"/>
      <c r="I887" s="193"/>
      <c r="J887" s="193"/>
      <c r="K887" s="193"/>
      <c r="L887" s="193"/>
      <c r="M887" s="193"/>
      <c r="N887" s="193"/>
      <c r="O887" s="193"/>
      <c r="P887" s="193"/>
      <c r="Q887" s="193"/>
      <c r="R887" s="193"/>
      <c r="S887" s="193"/>
      <c r="T887" s="193"/>
      <c r="U887" s="193"/>
      <c r="V887" s="193"/>
      <c r="W887" s="193"/>
      <c r="X887" s="193"/>
      <c r="Y887" s="193"/>
      <c r="Z887" s="193"/>
    </row>
    <row r="888" ht="12.0" customHeight="1">
      <c r="A888" s="193"/>
      <c r="B888" s="193"/>
      <c r="C888" s="193"/>
      <c r="D888" s="193"/>
      <c r="E888" s="193"/>
      <c r="F888" s="193"/>
      <c r="G888" s="193"/>
      <c r="H888" s="193"/>
      <c r="I888" s="193"/>
      <c r="J888" s="193"/>
      <c r="K888" s="193"/>
      <c r="L888" s="193"/>
      <c r="M888" s="193"/>
      <c r="N888" s="193"/>
      <c r="O888" s="193"/>
      <c r="P888" s="193"/>
      <c r="Q888" s="193"/>
      <c r="R888" s="193"/>
      <c r="S888" s="193"/>
      <c r="T888" s="193"/>
      <c r="U888" s="193"/>
      <c r="V888" s="193"/>
      <c r="W888" s="193"/>
      <c r="X888" s="193"/>
      <c r="Y888" s="193"/>
      <c r="Z888" s="193"/>
    </row>
    <row r="889" ht="12.0" customHeight="1">
      <c r="A889" s="193"/>
      <c r="B889" s="193"/>
      <c r="C889" s="193"/>
      <c r="D889" s="193"/>
      <c r="E889" s="193"/>
      <c r="F889" s="193"/>
      <c r="G889" s="193"/>
      <c r="H889" s="193"/>
      <c r="I889" s="193"/>
      <c r="J889" s="193"/>
      <c r="K889" s="193"/>
      <c r="L889" s="193"/>
      <c r="M889" s="193"/>
      <c r="N889" s="193"/>
      <c r="O889" s="193"/>
      <c r="P889" s="193"/>
      <c r="Q889" s="193"/>
      <c r="R889" s="193"/>
      <c r="S889" s="193"/>
      <c r="T889" s="193"/>
      <c r="U889" s="193"/>
      <c r="V889" s="193"/>
      <c r="W889" s="193"/>
      <c r="X889" s="193"/>
      <c r="Y889" s="193"/>
      <c r="Z889" s="193"/>
    </row>
    <row r="890" ht="12.0" customHeight="1">
      <c r="A890" s="193"/>
      <c r="B890" s="193"/>
      <c r="C890" s="193"/>
      <c r="D890" s="193"/>
      <c r="E890" s="193"/>
      <c r="F890" s="193"/>
      <c r="G890" s="193"/>
      <c r="H890" s="193"/>
      <c r="I890" s="193"/>
      <c r="J890" s="193"/>
      <c r="K890" s="193"/>
      <c r="L890" s="193"/>
      <c r="M890" s="193"/>
      <c r="N890" s="193"/>
      <c r="O890" s="193"/>
      <c r="P890" s="193"/>
      <c r="Q890" s="193"/>
      <c r="R890" s="193"/>
      <c r="S890" s="193"/>
      <c r="T890" s="193"/>
      <c r="U890" s="193"/>
      <c r="V890" s="193"/>
      <c r="W890" s="193"/>
      <c r="X890" s="193"/>
      <c r="Y890" s="193"/>
      <c r="Z890" s="193"/>
    </row>
    <row r="891" ht="12.0" customHeight="1">
      <c r="A891" s="193"/>
      <c r="B891" s="193"/>
      <c r="C891" s="193"/>
      <c r="D891" s="193"/>
      <c r="E891" s="193"/>
      <c r="F891" s="193"/>
      <c r="G891" s="193"/>
      <c r="H891" s="193"/>
      <c r="I891" s="193"/>
      <c r="J891" s="193"/>
      <c r="K891" s="193"/>
      <c r="L891" s="193"/>
      <c r="M891" s="193"/>
      <c r="N891" s="193"/>
      <c r="O891" s="193"/>
      <c r="P891" s="193"/>
      <c r="Q891" s="193"/>
      <c r="R891" s="193"/>
      <c r="S891" s="193"/>
      <c r="T891" s="193"/>
      <c r="U891" s="193"/>
      <c r="V891" s="193"/>
      <c r="W891" s="193"/>
      <c r="X891" s="193"/>
      <c r="Y891" s="193"/>
      <c r="Z891" s="193"/>
    </row>
    <row r="892" ht="12.0" customHeight="1">
      <c r="A892" s="193"/>
      <c r="B892" s="193"/>
      <c r="C892" s="193"/>
      <c r="D892" s="193"/>
      <c r="E892" s="193"/>
      <c r="F892" s="193"/>
      <c r="G892" s="193"/>
      <c r="H892" s="193"/>
      <c r="I892" s="193"/>
      <c r="J892" s="193"/>
      <c r="K892" s="193"/>
      <c r="L892" s="193"/>
      <c r="M892" s="193"/>
      <c r="N892" s="193"/>
      <c r="O892" s="193"/>
      <c r="P892" s="193"/>
      <c r="Q892" s="193"/>
      <c r="R892" s="193"/>
      <c r="S892" s="193"/>
      <c r="T892" s="193"/>
      <c r="U892" s="193"/>
      <c r="V892" s="193"/>
      <c r="W892" s="193"/>
      <c r="X892" s="193"/>
      <c r="Y892" s="193"/>
      <c r="Z892" s="193"/>
    </row>
    <row r="893" ht="12.0" customHeight="1">
      <c r="A893" s="193"/>
      <c r="B893" s="193"/>
      <c r="C893" s="193"/>
      <c r="D893" s="193"/>
      <c r="E893" s="193"/>
      <c r="F893" s="193"/>
      <c r="G893" s="193"/>
      <c r="H893" s="193"/>
      <c r="I893" s="193"/>
      <c r="J893" s="193"/>
      <c r="K893" s="193"/>
      <c r="L893" s="193"/>
      <c r="M893" s="193"/>
      <c r="N893" s="193"/>
      <c r="O893" s="193"/>
      <c r="P893" s="193"/>
      <c r="Q893" s="193"/>
      <c r="R893" s="193"/>
      <c r="S893" s="193"/>
      <c r="T893" s="193"/>
      <c r="U893" s="193"/>
      <c r="V893" s="193"/>
      <c r="W893" s="193"/>
      <c r="X893" s="193"/>
      <c r="Y893" s="193"/>
      <c r="Z893" s="193"/>
    </row>
    <row r="894" ht="12.0" customHeight="1">
      <c r="A894" s="193"/>
      <c r="B894" s="193"/>
      <c r="C894" s="193"/>
      <c r="D894" s="193"/>
      <c r="E894" s="193"/>
      <c r="F894" s="193"/>
      <c r="G894" s="193"/>
      <c r="H894" s="193"/>
      <c r="I894" s="193"/>
      <c r="J894" s="193"/>
      <c r="K894" s="193"/>
      <c r="L894" s="193"/>
      <c r="M894" s="193"/>
      <c r="N894" s="193"/>
      <c r="O894" s="193"/>
      <c r="P894" s="193"/>
      <c r="Q894" s="193"/>
      <c r="R894" s="193"/>
      <c r="S894" s="193"/>
      <c r="T894" s="193"/>
      <c r="U894" s="193"/>
      <c r="V894" s="193"/>
      <c r="W894" s="193"/>
      <c r="X894" s="193"/>
      <c r="Y894" s="193"/>
      <c r="Z894" s="193"/>
    </row>
    <row r="895" ht="12.0" customHeight="1">
      <c r="A895" s="193"/>
      <c r="B895" s="193"/>
      <c r="C895" s="193"/>
      <c r="D895" s="193"/>
      <c r="E895" s="193"/>
      <c r="F895" s="193"/>
      <c r="G895" s="193"/>
      <c r="H895" s="193"/>
      <c r="I895" s="193"/>
      <c r="J895" s="193"/>
      <c r="K895" s="193"/>
      <c r="L895" s="193"/>
      <c r="M895" s="193"/>
      <c r="N895" s="193"/>
      <c r="O895" s="193"/>
      <c r="P895" s="193"/>
      <c r="Q895" s="193"/>
      <c r="R895" s="193"/>
      <c r="S895" s="193"/>
      <c r="T895" s="193"/>
      <c r="U895" s="193"/>
      <c r="V895" s="193"/>
      <c r="W895" s="193"/>
      <c r="X895" s="193"/>
      <c r="Y895" s="193"/>
      <c r="Z895" s="193"/>
    </row>
    <row r="896" ht="12.0" customHeight="1">
      <c r="A896" s="193"/>
      <c r="B896" s="193"/>
      <c r="C896" s="193"/>
      <c r="D896" s="193"/>
      <c r="E896" s="193"/>
      <c r="F896" s="193"/>
      <c r="G896" s="193"/>
      <c r="H896" s="193"/>
      <c r="I896" s="193"/>
      <c r="J896" s="193"/>
      <c r="K896" s="193"/>
      <c r="L896" s="193"/>
      <c r="M896" s="193"/>
      <c r="N896" s="193"/>
      <c r="O896" s="193"/>
      <c r="P896" s="193"/>
      <c r="Q896" s="193"/>
      <c r="R896" s="193"/>
      <c r="S896" s="193"/>
      <c r="T896" s="193"/>
      <c r="U896" s="193"/>
      <c r="V896" s="193"/>
      <c r="W896" s="193"/>
      <c r="X896" s="193"/>
      <c r="Y896" s="193"/>
      <c r="Z896" s="193"/>
    </row>
    <row r="897" ht="12.0" customHeight="1">
      <c r="A897" s="193"/>
      <c r="B897" s="193"/>
      <c r="C897" s="193"/>
      <c r="D897" s="193"/>
      <c r="E897" s="193"/>
      <c r="F897" s="193"/>
      <c r="G897" s="193"/>
      <c r="H897" s="193"/>
      <c r="I897" s="193"/>
      <c r="J897" s="193"/>
      <c r="K897" s="193"/>
      <c r="L897" s="193"/>
      <c r="M897" s="193"/>
      <c r="N897" s="193"/>
      <c r="O897" s="193"/>
      <c r="P897" s="193"/>
      <c r="Q897" s="193"/>
      <c r="R897" s="193"/>
      <c r="S897" s="193"/>
      <c r="T897" s="193"/>
      <c r="U897" s="193"/>
      <c r="V897" s="193"/>
      <c r="W897" s="193"/>
      <c r="X897" s="193"/>
      <c r="Y897" s="193"/>
      <c r="Z897" s="193"/>
    </row>
    <row r="898" ht="12.0" customHeight="1">
      <c r="A898" s="193"/>
      <c r="B898" s="193"/>
      <c r="C898" s="193"/>
      <c r="D898" s="193"/>
      <c r="E898" s="193"/>
      <c r="F898" s="193"/>
      <c r="G898" s="193"/>
      <c r="H898" s="193"/>
      <c r="I898" s="193"/>
      <c r="J898" s="193"/>
      <c r="K898" s="193"/>
      <c r="L898" s="193"/>
      <c r="M898" s="193"/>
      <c r="N898" s="193"/>
      <c r="O898" s="193"/>
      <c r="P898" s="193"/>
      <c r="Q898" s="193"/>
      <c r="R898" s="193"/>
      <c r="S898" s="193"/>
      <c r="T898" s="193"/>
      <c r="U898" s="193"/>
      <c r="V898" s="193"/>
      <c r="W898" s="193"/>
      <c r="X898" s="193"/>
      <c r="Y898" s="193"/>
      <c r="Z898" s="193"/>
    </row>
    <row r="899" ht="12.0" customHeight="1">
      <c r="A899" s="193"/>
      <c r="B899" s="193"/>
      <c r="C899" s="193"/>
      <c r="D899" s="193"/>
      <c r="E899" s="193"/>
      <c r="F899" s="193"/>
      <c r="G899" s="193"/>
      <c r="H899" s="193"/>
      <c r="I899" s="193"/>
      <c r="J899" s="193"/>
      <c r="K899" s="193"/>
      <c r="L899" s="193"/>
      <c r="M899" s="193"/>
      <c r="N899" s="193"/>
      <c r="O899" s="193"/>
      <c r="P899" s="193"/>
      <c r="Q899" s="193"/>
      <c r="R899" s="193"/>
      <c r="S899" s="193"/>
      <c r="T899" s="193"/>
      <c r="U899" s="193"/>
      <c r="V899" s="193"/>
      <c r="W899" s="193"/>
      <c r="X899" s="193"/>
      <c r="Y899" s="193"/>
      <c r="Z899" s="193"/>
    </row>
    <row r="900" ht="12.0" customHeight="1">
      <c r="A900" s="193"/>
      <c r="B900" s="193"/>
      <c r="C900" s="193"/>
      <c r="D900" s="193"/>
      <c r="E900" s="193"/>
      <c r="F900" s="193"/>
      <c r="G900" s="193"/>
      <c r="H900" s="193"/>
      <c r="I900" s="193"/>
      <c r="J900" s="193"/>
      <c r="K900" s="193"/>
      <c r="L900" s="193"/>
      <c r="M900" s="193"/>
      <c r="N900" s="193"/>
      <c r="O900" s="193"/>
      <c r="P900" s="193"/>
      <c r="Q900" s="193"/>
      <c r="R900" s="193"/>
      <c r="S900" s="193"/>
      <c r="T900" s="193"/>
      <c r="U900" s="193"/>
      <c r="V900" s="193"/>
      <c r="W900" s="193"/>
      <c r="X900" s="193"/>
      <c r="Y900" s="193"/>
      <c r="Z900" s="193"/>
    </row>
    <row r="901" ht="12.0" customHeight="1">
      <c r="A901" s="193"/>
      <c r="B901" s="193"/>
      <c r="C901" s="193"/>
      <c r="D901" s="193"/>
      <c r="E901" s="193"/>
      <c r="F901" s="193"/>
      <c r="G901" s="193"/>
      <c r="H901" s="193"/>
      <c r="I901" s="193"/>
      <c r="J901" s="193"/>
      <c r="K901" s="193"/>
      <c r="L901" s="193"/>
      <c r="M901" s="193"/>
      <c r="N901" s="193"/>
      <c r="O901" s="193"/>
      <c r="P901" s="193"/>
      <c r="Q901" s="193"/>
      <c r="R901" s="193"/>
      <c r="S901" s="193"/>
      <c r="T901" s="193"/>
      <c r="U901" s="193"/>
      <c r="V901" s="193"/>
      <c r="W901" s="193"/>
      <c r="X901" s="193"/>
      <c r="Y901" s="193"/>
      <c r="Z901" s="193"/>
    </row>
    <row r="902" ht="12.0" customHeight="1">
      <c r="A902" s="193"/>
      <c r="B902" s="193"/>
      <c r="C902" s="193"/>
      <c r="D902" s="193"/>
      <c r="E902" s="193"/>
      <c r="F902" s="193"/>
      <c r="G902" s="193"/>
      <c r="H902" s="193"/>
      <c r="I902" s="193"/>
      <c r="J902" s="193"/>
      <c r="K902" s="193"/>
      <c r="L902" s="193"/>
      <c r="M902" s="193"/>
      <c r="N902" s="193"/>
      <c r="O902" s="193"/>
      <c r="P902" s="193"/>
      <c r="Q902" s="193"/>
      <c r="R902" s="193"/>
      <c r="S902" s="193"/>
      <c r="T902" s="193"/>
      <c r="U902" s="193"/>
      <c r="V902" s="193"/>
      <c r="W902" s="193"/>
      <c r="X902" s="193"/>
      <c r="Y902" s="193"/>
      <c r="Z902" s="193"/>
    </row>
    <row r="903" ht="12.0" customHeight="1">
      <c r="A903" s="193"/>
      <c r="B903" s="193"/>
      <c r="C903" s="193"/>
      <c r="D903" s="193"/>
      <c r="E903" s="193"/>
      <c r="F903" s="193"/>
      <c r="G903" s="193"/>
      <c r="H903" s="193"/>
      <c r="I903" s="193"/>
      <c r="J903" s="193"/>
      <c r="K903" s="193"/>
      <c r="L903" s="193"/>
      <c r="M903" s="193"/>
      <c r="N903" s="193"/>
      <c r="O903" s="193"/>
      <c r="P903" s="193"/>
      <c r="Q903" s="193"/>
      <c r="R903" s="193"/>
      <c r="S903" s="193"/>
      <c r="T903" s="193"/>
      <c r="U903" s="193"/>
      <c r="V903" s="193"/>
      <c r="W903" s="193"/>
      <c r="X903" s="193"/>
      <c r="Y903" s="193"/>
      <c r="Z903" s="193"/>
    </row>
    <row r="904" ht="12.0" customHeight="1">
      <c r="A904" s="193"/>
      <c r="B904" s="193"/>
      <c r="C904" s="193"/>
      <c r="D904" s="193"/>
      <c r="E904" s="193"/>
      <c r="F904" s="193"/>
      <c r="G904" s="193"/>
      <c r="H904" s="193"/>
      <c r="I904" s="193"/>
      <c r="J904" s="193"/>
      <c r="K904" s="193"/>
      <c r="L904" s="193"/>
      <c r="M904" s="193"/>
      <c r="N904" s="193"/>
      <c r="O904" s="193"/>
      <c r="P904" s="193"/>
      <c r="Q904" s="193"/>
      <c r="R904" s="193"/>
      <c r="S904" s="193"/>
      <c r="T904" s="193"/>
      <c r="U904" s="193"/>
      <c r="V904" s="193"/>
      <c r="W904" s="193"/>
      <c r="X904" s="193"/>
      <c r="Y904" s="193"/>
      <c r="Z904" s="193"/>
    </row>
    <row r="905" ht="12.0" customHeight="1">
      <c r="A905" s="193"/>
      <c r="B905" s="193"/>
      <c r="C905" s="193"/>
      <c r="D905" s="193"/>
      <c r="E905" s="193"/>
      <c r="F905" s="193"/>
      <c r="G905" s="193"/>
      <c r="H905" s="193"/>
      <c r="I905" s="193"/>
      <c r="J905" s="193"/>
      <c r="K905" s="193"/>
      <c r="L905" s="193"/>
      <c r="M905" s="193"/>
      <c r="N905" s="193"/>
      <c r="O905" s="193"/>
      <c r="P905" s="193"/>
      <c r="Q905" s="193"/>
      <c r="R905" s="193"/>
      <c r="S905" s="193"/>
      <c r="T905" s="193"/>
      <c r="U905" s="193"/>
      <c r="V905" s="193"/>
      <c r="W905" s="193"/>
      <c r="X905" s="193"/>
      <c r="Y905" s="193"/>
      <c r="Z905" s="193"/>
    </row>
    <row r="906" ht="12.0" customHeight="1">
      <c r="A906" s="193"/>
      <c r="B906" s="193"/>
      <c r="C906" s="193"/>
      <c r="D906" s="193"/>
      <c r="E906" s="193"/>
      <c r="F906" s="193"/>
      <c r="G906" s="193"/>
      <c r="H906" s="193"/>
      <c r="I906" s="193"/>
      <c r="J906" s="193"/>
      <c r="K906" s="193"/>
      <c r="L906" s="193"/>
      <c r="M906" s="193"/>
      <c r="N906" s="193"/>
      <c r="O906" s="193"/>
      <c r="P906" s="193"/>
      <c r="Q906" s="193"/>
      <c r="R906" s="193"/>
      <c r="S906" s="193"/>
      <c r="T906" s="193"/>
      <c r="U906" s="193"/>
      <c r="V906" s="193"/>
      <c r="W906" s="193"/>
      <c r="X906" s="193"/>
      <c r="Y906" s="193"/>
      <c r="Z906" s="193"/>
    </row>
    <row r="907" ht="12.0" customHeight="1">
      <c r="A907" s="193"/>
      <c r="B907" s="193"/>
      <c r="C907" s="193"/>
      <c r="D907" s="193"/>
      <c r="E907" s="193"/>
      <c r="F907" s="193"/>
      <c r="G907" s="193"/>
      <c r="H907" s="193"/>
      <c r="I907" s="193"/>
      <c r="J907" s="193"/>
      <c r="K907" s="193"/>
      <c r="L907" s="193"/>
      <c r="M907" s="193"/>
      <c r="N907" s="193"/>
      <c r="O907" s="193"/>
      <c r="P907" s="193"/>
      <c r="Q907" s="193"/>
      <c r="R907" s="193"/>
      <c r="S907" s="193"/>
      <c r="T907" s="193"/>
      <c r="U907" s="193"/>
      <c r="V907" s="193"/>
      <c r="W907" s="193"/>
      <c r="X907" s="193"/>
      <c r="Y907" s="193"/>
      <c r="Z907" s="193"/>
    </row>
    <row r="908" ht="12.0" customHeight="1">
      <c r="A908" s="193"/>
      <c r="B908" s="193"/>
      <c r="C908" s="193"/>
      <c r="D908" s="193"/>
      <c r="E908" s="193"/>
      <c r="F908" s="193"/>
      <c r="G908" s="193"/>
      <c r="H908" s="193"/>
      <c r="I908" s="193"/>
      <c r="J908" s="193"/>
      <c r="K908" s="193"/>
      <c r="L908" s="193"/>
      <c r="M908" s="193"/>
      <c r="N908" s="193"/>
      <c r="O908" s="193"/>
      <c r="P908" s="193"/>
      <c r="Q908" s="193"/>
      <c r="R908" s="193"/>
      <c r="S908" s="193"/>
      <c r="T908" s="193"/>
      <c r="U908" s="193"/>
      <c r="V908" s="193"/>
      <c r="W908" s="193"/>
      <c r="X908" s="193"/>
      <c r="Y908" s="193"/>
      <c r="Z908" s="193"/>
    </row>
    <row r="909" ht="12.0" customHeight="1">
      <c r="A909" s="193"/>
      <c r="B909" s="193"/>
      <c r="C909" s="193"/>
      <c r="D909" s="193"/>
      <c r="E909" s="193"/>
      <c r="F909" s="193"/>
      <c r="G909" s="193"/>
      <c r="H909" s="193"/>
      <c r="I909" s="193"/>
      <c r="J909" s="193"/>
      <c r="K909" s="193"/>
      <c r="L909" s="193"/>
      <c r="M909" s="193"/>
      <c r="N909" s="193"/>
      <c r="O909" s="193"/>
      <c r="P909" s="193"/>
      <c r="Q909" s="193"/>
      <c r="R909" s="193"/>
      <c r="S909" s="193"/>
      <c r="T909" s="193"/>
      <c r="U909" s="193"/>
      <c r="V909" s="193"/>
      <c r="W909" s="193"/>
      <c r="X909" s="193"/>
      <c r="Y909" s="193"/>
      <c r="Z909" s="193"/>
    </row>
    <row r="910" ht="12.0" customHeight="1">
      <c r="A910" s="193"/>
      <c r="B910" s="193"/>
      <c r="C910" s="193"/>
      <c r="D910" s="193"/>
      <c r="E910" s="193"/>
      <c r="F910" s="193"/>
      <c r="G910" s="193"/>
      <c r="H910" s="193"/>
      <c r="I910" s="193"/>
      <c r="J910" s="193"/>
      <c r="K910" s="193"/>
      <c r="L910" s="193"/>
      <c r="M910" s="193"/>
      <c r="N910" s="193"/>
      <c r="O910" s="193"/>
      <c r="P910" s="193"/>
      <c r="Q910" s="193"/>
      <c r="R910" s="193"/>
      <c r="S910" s="193"/>
      <c r="T910" s="193"/>
      <c r="U910" s="193"/>
      <c r="V910" s="193"/>
      <c r="W910" s="193"/>
      <c r="X910" s="193"/>
      <c r="Y910" s="193"/>
      <c r="Z910" s="193"/>
    </row>
    <row r="911" ht="12.0" customHeight="1">
      <c r="A911" s="193"/>
      <c r="B911" s="193"/>
      <c r="C911" s="193"/>
      <c r="D911" s="193"/>
      <c r="E911" s="193"/>
      <c r="F911" s="193"/>
      <c r="G911" s="193"/>
      <c r="H911" s="193"/>
      <c r="I911" s="193"/>
      <c r="J911" s="193"/>
      <c r="K911" s="193"/>
      <c r="L911" s="193"/>
      <c r="M911" s="193"/>
      <c r="N911" s="193"/>
      <c r="O911" s="193"/>
      <c r="P911" s="193"/>
      <c r="Q911" s="193"/>
      <c r="R911" s="193"/>
      <c r="S911" s="193"/>
      <c r="T911" s="193"/>
      <c r="U911" s="193"/>
      <c r="V911" s="193"/>
      <c r="W911" s="193"/>
      <c r="X911" s="193"/>
      <c r="Y911" s="193"/>
      <c r="Z911" s="193"/>
    </row>
    <row r="912" ht="12.0" customHeight="1">
      <c r="A912" s="193"/>
      <c r="B912" s="193"/>
      <c r="C912" s="193"/>
      <c r="D912" s="193"/>
      <c r="E912" s="193"/>
      <c r="F912" s="193"/>
      <c r="G912" s="193"/>
      <c r="H912" s="193"/>
      <c r="I912" s="193"/>
      <c r="J912" s="193"/>
      <c r="K912" s="193"/>
      <c r="L912" s="193"/>
      <c r="M912" s="193"/>
      <c r="N912" s="193"/>
      <c r="O912" s="193"/>
      <c r="P912" s="193"/>
      <c r="Q912" s="193"/>
      <c r="R912" s="193"/>
      <c r="S912" s="193"/>
      <c r="T912" s="193"/>
      <c r="U912" s="193"/>
      <c r="V912" s="193"/>
      <c r="W912" s="193"/>
      <c r="X912" s="193"/>
      <c r="Y912" s="193"/>
      <c r="Z912" s="193"/>
    </row>
    <row r="913" ht="12.0" customHeight="1">
      <c r="A913" s="193"/>
      <c r="B913" s="193"/>
      <c r="C913" s="193"/>
      <c r="D913" s="193"/>
      <c r="E913" s="193"/>
      <c r="F913" s="193"/>
      <c r="G913" s="193"/>
      <c r="H913" s="193"/>
      <c r="I913" s="193"/>
      <c r="J913" s="193"/>
      <c r="K913" s="193"/>
      <c r="L913" s="193"/>
      <c r="M913" s="193"/>
      <c r="N913" s="193"/>
      <c r="O913" s="193"/>
      <c r="P913" s="193"/>
      <c r="Q913" s="193"/>
      <c r="R913" s="193"/>
      <c r="S913" s="193"/>
      <c r="T913" s="193"/>
      <c r="U913" s="193"/>
      <c r="V913" s="193"/>
      <c r="W913" s="193"/>
      <c r="X913" s="193"/>
      <c r="Y913" s="193"/>
      <c r="Z913" s="193"/>
    </row>
    <row r="914" ht="12.0" customHeight="1">
      <c r="A914" s="193"/>
      <c r="B914" s="193"/>
      <c r="C914" s="193"/>
      <c r="D914" s="193"/>
      <c r="E914" s="193"/>
      <c r="F914" s="193"/>
      <c r="G914" s="193"/>
      <c r="H914" s="193"/>
      <c r="I914" s="193"/>
      <c r="J914" s="193"/>
      <c r="K914" s="193"/>
      <c r="L914" s="193"/>
      <c r="M914" s="193"/>
      <c r="N914" s="193"/>
      <c r="O914" s="193"/>
      <c r="P914" s="193"/>
      <c r="Q914" s="193"/>
      <c r="R914" s="193"/>
      <c r="S914" s="193"/>
      <c r="T914" s="193"/>
      <c r="U914" s="193"/>
      <c r="V914" s="193"/>
      <c r="W914" s="193"/>
      <c r="X914" s="193"/>
      <c r="Y914" s="193"/>
      <c r="Z914" s="193"/>
    </row>
    <row r="915" ht="12.0" customHeight="1">
      <c r="A915" s="193"/>
      <c r="B915" s="193"/>
      <c r="C915" s="193"/>
      <c r="D915" s="193"/>
      <c r="E915" s="193"/>
      <c r="F915" s="193"/>
      <c r="G915" s="193"/>
      <c r="H915" s="193"/>
      <c r="I915" s="193"/>
      <c r="J915" s="193"/>
      <c r="K915" s="193"/>
      <c r="L915" s="193"/>
      <c r="M915" s="193"/>
      <c r="N915" s="193"/>
      <c r="O915" s="193"/>
      <c r="P915" s="193"/>
      <c r="Q915" s="193"/>
      <c r="R915" s="193"/>
      <c r="S915" s="193"/>
      <c r="T915" s="193"/>
      <c r="U915" s="193"/>
      <c r="V915" s="193"/>
      <c r="W915" s="193"/>
      <c r="X915" s="193"/>
      <c r="Y915" s="193"/>
      <c r="Z915" s="193"/>
    </row>
    <row r="916" ht="12.0" customHeight="1">
      <c r="A916" s="193"/>
      <c r="B916" s="193"/>
      <c r="C916" s="193"/>
      <c r="D916" s="193"/>
      <c r="E916" s="193"/>
      <c r="F916" s="193"/>
      <c r="G916" s="193"/>
      <c r="H916" s="193"/>
      <c r="I916" s="193"/>
      <c r="J916" s="193"/>
      <c r="K916" s="193"/>
      <c r="L916" s="193"/>
      <c r="M916" s="193"/>
      <c r="N916" s="193"/>
      <c r="O916" s="193"/>
      <c r="P916" s="193"/>
      <c r="Q916" s="193"/>
      <c r="R916" s="193"/>
      <c r="S916" s="193"/>
      <c r="T916" s="193"/>
      <c r="U916" s="193"/>
      <c r="V916" s="193"/>
      <c r="W916" s="193"/>
      <c r="X916" s="193"/>
      <c r="Y916" s="193"/>
      <c r="Z916" s="193"/>
    </row>
    <row r="917" ht="12.0" customHeight="1">
      <c r="A917" s="193"/>
      <c r="B917" s="193"/>
      <c r="C917" s="193"/>
      <c r="D917" s="193"/>
      <c r="E917" s="193"/>
      <c r="F917" s="193"/>
      <c r="G917" s="193"/>
      <c r="H917" s="193"/>
      <c r="I917" s="193"/>
      <c r="J917" s="193"/>
      <c r="K917" s="193"/>
      <c r="L917" s="193"/>
      <c r="M917" s="193"/>
      <c r="N917" s="193"/>
      <c r="O917" s="193"/>
      <c r="P917" s="193"/>
      <c r="Q917" s="193"/>
      <c r="R917" s="193"/>
      <c r="S917" s="193"/>
      <c r="T917" s="193"/>
      <c r="U917" s="193"/>
      <c r="V917" s="193"/>
      <c r="W917" s="193"/>
      <c r="X917" s="193"/>
      <c r="Y917" s="193"/>
      <c r="Z917" s="193"/>
    </row>
    <row r="918" ht="12.0" customHeight="1">
      <c r="A918" s="193"/>
      <c r="B918" s="193"/>
      <c r="C918" s="193"/>
      <c r="D918" s="193"/>
      <c r="E918" s="193"/>
      <c r="F918" s="193"/>
      <c r="G918" s="193"/>
      <c r="H918" s="193"/>
      <c r="I918" s="193"/>
      <c r="J918" s="193"/>
      <c r="K918" s="193"/>
      <c r="L918" s="193"/>
      <c r="M918" s="193"/>
      <c r="N918" s="193"/>
      <c r="O918" s="193"/>
      <c r="P918" s="193"/>
      <c r="Q918" s="193"/>
      <c r="R918" s="193"/>
      <c r="S918" s="193"/>
      <c r="T918" s="193"/>
      <c r="U918" s="193"/>
      <c r="V918" s="193"/>
      <c r="W918" s="193"/>
      <c r="X918" s="193"/>
      <c r="Y918" s="193"/>
      <c r="Z918" s="193"/>
    </row>
    <row r="919" ht="12.0" customHeight="1">
      <c r="A919" s="193"/>
      <c r="B919" s="193"/>
      <c r="C919" s="193"/>
      <c r="D919" s="193"/>
      <c r="E919" s="193"/>
      <c r="F919" s="193"/>
      <c r="G919" s="193"/>
      <c r="H919" s="193"/>
      <c r="I919" s="193"/>
      <c r="J919" s="193"/>
      <c r="K919" s="193"/>
      <c r="L919" s="193"/>
      <c r="M919" s="193"/>
      <c r="N919" s="193"/>
      <c r="O919" s="193"/>
      <c r="P919" s="193"/>
      <c r="Q919" s="193"/>
      <c r="R919" s="193"/>
      <c r="S919" s="193"/>
      <c r="T919" s="193"/>
      <c r="U919" s="193"/>
      <c r="V919" s="193"/>
      <c r="W919" s="193"/>
      <c r="X919" s="193"/>
      <c r="Y919" s="193"/>
      <c r="Z919" s="193"/>
    </row>
    <row r="920" ht="12.0" customHeight="1">
      <c r="A920" s="193"/>
      <c r="B920" s="193"/>
      <c r="C920" s="193"/>
      <c r="D920" s="193"/>
      <c r="E920" s="193"/>
      <c r="F920" s="193"/>
      <c r="G920" s="193"/>
      <c r="H920" s="193"/>
      <c r="I920" s="193"/>
      <c r="J920" s="193"/>
      <c r="K920" s="193"/>
      <c r="L920" s="193"/>
      <c r="M920" s="193"/>
      <c r="N920" s="193"/>
      <c r="O920" s="193"/>
      <c r="P920" s="193"/>
      <c r="Q920" s="193"/>
      <c r="R920" s="193"/>
      <c r="S920" s="193"/>
      <c r="T920" s="193"/>
      <c r="U920" s="193"/>
      <c r="V920" s="193"/>
      <c r="W920" s="193"/>
      <c r="X920" s="193"/>
      <c r="Y920" s="193"/>
      <c r="Z920" s="193"/>
    </row>
    <row r="921" ht="12.0" customHeight="1">
      <c r="A921" s="193"/>
      <c r="B921" s="193"/>
      <c r="C921" s="193"/>
      <c r="D921" s="193"/>
      <c r="E921" s="193"/>
      <c r="F921" s="193"/>
      <c r="G921" s="193"/>
      <c r="H921" s="193"/>
      <c r="I921" s="193"/>
      <c r="J921" s="193"/>
      <c r="K921" s="193"/>
      <c r="L921" s="193"/>
      <c r="M921" s="193"/>
      <c r="N921" s="193"/>
      <c r="O921" s="193"/>
      <c r="P921" s="193"/>
      <c r="Q921" s="193"/>
      <c r="R921" s="193"/>
      <c r="S921" s="193"/>
      <c r="T921" s="193"/>
      <c r="U921" s="193"/>
      <c r="V921" s="193"/>
      <c r="W921" s="193"/>
      <c r="X921" s="193"/>
      <c r="Y921" s="193"/>
      <c r="Z921" s="193"/>
    </row>
    <row r="922" ht="12.0" customHeight="1">
      <c r="A922" s="193"/>
      <c r="B922" s="193"/>
      <c r="C922" s="193"/>
      <c r="D922" s="193"/>
      <c r="E922" s="193"/>
      <c r="F922" s="193"/>
      <c r="G922" s="193"/>
      <c r="H922" s="193"/>
      <c r="I922" s="193"/>
      <c r="J922" s="193"/>
      <c r="K922" s="193"/>
      <c r="L922" s="193"/>
      <c r="M922" s="193"/>
      <c r="N922" s="193"/>
      <c r="O922" s="193"/>
      <c r="P922" s="193"/>
      <c r="Q922" s="193"/>
      <c r="R922" s="193"/>
      <c r="S922" s="193"/>
      <c r="T922" s="193"/>
      <c r="U922" s="193"/>
      <c r="V922" s="193"/>
      <c r="W922" s="193"/>
      <c r="X922" s="193"/>
      <c r="Y922" s="193"/>
      <c r="Z922" s="193"/>
    </row>
    <row r="923" ht="12.0" customHeight="1">
      <c r="A923" s="193"/>
      <c r="B923" s="193"/>
      <c r="C923" s="193"/>
      <c r="D923" s="193"/>
      <c r="E923" s="193"/>
      <c r="F923" s="193"/>
      <c r="G923" s="193"/>
      <c r="H923" s="193"/>
      <c r="I923" s="193"/>
      <c r="J923" s="193"/>
      <c r="K923" s="193"/>
      <c r="L923" s="193"/>
      <c r="M923" s="193"/>
      <c r="N923" s="193"/>
      <c r="O923" s="193"/>
      <c r="P923" s="193"/>
      <c r="Q923" s="193"/>
      <c r="R923" s="193"/>
      <c r="S923" s="193"/>
      <c r="T923" s="193"/>
      <c r="U923" s="193"/>
      <c r="V923" s="193"/>
      <c r="W923" s="193"/>
      <c r="X923" s="193"/>
      <c r="Y923" s="193"/>
      <c r="Z923" s="193"/>
    </row>
    <row r="924" ht="12.0" customHeight="1">
      <c r="A924" s="193"/>
      <c r="B924" s="193"/>
      <c r="C924" s="193"/>
      <c r="D924" s="193"/>
      <c r="E924" s="193"/>
      <c r="F924" s="193"/>
      <c r="G924" s="193"/>
      <c r="H924" s="193"/>
      <c r="I924" s="193"/>
      <c r="J924" s="193"/>
      <c r="K924" s="193"/>
      <c r="L924" s="193"/>
      <c r="M924" s="193"/>
      <c r="N924" s="193"/>
      <c r="O924" s="193"/>
      <c r="P924" s="193"/>
      <c r="Q924" s="193"/>
      <c r="R924" s="193"/>
      <c r="S924" s="193"/>
      <c r="T924" s="193"/>
      <c r="U924" s="193"/>
      <c r="V924" s="193"/>
      <c r="W924" s="193"/>
      <c r="X924" s="193"/>
      <c r="Y924" s="193"/>
      <c r="Z924" s="193"/>
    </row>
    <row r="925" ht="12.0" customHeight="1">
      <c r="A925" s="193"/>
      <c r="B925" s="193"/>
      <c r="C925" s="193"/>
      <c r="D925" s="193"/>
      <c r="E925" s="193"/>
      <c r="F925" s="193"/>
      <c r="G925" s="193"/>
      <c r="H925" s="193"/>
      <c r="I925" s="193"/>
      <c r="J925" s="193"/>
      <c r="K925" s="193"/>
      <c r="L925" s="193"/>
      <c r="M925" s="193"/>
      <c r="N925" s="193"/>
      <c r="O925" s="193"/>
      <c r="P925" s="193"/>
      <c r="Q925" s="193"/>
      <c r="R925" s="193"/>
      <c r="S925" s="193"/>
      <c r="T925" s="193"/>
      <c r="U925" s="193"/>
      <c r="V925" s="193"/>
      <c r="W925" s="193"/>
      <c r="X925" s="193"/>
      <c r="Y925" s="193"/>
      <c r="Z925" s="193"/>
    </row>
    <row r="926" ht="12.0" customHeight="1">
      <c r="A926" s="193"/>
      <c r="B926" s="193"/>
      <c r="C926" s="193"/>
      <c r="D926" s="193"/>
      <c r="E926" s="193"/>
      <c r="F926" s="193"/>
      <c r="G926" s="193"/>
      <c r="H926" s="193"/>
      <c r="I926" s="193"/>
      <c r="J926" s="193"/>
      <c r="K926" s="193"/>
      <c r="L926" s="193"/>
      <c r="M926" s="193"/>
      <c r="N926" s="193"/>
      <c r="O926" s="193"/>
      <c r="P926" s="193"/>
      <c r="Q926" s="193"/>
      <c r="R926" s="193"/>
      <c r="S926" s="193"/>
      <c r="T926" s="193"/>
      <c r="U926" s="193"/>
      <c r="V926" s="193"/>
      <c r="W926" s="193"/>
      <c r="X926" s="193"/>
      <c r="Y926" s="193"/>
      <c r="Z926" s="193"/>
    </row>
    <row r="927" ht="12.0" customHeight="1">
      <c r="A927" s="193"/>
      <c r="B927" s="193"/>
      <c r="C927" s="193"/>
      <c r="D927" s="193"/>
      <c r="E927" s="193"/>
      <c r="F927" s="193"/>
      <c r="G927" s="193"/>
      <c r="H927" s="193"/>
      <c r="I927" s="193"/>
      <c r="J927" s="193"/>
      <c r="K927" s="193"/>
      <c r="L927" s="193"/>
      <c r="M927" s="193"/>
      <c r="N927" s="193"/>
      <c r="O927" s="193"/>
      <c r="P927" s="193"/>
      <c r="Q927" s="193"/>
      <c r="R927" s="193"/>
      <c r="S927" s="193"/>
      <c r="T927" s="193"/>
      <c r="U927" s="193"/>
      <c r="V927" s="193"/>
      <c r="W927" s="193"/>
      <c r="X927" s="193"/>
      <c r="Y927" s="193"/>
      <c r="Z927" s="193"/>
    </row>
    <row r="928" ht="12.0" customHeight="1">
      <c r="A928" s="193"/>
      <c r="B928" s="193"/>
      <c r="C928" s="193"/>
      <c r="D928" s="193"/>
      <c r="E928" s="193"/>
      <c r="F928" s="193"/>
      <c r="G928" s="193"/>
      <c r="H928" s="193"/>
      <c r="I928" s="193"/>
      <c r="J928" s="193"/>
      <c r="K928" s="193"/>
      <c r="L928" s="193"/>
      <c r="M928" s="193"/>
      <c r="N928" s="193"/>
      <c r="O928" s="193"/>
      <c r="P928" s="193"/>
      <c r="Q928" s="193"/>
      <c r="R928" s="193"/>
      <c r="S928" s="193"/>
      <c r="T928" s="193"/>
      <c r="U928" s="193"/>
      <c r="V928" s="193"/>
      <c r="W928" s="193"/>
      <c r="X928" s="193"/>
      <c r="Y928" s="193"/>
      <c r="Z928" s="193"/>
    </row>
    <row r="929" ht="12.0" customHeight="1">
      <c r="A929" s="193"/>
      <c r="B929" s="193"/>
      <c r="C929" s="193"/>
      <c r="D929" s="193"/>
      <c r="E929" s="193"/>
      <c r="F929" s="193"/>
      <c r="G929" s="193"/>
      <c r="H929" s="193"/>
      <c r="I929" s="193"/>
      <c r="J929" s="193"/>
      <c r="K929" s="193"/>
      <c r="L929" s="193"/>
      <c r="M929" s="193"/>
      <c r="N929" s="193"/>
      <c r="O929" s="193"/>
      <c r="P929" s="193"/>
      <c r="Q929" s="193"/>
      <c r="R929" s="193"/>
      <c r="S929" s="193"/>
      <c r="T929" s="193"/>
      <c r="U929" s="193"/>
      <c r="V929" s="193"/>
      <c r="W929" s="193"/>
      <c r="X929" s="193"/>
      <c r="Y929" s="193"/>
      <c r="Z929" s="193"/>
    </row>
    <row r="930" ht="12.0" customHeight="1">
      <c r="A930" s="193"/>
      <c r="B930" s="193"/>
      <c r="C930" s="193"/>
      <c r="D930" s="193"/>
      <c r="E930" s="193"/>
      <c r="F930" s="193"/>
      <c r="G930" s="193"/>
      <c r="H930" s="193"/>
      <c r="I930" s="193"/>
      <c r="J930" s="193"/>
      <c r="K930" s="193"/>
      <c r="L930" s="193"/>
      <c r="M930" s="193"/>
      <c r="N930" s="193"/>
      <c r="O930" s="193"/>
      <c r="P930" s="193"/>
      <c r="Q930" s="193"/>
      <c r="R930" s="193"/>
      <c r="S930" s="193"/>
      <c r="T930" s="193"/>
      <c r="U930" s="193"/>
      <c r="V930" s="193"/>
      <c r="W930" s="193"/>
      <c r="X930" s="193"/>
      <c r="Y930" s="193"/>
      <c r="Z930" s="193"/>
    </row>
    <row r="931" ht="12.0" customHeight="1">
      <c r="A931" s="193"/>
      <c r="B931" s="193"/>
      <c r="C931" s="193"/>
      <c r="D931" s="193"/>
      <c r="E931" s="193"/>
      <c r="F931" s="193"/>
      <c r="G931" s="193"/>
      <c r="H931" s="193"/>
      <c r="I931" s="193"/>
      <c r="J931" s="193"/>
      <c r="K931" s="193"/>
      <c r="L931" s="193"/>
      <c r="M931" s="193"/>
      <c r="N931" s="193"/>
      <c r="O931" s="193"/>
      <c r="P931" s="193"/>
      <c r="Q931" s="193"/>
      <c r="R931" s="193"/>
      <c r="S931" s="193"/>
      <c r="T931" s="193"/>
      <c r="U931" s="193"/>
      <c r="V931" s="193"/>
      <c r="W931" s="193"/>
      <c r="X931" s="193"/>
      <c r="Y931" s="193"/>
      <c r="Z931" s="193"/>
    </row>
    <row r="932" ht="12.0" customHeight="1">
      <c r="A932" s="193"/>
      <c r="B932" s="193"/>
      <c r="C932" s="193"/>
      <c r="D932" s="193"/>
      <c r="E932" s="193"/>
      <c r="F932" s="193"/>
      <c r="G932" s="193"/>
      <c r="H932" s="193"/>
      <c r="I932" s="193"/>
      <c r="J932" s="193"/>
      <c r="K932" s="193"/>
      <c r="L932" s="193"/>
      <c r="M932" s="193"/>
      <c r="N932" s="193"/>
      <c r="O932" s="193"/>
      <c r="P932" s="193"/>
      <c r="Q932" s="193"/>
      <c r="R932" s="193"/>
      <c r="S932" s="193"/>
      <c r="T932" s="193"/>
      <c r="U932" s="193"/>
      <c r="V932" s="193"/>
      <c r="W932" s="193"/>
      <c r="X932" s="193"/>
      <c r="Y932" s="193"/>
      <c r="Z932" s="193"/>
    </row>
    <row r="933" ht="12.0" customHeight="1">
      <c r="A933" s="193"/>
      <c r="B933" s="193"/>
      <c r="C933" s="193"/>
      <c r="D933" s="193"/>
      <c r="E933" s="193"/>
      <c r="F933" s="193"/>
      <c r="G933" s="193"/>
      <c r="H933" s="193"/>
      <c r="I933" s="193"/>
      <c r="J933" s="193"/>
      <c r="K933" s="193"/>
      <c r="L933" s="193"/>
      <c r="M933" s="193"/>
      <c r="N933" s="193"/>
      <c r="O933" s="193"/>
      <c r="P933" s="193"/>
      <c r="Q933" s="193"/>
      <c r="R933" s="193"/>
      <c r="S933" s="193"/>
      <c r="T933" s="193"/>
      <c r="U933" s="193"/>
      <c r="V933" s="193"/>
      <c r="W933" s="193"/>
      <c r="X933" s="193"/>
      <c r="Y933" s="193"/>
      <c r="Z933" s="193"/>
    </row>
    <row r="934" ht="12.0" customHeight="1">
      <c r="A934" s="193"/>
      <c r="B934" s="193"/>
      <c r="C934" s="193"/>
      <c r="D934" s="193"/>
      <c r="E934" s="193"/>
      <c r="F934" s="193"/>
      <c r="G934" s="193"/>
      <c r="H934" s="193"/>
      <c r="I934" s="193"/>
      <c r="J934" s="193"/>
      <c r="K934" s="193"/>
      <c r="L934" s="193"/>
      <c r="M934" s="193"/>
      <c r="N934" s="193"/>
      <c r="O934" s="193"/>
      <c r="P934" s="193"/>
      <c r="Q934" s="193"/>
      <c r="R934" s="193"/>
      <c r="S934" s="193"/>
      <c r="T934" s="193"/>
      <c r="U934" s="193"/>
      <c r="V934" s="193"/>
      <c r="W934" s="193"/>
      <c r="X934" s="193"/>
      <c r="Y934" s="193"/>
      <c r="Z934" s="193"/>
    </row>
    <row r="935" ht="12.0" customHeight="1">
      <c r="A935" s="193"/>
      <c r="B935" s="193"/>
      <c r="C935" s="193"/>
      <c r="D935" s="193"/>
      <c r="E935" s="193"/>
      <c r="F935" s="193"/>
      <c r="G935" s="193"/>
      <c r="H935" s="193"/>
      <c r="I935" s="193"/>
      <c r="J935" s="193"/>
      <c r="K935" s="193"/>
      <c r="L935" s="193"/>
      <c r="M935" s="193"/>
      <c r="N935" s="193"/>
      <c r="O935" s="193"/>
      <c r="P935" s="193"/>
      <c r="Q935" s="193"/>
      <c r="R935" s="193"/>
      <c r="S935" s="193"/>
      <c r="T935" s="193"/>
      <c r="U935" s="193"/>
      <c r="V935" s="193"/>
      <c r="W935" s="193"/>
      <c r="X935" s="193"/>
      <c r="Y935" s="193"/>
      <c r="Z935" s="193"/>
    </row>
    <row r="936" ht="12.0" customHeight="1">
      <c r="A936" s="193"/>
      <c r="B936" s="193"/>
      <c r="C936" s="193"/>
      <c r="D936" s="193"/>
      <c r="E936" s="193"/>
      <c r="F936" s="193"/>
      <c r="G936" s="193"/>
      <c r="H936" s="193"/>
      <c r="I936" s="193"/>
      <c r="J936" s="193"/>
      <c r="K936" s="193"/>
      <c r="L936" s="193"/>
      <c r="M936" s="193"/>
      <c r="N936" s="193"/>
      <c r="O936" s="193"/>
      <c r="P936" s="193"/>
      <c r="Q936" s="193"/>
      <c r="R936" s="193"/>
      <c r="S936" s="193"/>
      <c r="T936" s="193"/>
      <c r="U936" s="193"/>
      <c r="V936" s="193"/>
      <c r="W936" s="193"/>
      <c r="X936" s="193"/>
      <c r="Y936" s="193"/>
      <c r="Z936" s="193"/>
    </row>
    <row r="937" ht="12.0" customHeight="1">
      <c r="A937" s="193"/>
      <c r="B937" s="193"/>
      <c r="C937" s="193"/>
      <c r="D937" s="193"/>
      <c r="E937" s="193"/>
      <c r="F937" s="193"/>
      <c r="G937" s="193"/>
      <c r="H937" s="193"/>
      <c r="I937" s="193"/>
      <c r="J937" s="193"/>
      <c r="K937" s="193"/>
      <c r="L937" s="193"/>
      <c r="M937" s="193"/>
      <c r="N937" s="193"/>
      <c r="O937" s="193"/>
      <c r="P937" s="193"/>
      <c r="Q937" s="193"/>
      <c r="R937" s="193"/>
      <c r="S937" s="193"/>
      <c r="T937" s="193"/>
      <c r="U937" s="193"/>
      <c r="V937" s="193"/>
      <c r="W937" s="193"/>
      <c r="X937" s="193"/>
      <c r="Y937" s="193"/>
      <c r="Z937" s="193"/>
    </row>
    <row r="938" ht="12.0" customHeight="1">
      <c r="A938" s="193"/>
      <c r="B938" s="193"/>
      <c r="C938" s="193"/>
      <c r="D938" s="193"/>
      <c r="E938" s="193"/>
      <c r="F938" s="193"/>
      <c r="G938" s="193"/>
      <c r="H938" s="193"/>
      <c r="I938" s="193"/>
      <c r="J938" s="193"/>
      <c r="K938" s="193"/>
      <c r="L938" s="193"/>
      <c r="M938" s="193"/>
      <c r="N938" s="193"/>
      <c r="O938" s="193"/>
      <c r="P938" s="193"/>
      <c r="Q938" s="193"/>
      <c r="R938" s="193"/>
      <c r="S938" s="193"/>
      <c r="T938" s="193"/>
      <c r="U938" s="193"/>
      <c r="V938" s="193"/>
      <c r="W938" s="193"/>
      <c r="X938" s="193"/>
      <c r="Y938" s="193"/>
      <c r="Z938" s="193"/>
    </row>
    <row r="939" ht="12.0" customHeight="1">
      <c r="A939" s="193"/>
      <c r="B939" s="193"/>
      <c r="C939" s="193"/>
      <c r="D939" s="193"/>
      <c r="E939" s="193"/>
      <c r="F939" s="193"/>
      <c r="G939" s="193"/>
      <c r="H939" s="193"/>
      <c r="I939" s="193"/>
      <c r="J939" s="193"/>
      <c r="K939" s="193"/>
      <c r="L939" s="193"/>
      <c r="M939" s="193"/>
      <c r="N939" s="193"/>
      <c r="O939" s="193"/>
      <c r="P939" s="193"/>
      <c r="Q939" s="193"/>
      <c r="R939" s="193"/>
      <c r="S939" s="193"/>
      <c r="T939" s="193"/>
      <c r="U939" s="193"/>
      <c r="V939" s="193"/>
      <c r="W939" s="193"/>
      <c r="X939" s="193"/>
      <c r="Y939" s="193"/>
      <c r="Z939" s="193"/>
    </row>
    <row r="940" ht="12.0" customHeight="1">
      <c r="A940" s="193"/>
      <c r="B940" s="193"/>
      <c r="C940" s="193"/>
      <c r="D940" s="193"/>
      <c r="E940" s="193"/>
      <c r="F940" s="193"/>
      <c r="G940" s="193"/>
      <c r="H940" s="193"/>
      <c r="I940" s="193"/>
      <c r="J940" s="193"/>
      <c r="K940" s="193"/>
      <c r="L940" s="193"/>
      <c r="M940" s="193"/>
      <c r="N940" s="193"/>
      <c r="O940" s="193"/>
      <c r="P940" s="193"/>
      <c r="Q940" s="193"/>
      <c r="R940" s="193"/>
      <c r="S940" s="193"/>
      <c r="T940" s="193"/>
      <c r="U940" s="193"/>
      <c r="V940" s="193"/>
      <c r="W940" s="193"/>
      <c r="X940" s="193"/>
      <c r="Y940" s="193"/>
      <c r="Z940" s="193"/>
    </row>
    <row r="941" ht="12.0" customHeight="1">
      <c r="A941" s="193"/>
      <c r="B941" s="193"/>
      <c r="C941" s="193"/>
      <c r="D941" s="193"/>
      <c r="E941" s="193"/>
      <c r="F941" s="193"/>
      <c r="G941" s="193"/>
      <c r="H941" s="193"/>
      <c r="I941" s="193"/>
      <c r="J941" s="193"/>
      <c r="K941" s="193"/>
      <c r="L941" s="193"/>
      <c r="M941" s="193"/>
      <c r="N941" s="193"/>
      <c r="O941" s="193"/>
      <c r="P941" s="193"/>
      <c r="Q941" s="193"/>
      <c r="R941" s="193"/>
      <c r="S941" s="193"/>
      <c r="T941" s="193"/>
      <c r="U941" s="193"/>
      <c r="V941" s="193"/>
      <c r="W941" s="193"/>
      <c r="X941" s="193"/>
      <c r="Y941" s="193"/>
      <c r="Z941" s="193"/>
    </row>
    <row r="942" ht="12.0" customHeight="1">
      <c r="A942" s="193"/>
      <c r="B942" s="193"/>
      <c r="C942" s="193"/>
      <c r="D942" s="193"/>
      <c r="E942" s="193"/>
      <c r="F942" s="193"/>
      <c r="G942" s="193"/>
      <c r="H942" s="193"/>
      <c r="I942" s="193"/>
      <c r="J942" s="193"/>
      <c r="K942" s="193"/>
      <c r="L942" s="193"/>
      <c r="M942" s="193"/>
      <c r="N942" s="193"/>
      <c r="O942" s="193"/>
      <c r="P942" s="193"/>
      <c r="Q942" s="193"/>
      <c r="R942" s="193"/>
      <c r="S942" s="193"/>
      <c r="T942" s="193"/>
      <c r="U942" s="193"/>
      <c r="V942" s="193"/>
      <c r="W942" s="193"/>
      <c r="X942" s="193"/>
      <c r="Y942" s="193"/>
      <c r="Z942" s="193"/>
    </row>
    <row r="943" ht="12.0" customHeight="1">
      <c r="A943" s="193"/>
      <c r="B943" s="193"/>
      <c r="C943" s="193"/>
      <c r="D943" s="193"/>
      <c r="E943" s="193"/>
      <c r="F943" s="193"/>
      <c r="G943" s="193"/>
      <c r="H943" s="193"/>
      <c r="I943" s="193"/>
      <c r="J943" s="193"/>
      <c r="K943" s="193"/>
      <c r="L943" s="193"/>
      <c r="M943" s="193"/>
      <c r="N943" s="193"/>
      <c r="O943" s="193"/>
      <c r="P943" s="193"/>
      <c r="Q943" s="193"/>
      <c r="R943" s="193"/>
      <c r="S943" s="193"/>
      <c r="T943" s="193"/>
      <c r="U943" s="193"/>
      <c r="V943" s="193"/>
      <c r="W943" s="193"/>
      <c r="X943" s="193"/>
      <c r="Y943" s="193"/>
      <c r="Z943" s="193"/>
    </row>
    <row r="944" ht="12.0" customHeight="1">
      <c r="A944" s="193"/>
      <c r="B944" s="193"/>
      <c r="C944" s="193"/>
      <c r="D944" s="193"/>
      <c r="E944" s="193"/>
      <c r="F944" s="193"/>
      <c r="G944" s="193"/>
      <c r="H944" s="193"/>
      <c r="I944" s="193"/>
      <c r="J944" s="193"/>
      <c r="K944" s="193"/>
      <c r="L944" s="193"/>
      <c r="M944" s="193"/>
      <c r="N944" s="193"/>
      <c r="O944" s="193"/>
      <c r="P944" s="193"/>
      <c r="Q944" s="193"/>
      <c r="R944" s="193"/>
      <c r="S944" s="193"/>
      <c r="T944" s="193"/>
      <c r="U944" s="193"/>
      <c r="V944" s="193"/>
      <c r="W944" s="193"/>
      <c r="X944" s="193"/>
      <c r="Y944" s="193"/>
      <c r="Z944" s="193"/>
    </row>
    <row r="945" ht="12.0" customHeight="1">
      <c r="A945" s="193"/>
      <c r="B945" s="193"/>
      <c r="C945" s="193"/>
      <c r="D945" s="193"/>
      <c r="E945" s="193"/>
      <c r="F945" s="193"/>
      <c r="G945" s="193"/>
      <c r="H945" s="193"/>
      <c r="I945" s="193"/>
      <c r="J945" s="193"/>
      <c r="K945" s="193"/>
      <c r="L945" s="193"/>
      <c r="M945" s="193"/>
      <c r="N945" s="193"/>
      <c r="O945" s="193"/>
      <c r="P945" s="193"/>
      <c r="Q945" s="193"/>
      <c r="R945" s="193"/>
      <c r="S945" s="193"/>
      <c r="T945" s="193"/>
      <c r="U945" s="193"/>
      <c r="V945" s="193"/>
      <c r="W945" s="193"/>
      <c r="X945" s="193"/>
      <c r="Y945" s="193"/>
      <c r="Z945" s="193"/>
    </row>
    <row r="946" ht="12.0" customHeight="1">
      <c r="A946" s="193"/>
      <c r="B946" s="193"/>
      <c r="C946" s="193"/>
      <c r="D946" s="193"/>
      <c r="E946" s="193"/>
      <c r="F946" s="193"/>
      <c r="G946" s="193"/>
      <c r="H946" s="193"/>
      <c r="I946" s="193"/>
      <c r="J946" s="193"/>
      <c r="K946" s="193"/>
      <c r="L946" s="193"/>
      <c r="M946" s="193"/>
      <c r="N946" s="193"/>
      <c r="O946" s="193"/>
      <c r="P946" s="193"/>
      <c r="Q946" s="193"/>
      <c r="R946" s="193"/>
      <c r="S946" s="193"/>
      <c r="T946" s="193"/>
      <c r="U946" s="193"/>
      <c r="V946" s="193"/>
      <c r="W946" s="193"/>
      <c r="X946" s="193"/>
      <c r="Y946" s="193"/>
      <c r="Z946" s="193"/>
    </row>
    <row r="947" ht="12.0" customHeight="1">
      <c r="A947" s="193"/>
      <c r="B947" s="193"/>
      <c r="C947" s="193"/>
      <c r="D947" s="193"/>
      <c r="E947" s="193"/>
      <c r="F947" s="193"/>
      <c r="G947" s="193"/>
      <c r="H947" s="193"/>
      <c r="I947" s="193"/>
      <c r="J947" s="193"/>
      <c r="K947" s="193"/>
      <c r="L947" s="193"/>
      <c r="M947" s="193"/>
      <c r="N947" s="193"/>
      <c r="O947" s="193"/>
      <c r="P947" s="193"/>
      <c r="Q947" s="193"/>
      <c r="R947" s="193"/>
      <c r="S947" s="193"/>
      <c r="T947" s="193"/>
      <c r="U947" s="193"/>
      <c r="V947" s="193"/>
      <c r="W947" s="193"/>
      <c r="X947" s="193"/>
      <c r="Y947" s="193"/>
      <c r="Z947" s="193"/>
    </row>
    <row r="948" ht="12.0" customHeight="1">
      <c r="A948" s="193"/>
      <c r="B948" s="193"/>
      <c r="C948" s="193"/>
      <c r="D948" s="193"/>
      <c r="E948" s="193"/>
      <c r="F948" s="193"/>
      <c r="G948" s="193"/>
      <c r="H948" s="193"/>
      <c r="I948" s="193"/>
      <c r="J948" s="193"/>
      <c r="K948" s="193"/>
      <c r="L948" s="193"/>
      <c r="M948" s="193"/>
      <c r="N948" s="193"/>
      <c r="O948" s="193"/>
      <c r="P948" s="193"/>
      <c r="Q948" s="193"/>
      <c r="R948" s="193"/>
      <c r="S948" s="193"/>
      <c r="T948" s="193"/>
      <c r="U948" s="193"/>
      <c r="V948" s="193"/>
      <c r="W948" s="193"/>
      <c r="X948" s="193"/>
      <c r="Y948" s="193"/>
      <c r="Z948" s="193"/>
    </row>
    <row r="949" ht="12.0" customHeight="1">
      <c r="A949" s="193"/>
      <c r="B949" s="193"/>
      <c r="C949" s="193"/>
      <c r="D949" s="193"/>
      <c r="E949" s="193"/>
      <c r="F949" s="193"/>
      <c r="G949" s="193"/>
      <c r="H949" s="193"/>
      <c r="I949" s="193"/>
      <c r="J949" s="193"/>
      <c r="K949" s="193"/>
      <c r="L949" s="193"/>
      <c r="M949" s="193"/>
      <c r="N949" s="193"/>
      <c r="O949" s="193"/>
      <c r="P949" s="193"/>
      <c r="Q949" s="193"/>
      <c r="R949" s="193"/>
      <c r="S949" s="193"/>
      <c r="T949" s="193"/>
      <c r="U949" s="193"/>
      <c r="V949" s="193"/>
      <c r="W949" s="193"/>
      <c r="X949" s="193"/>
      <c r="Y949" s="193"/>
      <c r="Z949" s="193"/>
    </row>
    <row r="950" ht="12.0" customHeight="1">
      <c r="A950" s="193"/>
      <c r="B950" s="193"/>
      <c r="C950" s="193"/>
      <c r="D950" s="193"/>
      <c r="E950" s="193"/>
      <c r="F950" s="193"/>
      <c r="G950" s="193"/>
      <c r="H950" s="193"/>
      <c r="I950" s="193"/>
      <c r="J950" s="193"/>
      <c r="K950" s="193"/>
      <c r="L950" s="193"/>
      <c r="M950" s="193"/>
      <c r="N950" s="193"/>
      <c r="O950" s="193"/>
      <c r="P950" s="193"/>
      <c r="Q950" s="193"/>
      <c r="R950" s="193"/>
      <c r="S950" s="193"/>
      <c r="T950" s="193"/>
      <c r="U950" s="193"/>
      <c r="V950" s="193"/>
      <c r="W950" s="193"/>
      <c r="X950" s="193"/>
      <c r="Y950" s="193"/>
      <c r="Z950" s="193"/>
    </row>
    <row r="951" ht="12.0" customHeight="1">
      <c r="A951" s="193"/>
      <c r="B951" s="193"/>
      <c r="C951" s="193"/>
      <c r="D951" s="193"/>
      <c r="E951" s="193"/>
      <c r="F951" s="193"/>
      <c r="G951" s="193"/>
      <c r="H951" s="193"/>
      <c r="I951" s="193"/>
      <c r="J951" s="193"/>
      <c r="K951" s="193"/>
      <c r="L951" s="193"/>
      <c r="M951" s="193"/>
      <c r="N951" s="193"/>
      <c r="O951" s="193"/>
      <c r="P951" s="193"/>
      <c r="Q951" s="193"/>
      <c r="R951" s="193"/>
      <c r="S951" s="193"/>
      <c r="T951" s="193"/>
      <c r="U951" s="193"/>
      <c r="V951" s="193"/>
      <c r="W951" s="193"/>
      <c r="X951" s="193"/>
      <c r="Y951" s="193"/>
      <c r="Z951" s="193"/>
    </row>
    <row r="952" ht="12.0" customHeight="1">
      <c r="A952" s="193"/>
      <c r="B952" s="193"/>
      <c r="C952" s="193"/>
      <c r="D952" s="193"/>
      <c r="E952" s="193"/>
      <c r="F952" s="193"/>
      <c r="G952" s="193"/>
      <c r="H952" s="193"/>
      <c r="I952" s="193"/>
      <c r="J952" s="193"/>
      <c r="K952" s="193"/>
      <c r="L952" s="193"/>
      <c r="M952" s="193"/>
      <c r="N952" s="193"/>
      <c r="O952" s="193"/>
      <c r="P952" s="193"/>
      <c r="Q952" s="193"/>
      <c r="R952" s="193"/>
      <c r="S952" s="193"/>
      <c r="T952" s="193"/>
      <c r="U952" s="193"/>
      <c r="V952" s="193"/>
      <c r="W952" s="193"/>
      <c r="X952" s="193"/>
      <c r="Y952" s="193"/>
      <c r="Z952" s="193"/>
    </row>
    <row r="953" ht="12.0" customHeight="1">
      <c r="A953" s="193"/>
      <c r="B953" s="193"/>
      <c r="C953" s="193"/>
      <c r="D953" s="193"/>
      <c r="E953" s="193"/>
      <c r="F953" s="193"/>
      <c r="G953" s="193"/>
      <c r="H953" s="193"/>
      <c r="I953" s="193"/>
      <c r="J953" s="193"/>
      <c r="K953" s="193"/>
      <c r="L953" s="193"/>
      <c r="M953" s="193"/>
      <c r="N953" s="193"/>
      <c r="O953" s="193"/>
      <c r="P953" s="193"/>
      <c r="Q953" s="193"/>
      <c r="R953" s="193"/>
      <c r="S953" s="193"/>
      <c r="T953" s="193"/>
      <c r="U953" s="193"/>
      <c r="V953" s="193"/>
      <c r="W953" s="193"/>
      <c r="X953" s="193"/>
      <c r="Y953" s="193"/>
      <c r="Z953" s="193"/>
    </row>
    <row r="954" ht="12.0" customHeight="1">
      <c r="A954" s="193"/>
      <c r="B954" s="193"/>
      <c r="C954" s="193"/>
      <c r="D954" s="193"/>
      <c r="E954" s="193"/>
      <c r="F954" s="193"/>
      <c r="G954" s="193"/>
      <c r="H954" s="193"/>
      <c r="I954" s="193"/>
      <c r="J954" s="193"/>
      <c r="K954" s="193"/>
      <c r="L954" s="193"/>
      <c r="M954" s="193"/>
      <c r="N954" s="193"/>
      <c r="O954" s="193"/>
      <c r="P954" s="193"/>
      <c r="Q954" s="193"/>
      <c r="R954" s="193"/>
      <c r="S954" s="193"/>
      <c r="T954" s="193"/>
      <c r="U954" s="193"/>
      <c r="V954" s="193"/>
      <c r="W954" s="193"/>
      <c r="X954" s="193"/>
      <c r="Y954" s="193"/>
      <c r="Z954" s="193"/>
    </row>
    <row r="955" ht="12.0" customHeight="1">
      <c r="A955" s="193"/>
      <c r="B955" s="193"/>
      <c r="C955" s="193"/>
      <c r="D955" s="193"/>
      <c r="E955" s="193"/>
      <c r="F955" s="193"/>
      <c r="G955" s="193"/>
      <c r="H955" s="193"/>
      <c r="I955" s="193"/>
      <c r="J955" s="193"/>
      <c r="K955" s="193"/>
      <c r="L955" s="193"/>
      <c r="M955" s="193"/>
      <c r="N955" s="193"/>
      <c r="O955" s="193"/>
      <c r="P955" s="193"/>
      <c r="Q955" s="193"/>
      <c r="R955" s="193"/>
      <c r="S955" s="193"/>
      <c r="T955" s="193"/>
      <c r="U955" s="193"/>
      <c r="V955" s="193"/>
      <c r="W955" s="193"/>
      <c r="X955" s="193"/>
      <c r="Y955" s="193"/>
      <c r="Z955" s="193"/>
    </row>
    <row r="956" ht="12.0" customHeight="1">
      <c r="A956" s="193"/>
      <c r="B956" s="193"/>
      <c r="C956" s="193"/>
      <c r="D956" s="193"/>
      <c r="E956" s="193"/>
      <c r="F956" s="193"/>
      <c r="G956" s="193"/>
      <c r="H956" s="193"/>
      <c r="I956" s="193"/>
      <c r="J956" s="193"/>
      <c r="K956" s="193"/>
      <c r="L956" s="193"/>
      <c r="M956" s="193"/>
      <c r="N956" s="193"/>
      <c r="O956" s="193"/>
      <c r="P956" s="193"/>
      <c r="Q956" s="193"/>
      <c r="R956" s="193"/>
      <c r="S956" s="193"/>
      <c r="T956" s="193"/>
      <c r="U956" s="193"/>
      <c r="V956" s="193"/>
      <c r="W956" s="193"/>
      <c r="X956" s="193"/>
      <c r="Y956" s="193"/>
      <c r="Z956" s="193"/>
    </row>
    <row r="957" ht="12.0" customHeight="1">
      <c r="A957" s="193"/>
      <c r="B957" s="193"/>
      <c r="C957" s="193"/>
      <c r="D957" s="193"/>
      <c r="E957" s="193"/>
      <c r="F957" s="193"/>
      <c r="G957" s="193"/>
      <c r="H957" s="193"/>
      <c r="I957" s="193"/>
      <c r="J957" s="193"/>
      <c r="K957" s="193"/>
      <c r="L957" s="193"/>
      <c r="M957" s="193"/>
      <c r="N957" s="193"/>
      <c r="O957" s="193"/>
      <c r="P957" s="193"/>
      <c r="Q957" s="193"/>
      <c r="R957" s="193"/>
      <c r="S957" s="193"/>
      <c r="T957" s="193"/>
      <c r="U957" s="193"/>
      <c r="V957" s="193"/>
      <c r="W957" s="193"/>
      <c r="X957" s="193"/>
      <c r="Y957" s="193"/>
      <c r="Z957" s="193"/>
    </row>
    <row r="958" ht="12.0" customHeight="1">
      <c r="A958" s="193"/>
      <c r="B958" s="193"/>
      <c r="C958" s="193"/>
      <c r="D958" s="193"/>
      <c r="E958" s="193"/>
      <c r="F958" s="193"/>
      <c r="G958" s="193"/>
      <c r="H958" s="193"/>
      <c r="I958" s="193"/>
      <c r="J958" s="193"/>
      <c r="K958" s="193"/>
      <c r="L958" s="193"/>
      <c r="M958" s="193"/>
      <c r="N958" s="193"/>
      <c r="O958" s="193"/>
      <c r="P958" s="193"/>
      <c r="Q958" s="193"/>
      <c r="R958" s="193"/>
      <c r="S958" s="193"/>
      <c r="T958" s="193"/>
      <c r="U958" s="193"/>
      <c r="V958" s="193"/>
      <c r="W958" s="193"/>
      <c r="X958" s="193"/>
      <c r="Y958" s="193"/>
      <c r="Z958" s="193"/>
    </row>
    <row r="959" ht="12.0" customHeight="1">
      <c r="A959" s="193"/>
      <c r="B959" s="193"/>
      <c r="C959" s="193"/>
      <c r="D959" s="193"/>
      <c r="E959" s="193"/>
      <c r="F959" s="193"/>
      <c r="G959" s="193"/>
      <c r="H959" s="193"/>
      <c r="I959" s="193"/>
      <c r="J959" s="193"/>
      <c r="K959" s="193"/>
      <c r="L959" s="193"/>
      <c r="M959" s="193"/>
      <c r="N959" s="193"/>
      <c r="O959" s="193"/>
      <c r="P959" s="193"/>
      <c r="Q959" s="193"/>
      <c r="R959" s="193"/>
      <c r="S959" s="193"/>
      <c r="T959" s="193"/>
      <c r="U959" s="193"/>
      <c r="V959" s="193"/>
      <c r="W959" s="193"/>
      <c r="X959" s="193"/>
      <c r="Y959" s="193"/>
      <c r="Z959" s="193"/>
    </row>
    <row r="960" ht="12.0" customHeight="1">
      <c r="A960" s="193"/>
      <c r="B960" s="193"/>
      <c r="C960" s="193"/>
      <c r="D960" s="193"/>
      <c r="E960" s="193"/>
      <c r="F960" s="193"/>
      <c r="G960" s="193"/>
      <c r="H960" s="193"/>
      <c r="I960" s="193"/>
      <c r="J960" s="193"/>
      <c r="K960" s="193"/>
      <c r="L960" s="193"/>
      <c r="M960" s="193"/>
      <c r="N960" s="193"/>
      <c r="O960" s="193"/>
      <c r="P960" s="193"/>
      <c r="Q960" s="193"/>
      <c r="R960" s="193"/>
      <c r="S960" s="193"/>
      <c r="T960" s="193"/>
      <c r="U960" s="193"/>
      <c r="V960" s="193"/>
      <c r="W960" s="193"/>
      <c r="X960" s="193"/>
      <c r="Y960" s="193"/>
      <c r="Z960" s="193"/>
    </row>
    <row r="961" ht="12.0" customHeight="1">
      <c r="A961" s="193"/>
      <c r="B961" s="193"/>
      <c r="C961" s="193"/>
      <c r="D961" s="193"/>
      <c r="E961" s="193"/>
      <c r="F961" s="193"/>
      <c r="G961" s="193"/>
      <c r="H961" s="193"/>
      <c r="I961" s="193"/>
      <c r="J961" s="193"/>
      <c r="K961" s="193"/>
      <c r="L961" s="193"/>
      <c r="M961" s="193"/>
      <c r="N961" s="193"/>
      <c r="O961" s="193"/>
      <c r="P961" s="193"/>
      <c r="Q961" s="193"/>
      <c r="R961" s="193"/>
      <c r="S961" s="193"/>
      <c r="T961" s="193"/>
      <c r="U961" s="193"/>
      <c r="V961" s="193"/>
      <c r="W961" s="193"/>
      <c r="X961" s="193"/>
      <c r="Y961" s="193"/>
      <c r="Z961" s="193"/>
    </row>
    <row r="962" ht="12.0" customHeight="1">
      <c r="A962" s="193"/>
      <c r="B962" s="193"/>
      <c r="C962" s="193"/>
      <c r="D962" s="193"/>
      <c r="E962" s="193"/>
      <c r="F962" s="193"/>
      <c r="G962" s="193"/>
      <c r="H962" s="193"/>
      <c r="I962" s="193"/>
      <c r="J962" s="193"/>
      <c r="K962" s="193"/>
      <c r="L962" s="193"/>
      <c r="M962" s="193"/>
      <c r="N962" s="193"/>
      <c r="O962" s="193"/>
      <c r="P962" s="193"/>
      <c r="Q962" s="193"/>
      <c r="R962" s="193"/>
      <c r="S962" s="193"/>
      <c r="T962" s="193"/>
      <c r="U962" s="193"/>
      <c r="V962" s="193"/>
      <c r="W962" s="193"/>
      <c r="X962" s="193"/>
      <c r="Y962" s="193"/>
      <c r="Z962" s="193"/>
    </row>
    <row r="963" ht="12.0" customHeight="1">
      <c r="A963" s="193"/>
      <c r="B963" s="193"/>
      <c r="C963" s="193"/>
      <c r="D963" s="193"/>
      <c r="E963" s="193"/>
      <c r="F963" s="193"/>
      <c r="G963" s="193"/>
      <c r="H963" s="193"/>
      <c r="I963" s="193"/>
      <c r="J963" s="193"/>
      <c r="K963" s="193"/>
      <c r="L963" s="193"/>
      <c r="M963" s="193"/>
      <c r="N963" s="193"/>
      <c r="O963" s="193"/>
      <c r="P963" s="193"/>
      <c r="Q963" s="193"/>
      <c r="R963" s="193"/>
      <c r="S963" s="193"/>
      <c r="T963" s="193"/>
      <c r="U963" s="193"/>
      <c r="V963" s="193"/>
      <c r="W963" s="193"/>
      <c r="X963" s="193"/>
      <c r="Y963" s="193"/>
      <c r="Z963" s="193"/>
    </row>
    <row r="964" ht="12.0" customHeight="1">
      <c r="A964" s="193"/>
      <c r="B964" s="193"/>
      <c r="C964" s="193"/>
      <c r="D964" s="193"/>
      <c r="E964" s="193"/>
      <c r="F964" s="193"/>
      <c r="G964" s="193"/>
      <c r="H964" s="193"/>
      <c r="I964" s="193"/>
      <c r="J964" s="193"/>
      <c r="K964" s="193"/>
      <c r="L964" s="193"/>
      <c r="M964" s="193"/>
      <c r="N964" s="193"/>
      <c r="O964" s="193"/>
      <c r="P964" s="193"/>
      <c r="Q964" s="193"/>
      <c r="R964" s="193"/>
      <c r="S964" s="193"/>
      <c r="T964" s="193"/>
      <c r="U964" s="193"/>
      <c r="V964" s="193"/>
      <c r="W964" s="193"/>
      <c r="X964" s="193"/>
      <c r="Y964" s="193"/>
      <c r="Z964" s="193"/>
    </row>
    <row r="965" ht="12.0" customHeight="1">
      <c r="A965" s="193"/>
      <c r="B965" s="193"/>
      <c r="C965" s="193"/>
      <c r="D965" s="193"/>
      <c r="E965" s="193"/>
      <c r="F965" s="193"/>
      <c r="G965" s="193"/>
      <c r="H965" s="193"/>
      <c r="I965" s="193"/>
      <c r="J965" s="193"/>
      <c r="K965" s="193"/>
      <c r="L965" s="193"/>
      <c r="M965" s="193"/>
      <c r="N965" s="193"/>
      <c r="O965" s="193"/>
      <c r="P965" s="193"/>
      <c r="Q965" s="193"/>
      <c r="R965" s="193"/>
      <c r="S965" s="193"/>
      <c r="T965" s="193"/>
      <c r="U965" s="193"/>
      <c r="V965" s="193"/>
      <c r="W965" s="193"/>
      <c r="X965" s="193"/>
      <c r="Y965" s="193"/>
      <c r="Z965" s="193"/>
    </row>
    <row r="966" ht="12.0" customHeight="1">
      <c r="A966" s="193"/>
      <c r="B966" s="193"/>
      <c r="C966" s="193"/>
      <c r="D966" s="193"/>
      <c r="E966" s="193"/>
      <c r="F966" s="193"/>
      <c r="G966" s="193"/>
      <c r="H966" s="193"/>
      <c r="I966" s="193"/>
      <c r="J966" s="193"/>
      <c r="K966" s="193"/>
      <c r="L966" s="193"/>
      <c r="M966" s="193"/>
      <c r="N966" s="193"/>
      <c r="O966" s="193"/>
      <c r="P966" s="193"/>
      <c r="Q966" s="193"/>
      <c r="R966" s="193"/>
      <c r="S966" s="193"/>
      <c r="T966" s="193"/>
      <c r="U966" s="193"/>
      <c r="V966" s="193"/>
      <c r="W966" s="193"/>
      <c r="X966" s="193"/>
      <c r="Y966" s="193"/>
      <c r="Z966" s="193"/>
    </row>
    <row r="967" ht="12.0" customHeight="1">
      <c r="A967" s="193"/>
      <c r="B967" s="193"/>
      <c r="C967" s="193"/>
      <c r="D967" s="193"/>
      <c r="E967" s="193"/>
      <c r="F967" s="193"/>
      <c r="G967" s="193"/>
      <c r="H967" s="193"/>
      <c r="I967" s="193"/>
      <c r="J967" s="193"/>
      <c r="K967" s="193"/>
      <c r="L967" s="193"/>
      <c r="M967" s="193"/>
      <c r="N967" s="193"/>
      <c r="O967" s="193"/>
      <c r="P967" s="193"/>
      <c r="Q967" s="193"/>
      <c r="R967" s="193"/>
      <c r="S967" s="193"/>
      <c r="T967" s="193"/>
      <c r="U967" s="193"/>
      <c r="V967" s="193"/>
      <c r="W967" s="193"/>
      <c r="X967" s="193"/>
      <c r="Y967" s="193"/>
      <c r="Z967" s="193"/>
    </row>
    <row r="968" ht="12.0" customHeight="1">
      <c r="A968" s="193"/>
      <c r="B968" s="193"/>
      <c r="C968" s="193"/>
      <c r="D968" s="193"/>
      <c r="E968" s="193"/>
      <c r="F968" s="193"/>
      <c r="G968" s="193"/>
      <c r="H968" s="193"/>
      <c r="I968" s="193"/>
      <c r="J968" s="193"/>
      <c r="K968" s="193"/>
      <c r="L968" s="193"/>
      <c r="M968" s="193"/>
      <c r="N968" s="193"/>
      <c r="O968" s="193"/>
      <c r="P968" s="193"/>
      <c r="Q968" s="193"/>
      <c r="R968" s="193"/>
      <c r="S968" s="193"/>
      <c r="T968" s="193"/>
      <c r="U968" s="193"/>
      <c r="V968" s="193"/>
      <c r="W968" s="193"/>
      <c r="X968" s="193"/>
      <c r="Y968" s="193"/>
      <c r="Z968" s="193"/>
    </row>
    <row r="969" ht="12.0" customHeight="1">
      <c r="A969" s="193"/>
      <c r="B969" s="193"/>
      <c r="C969" s="193"/>
      <c r="D969" s="193"/>
      <c r="E969" s="193"/>
      <c r="F969" s="193"/>
      <c r="G969" s="193"/>
      <c r="H969" s="193"/>
      <c r="I969" s="193"/>
      <c r="J969" s="193"/>
      <c r="K969" s="193"/>
      <c r="L969" s="193"/>
      <c r="M969" s="193"/>
      <c r="N969" s="193"/>
      <c r="O969" s="193"/>
      <c r="P969" s="193"/>
      <c r="Q969" s="193"/>
      <c r="R969" s="193"/>
      <c r="S969" s="193"/>
      <c r="T969" s="193"/>
      <c r="U969" s="193"/>
      <c r="V969" s="193"/>
      <c r="W969" s="193"/>
      <c r="X969" s="193"/>
      <c r="Y969" s="193"/>
      <c r="Z969" s="193"/>
    </row>
    <row r="970" ht="12.0" customHeight="1">
      <c r="A970" s="193"/>
      <c r="B970" s="193"/>
      <c r="C970" s="193"/>
      <c r="D970" s="193"/>
      <c r="E970" s="193"/>
      <c r="F970" s="193"/>
      <c r="G970" s="193"/>
      <c r="H970" s="193"/>
      <c r="I970" s="193"/>
      <c r="J970" s="193"/>
      <c r="K970" s="193"/>
      <c r="L970" s="193"/>
      <c r="M970" s="193"/>
      <c r="N970" s="193"/>
      <c r="O970" s="193"/>
      <c r="P970" s="193"/>
      <c r="Q970" s="193"/>
      <c r="R970" s="193"/>
      <c r="S970" s="193"/>
      <c r="T970" s="193"/>
      <c r="U970" s="193"/>
      <c r="V970" s="193"/>
      <c r="W970" s="193"/>
      <c r="X970" s="193"/>
      <c r="Y970" s="193"/>
      <c r="Z970" s="193"/>
    </row>
    <row r="971" ht="12.0" customHeight="1">
      <c r="A971" s="193"/>
      <c r="B971" s="193"/>
      <c r="C971" s="193"/>
      <c r="D971" s="193"/>
      <c r="E971" s="193"/>
      <c r="F971" s="193"/>
      <c r="G971" s="193"/>
      <c r="H971" s="193"/>
      <c r="I971" s="193"/>
      <c r="J971" s="193"/>
      <c r="K971" s="193"/>
      <c r="L971" s="193"/>
      <c r="M971" s="193"/>
      <c r="N971" s="193"/>
      <c r="O971" s="193"/>
      <c r="P971" s="193"/>
      <c r="Q971" s="193"/>
      <c r="R971" s="193"/>
      <c r="S971" s="193"/>
      <c r="T971" s="193"/>
      <c r="U971" s="193"/>
      <c r="V971" s="193"/>
      <c r="W971" s="193"/>
      <c r="X971" s="193"/>
      <c r="Y971" s="193"/>
      <c r="Z971" s="193"/>
    </row>
    <row r="972" ht="12.0" customHeight="1">
      <c r="A972" s="193"/>
      <c r="B972" s="193"/>
      <c r="C972" s="193"/>
      <c r="D972" s="193"/>
      <c r="E972" s="193"/>
      <c r="F972" s="193"/>
      <c r="G972" s="193"/>
      <c r="H972" s="193"/>
      <c r="I972" s="193"/>
      <c r="J972" s="193"/>
      <c r="K972" s="193"/>
      <c r="L972" s="193"/>
      <c r="M972" s="193"/>
      <c r="N972" s="193"/>
      <c r="O972" s="193"/>
      <c r="P972" s="193"/>
      <c r="Q972" s="193"/>
      <c r="R972" s="193"/>
      <c r="S972" s="193"/>
      <c r="T972" s="193"/>
      <c r="U972" s="193"/>
      <c r="V972" s="193"/>
      <c r="W972" s="193"/>
      <c r="X972" s="193"/>
      <c r="Y972" s="193"/>
      <c r="Z972" s="193"/>
    </row>
    <row r="973" ht="12.0" customHeight="1">
      <c r="A973" s="193"/>
      <c r="B973" s="193"/>
      <c r="C973" s="193"/>
      <c r="D973" s="193"/>
      <c r="E973" s="193"/>
      <c r="F973" s="193"/>
      <c r="G973" s="193"/>
      <c r="H973" s="193"/>
      <c r="I973" s="193"/>
      <c r="J973" s="193"/>
      <c r="K973" s="193"/>
      <c r="L973" s="193"/>
      <c r="M973" s="193"/>
      <c r="N973" s="193"/>
      <c r="O973" s="193"/>
      <c r="P973" s="193"/>
      <c r="Q973" s="193"/>
      <c r="R973" s="193"/>
      <c r="S973" s="193"/>
      <c r="T973" s="193"/>
      <c r="U973" s="193"/>
      <c r="V973" s="193"/>
      <c r="W973" s="193"/>
      <c r="X973" s="193"/>
      <c r="Y973" s="193"/>
      <c r="Z973" s="193"/>
    </row>
    <row r="974" ht="12.0" customHeight="1">
      <c r="A974" s="193"/>
      <c r="B974" s="193"/>
      <c r="C974" s="193"/>
      <c r="D974" s="193"/>
      <c r="E974" s="193"/>
      <c r="F974" s="193"/>
      <c r="G974" s="193"/>
      <c r="H974" s="193"/>
      <c r="I974" s="193"/>
      <c r="J974" s="193"/>
      <c r="K974" s="193"/>
      <c r="L974" s="193"/>
      <c r="M974" s="193"/>
      <c r="N974" s="193"/>
      <c r="O974" s="193"/>
      <c r="P974" s="193"/>
      <c r="Q974" s="193"/>
      <c r="R974" s="193"/>
      <c r="S974" s="193"/>
      <c r="T974" s="193"/>
      <c r="U974" s="193"/>
      <c r="V974" s="193"/>
      <c r="W974" s="193"/>
      <c r="X974" s="193"/>
      <c r="Y974" s="193"/>
      <c r="Z974" s="193"/>
    </row>
    <row r="975" ht="12.0" customHeight="1">
      <c r="A975" s="193"/>
      <c r="B975" s="193"/>
      <c r="C975" s="193"/>
      <c r="D975" s="193"/>
      <c r="E975" s="193"/>
      <c r="F975" s="193"/>
      <c r="G975" s="193"/>
      <c r="H975" s="193"/>
      <c r="I975" s="193"/>
      <c r="J975" s="193"/>
      <c r="K975" s="193"/>
      <c r="L975" s="193"/>
      <c r="M975" s="193"/>
      <c r="N975" s="193"/>
      <c r="O975" s="193"/>
      <c r="P975" s="193"/>
      <c r="Q975" s="193"/>
      <c r="R975" s="193"/>
      <c r="S975" s="193"/>
      <c r="T975" s="193"/>
      <c r="U975" s="193"/>
      <c r="V975" s="193"/>
      <c r="W975" s="193"/>
      <c r="X975" s="193"/>
      <c r="Y975" s="193"/>
      <c r="Z975" s="193"/>
    </row>
    <row r="976" ht="12.0" customHeight="1">
      <c r="A976" s="193"/>
      <c r="B976" s="193"/>
      <c r="C976" s="193"/>
      <c r="D976" s="193"/>
      <c r="E976" s="193"/>
      <c r="F976" s="193"/>
      <c r="G976" s="193"/>
      <c r="H976" s="193"/>
      <c r="I976" s="193"/>
      <c r="J976" s="193"/>
      <c r="K976" s="193"/>
      <c r="L976" s="193"/>
      <c r="M976" s="193"/>
      <c r="N976" s="193"/>
      <c r="O976" s="193"/>
      <c r="P976" s="193"/>
      <c r="Q976" s="193"/>
      <c r="R976" s="193"/>
      <c r="S976" s="193"/>
      <c r="T976" s="193"/>
      <c r="U976" s="193"/>
      <c r="V976" s="193"/>
      <c r="W976" s="193"/>
      <c r="X976" s="193"/>
      <c r="Y976" s="193"/>
      <c r="Z976" s="193"/>
    </row>
    <row r="977" ht="12.0" customHeight="1">
      <c r="A977" s="193"/>
      <c r="B977" s="193"/>
      <c r="C977" s="193"/>
      <c r="D977" s="193"/>
      <c r="E977" s="193"/>
      <c r="F977" s="193"/>
      <c r="G977" s="193"/>
      <c r="H977" s="193"/>
      <c r="I977" s="193"/>
      <c r="J977" s="193"/>
      <c r="K977" s="193"/>
      <c r="L977" s="193"/>
      <c r="M977" s="193"/>
      <c r="N977" s="193"/>
      <c r="O977" s="193"/>
      <c r="P977" s="193"/>
      <c r="Q977" s="193"/>
      <c r="R977" s="193"/>
      <c r="S977" s="193"/>
      <c r="T977" s="193"/>
      <c r="U977" s="193"/>
      <c r="V977" s="193"/>
      <c r="W977" s="193"/>
      <c r="X977" s="193"/>
      <c r="Y977" s="193"/>
      <c r="Z977" s="193"/>
    </row>
    <row r="978" ht="12.0" customHeight="1">
      <c r="A978" s="193"/>
      <c r="B978" s="193"/>
      <c r="C978" s="193"/>
      <c r="D978" s="193"/>
      <c r="E978" s="193"/>
      <c r="F978" s="193"/>
      <c r="G978" s="193"/>
      <c r="H978" s="193"/>
      <c r="I978" s="193"/>
      <c r="J978" s="193"/>
      <c r="K978" s="193"/>
      <c r="L978" s="193"/>
      <c r="M978" s="193"/>
      <c r="N978" s="193"/>
      <c r="O978" s="193"/>
      <c r="P978" s="193"/>
      <c r="Q978" s="193"/>
      <c r="R978" s="193"/>
      <c r="S978" s="193"/>
      <c r="T978" s="193"/>
      <c r="U978" s="193"/>
      <c r="V978" s="193"/>
      <c r="W978" s="193"/>
      <c r="X978" s="193"/>
      <c r="Y978" s="193"/>
      <c r="Z978" s="193"/>
    </row>
    <row r="979" ht="12.0" customHeight="1">
      <c r="A979" s="193"/>
      <c r="B979" s="193"/>
      <c r="C979" s="193"/>
      <c r="D979" s="193"/>
      <c r="E979" s="193"/>
      <c r="F979" s="193"/>
      <c r="G979" s="193"/>
      <c r="H979" s="193"/>
      <c r="I979" s="193"/>
      <c r="J979" s="193"/>
      <c r="K979" s="193"/>
      <c r="L979" s="193"/>
      <c r="M979" s="193"/>
      <c r="N979" s="193"/>
      <c r="O979" s="193"/>
      <c r="P979" s="193"/>
      <c r="Q979" s="193"/>
      <c r="R979" s="193"/>
      <c r="S979" s="193"/>
      <c r="T979" s="193"/>
      <c r="U979" s="193"/>
      <c r="V979" s="193"/>
      <c r="W979" s="193"/>
      <c r="X979" s="193"/>
      <c r="Y979" s="193"/>
      <c r="Z979" s="193"/>
    </row>
    <row r="980" ht="12.0" customHeight="1">
      <c r="A980" s="193"/>
      <c r="B980" s="193"/>
      <c r="C980" s="193"/>
      <c r="D980" s="193"/>
      <c r="E980" s="193"/>
      <c r="F980" s="193"/>
      <c r="G980" s="193"/>
      <c r="H980" s="193"/>
      <c r="I980" s="193"/>
      <c r="J980" s="193"/>
      <c r="K980" s="193"/>
      <c r="L980" s="193"/>
      <c r="M980" s="193"/>
      <c r="N980" s="193"/>
      <c r="O980" s="193"/>
      <c r="P980" s="193"/>
      <c r="Q980" s="193"/>
      <c r="R980" s="193"/>
      <c r="S980" s="193"/>
      <c r="T980" s="193"/>
      <c r="U980" s="193"/>
      <c r="V980" s="193"/>
      <c r="W980" s="193"/>
      <c r="X980" s="193"/>
      <c r="Y980" s="193"/>
      <c r="Z980" s="193"/>
    </row>
    <row r="981" ht="12.0" customHeight="1">
      <c r="A981" s="193"/>
      <c r="B981" s="193"/>
      <c r="C981" s="193"/>
      <c r="D981" s="193"/>
      <c r="E981" s="193"/>
      <c r="F981" s="193"/>
      <c r="G981" s="193"/>
      <c r="H981" s="193"/>
      <c r="I981" s="193"/>
      <c r="J981" s="193"/>
      <c r="K981" s="193"/>
      <c r="L981" s="193"/>
      <c r="M981" s="193"/>
      <c r="N981" s="193"/>
      <c r="O981" s="193"/>
      <c r="P981" s="193"/>
      <c r="Q981" s="193"/>
      <c r="R981" s="193"/>
      <c r="S981" s="193"/>
      <c r="T981" s="193"/>
      <c r="U981" s="193"/>
      <c r="V981" s="193"/>
      <c r="W981" s="193"/>
      <c r="X981" s="193"/>
      <c r="Y981" s="193"/>
      <c r="Z981" s="193"/>
    </row>
    <row r="982" ht="12.0" customHeight="1">
      <c r="A982" s="193"/>
      <c r="B982" s="193"/>
      <c r="C982" s="193"/>
      <c r="D982" s="193"/>
      <c r="E982" s="193"/>
      <c r="F982" s="193"/>
      <c r="G982" s="193"/>
      <c r="H982" s="193"/>
      <c r="I982" s="193"/>
      <c r="J982" s="193"/>
      <c r="K982" s="193"/>
      <c r="L982" s="193"/>
      <c r="M982" s="193"/>
      <c r="N982" s="193"/>
      <c r="O982" s="193"/>
      <c r="P982" s="193"/>
      <c r="Q982" s="193"/>
      <c r="R982" s="193"/>
      <c r="S982" s="193"/>
      <c r="T982" s="193"/>
      <c r="U982" s="193"/>
      <c r="V982" s="193"/>
      <c r="W982" s="193"/>
      <c r="X982" s="193"/>
      <c r="Y982" s="193"/>
      <c r="Z982" s="193"/>
    </row>
    <row r="983" ht="12.0" customHeight="1">
      <c r="A983" s="193"/>
      <c r="B983" s="193"/>
      <c r="C983" s="193"/>
      <c r="D983" s="193"/>
      <c r="E983" s="193"/>
      <c r="F983" s="193"/>
      <c r="G983" s="193"/>
      <c r="H983" s="193"/>
      <c r="I983" s="193"/>
      <c r="J983" s="193"/>
      <c r="K983" s="193"/>
      <c r="L983" s="193"/>
      <c r="M983" s="193"/>
      <c r="N983" s="193"/>
      <c r="O983" s="193"/>
      <c r="P983" s="193"/>
      <c r="Q983" s="193"/>
      <c r="R983" s="193"/>
      <c r="S983" s="193"/>
      <c r="T983" s="193"/>
      <c r="U983" s="193"/>
      <c r="V983" s="193"/>
      <c r="W983" s="193"/>
      <c r="X983" s="193"/>
      <c r="Y983" s="193"/>
      <c r="Z983" s="193"/>
    </row>
    <row r="984" ht="12.0" customHeight="1">
      <c r="A984" s="193"/>
      <c r="B984" s="193"/>
      <c r="C984" s="193"/>
      <c r="D984" s="193"/>
      <c r="E984" s="193"/>
      <c r="F984" s="193"/>
      <c r="G984" s="193"/>
      <c r="H984" s="193"/>
      <c r="I984" s="193"/>
      <c r="J984" s="193"/>
      <c r="K984" s="193"/>
      <c r="L984" s="193"/>
      <c r="M984" s="193"/>
      <c r="N984" s="193"/>
      <c r="O984" s="193"/>
      <c r="P984" s="193"/>
      <c r="Q984" s="193"/>
      <c r="R984" s="193"/>
      <c r="S984" s="193"/>
      <c r="T984" s="193"/>
      <c r="U984" s="193"/>
      <c r="V984" s="193"/>
      <c r="W984" s="193"/>
      <c r="X984" s="193"/>
      <c r="Y984" s="193"/>
      <c r="Z984" s="193"/>
    </row>
    <row r="985" ht="12.0" customHeight="1">
      <c r="A985" s="193"/>
      <c r="B985" s="193"/>
      <c r="C985" s="193"/>
      <c r="D985" s="193"/>
      <c r="E985" s="193"/>
      <c r="F985" s="193"/>
      <c r="G985" s="193"/>
      <c r="H985" s="193"/>
      <c r="I985" s="193"/>
      <c r="J985" s="193"/>
      <c r="K985" s="193"/>
      <c r="L985" s="193"/>
      <c r="M985" s="193"/>
      <c r="N985" s="193"/>
      <c r="O985" s="193"/>
      <c r="P985" s="193"/>
      <c r="Q985" s="193"/>
      <c r="R985" s="193"/>
      <c r="S985" s="193"/>
      <c r="T985" s="193"/>
      <c r="U985" s="193"/>
      <c r="V985" s="193"/>
      <c r="W985" s="193"/>
      <c r="X985" s="193"/>
      <c r="Y985" s="193"/>
      <c r="Z985" s="193"/>
    </row>
    <row r="986" ht="12.0" customHeight="1">
      <c r="A986" s="193"/>
      <c r="B986" s="193"/>
      <c r="C986" s="193"/>
      <c r="D986" s="193"/>
      <c r="E986" s="193"/>
      <c r="F986" s="193"/>
      <c r="G986" s="193"/>
      <c r="H986" s="193"/>
      <c r="I986" s="193"/>
      <c r="J986" s="193"/>
      <c r="K986" s="193"/>
      <c r="L986" s="193"/>
      <c r="M986" s="193"/>
      <c r="N986" s="193"/>
      <c r="O986" s="193"/>
      <c r="P986" s="193"/>
      <c r="Q986" s="193"/>
      <c r="R986" s="193"/>
      <c r="S986" s="193"/>
      <c r="T986" s="193"/>
      <c r="U986" s="193"/>
      <c r="V986" s="193"/>
      <c r="W986" s="193"/>
      <c r="X986" s="193"/>
      <c r="Y986" s="193"/>
      <c r="Z986" s="193"/>
    </row>
    <row r="987" ht="12.0" customHeight="1">
      <c r="A987" s="193"/>
      <c r="B987" s="193"/>
      <c r="C987" s="193"/>
      <c r="D987" s="193"/>
      <c r="E987" s="193"/>
      <c r="F987" s="193"/>
      <c r="G987" s="193"/>
      <c r="H987" s="193"/>
      <c r="I987" s="193"/>
      <c r="J987" s="193"/>
      <c r="K987" s="193"/>
      <c r="L987" s="193"/>
      <c r="M987" s="193"/>
      <c r="N987" s="193"/>
      <c r="O987" s="193"/>
      <c r="P987" s="193"/>
      <c r="Q987" s="193"/>
      <c r="R987" s="193"/>
      <c r="S987" s="193"/>
      <c r="T987" s="193"/>
      <c r="U987" s="193"/>
      <c r="V987" s="193"/>
      <c r="W987" s="193"/>
      <c r="X987" s="193"/>
      <c r="Y987" s="193"/>
      <c r="Z987" s="193"/>
    </row>
    <row r="988" ht="12.0" customHeight="1">
      <c r="A988" s="193"/>
      <c r="B988" s="193"/>
      <c r="C988" s="193"/>
      <c r="D988" s="193"/>
      <c r="E988" s="193"/>
      <c r="F988" s="193"/>
      <c r="G988" s="193"/>
      <c r="H988" s="193"/>
      <c r="I988" s="193"/>
      <c r="J988" s="193"/>
      <c r="K988" s="193"/>
      <c r="L988" s="193"/>
      <c r="M988" s="193"/>
      <c r="N988" s="193"/>
      <c r="O988" s="193"/>
      <c r="P988" s="193"/>
      <c r="Q988" s="193"/>
      <c r="R988" s="193"/>
      <c r="S988" s="193"/>
      <c r="T988" s="193"/>
      <c r="U988" s="193"/>
      <c r="V988" s="193"/>
      <c r="W988" s="193"/>
      <c r="X988" s="193"/>
      <c r="Y988" s="193"/>
      <c r="Z988" s="193"/>
    </row>
    <row r="989" ht="12.0" customHeight="1">
      <c r="A989" s="193"/>
      <c r="B989" s="193"/>
      <c r="C989" s="193"/>
      <c r="D989" s="193"/>
      <c r="E989" s="193"/>
      <c r="F989" s="193"/>
      <c r="G989" s="193"/>
      <c r="H989" s="193"/>
      <c r="I989" s="193"/>
      <c r="J989" s="193"/>
      <c r="K989" s="193"/>
      <c r="L989" s="193"/>
      <c r="M989" s="193"/>
      <c r="N989" s="193"/>
      <c r="O989" s="193"/>
      <c r="P989" s="193"/>
      <c r="Q989" s="193"/>
      <c r="R989" s="193"/>
      <c r="S989" s="193"/>
      <c r="T989" s="193"/>
      <c r="U989" s="193"/>
      <c r="V989" s="193"/>
      <c r="W989" s="193"/>
      <c r="X989" s="193"/>
      <c r="Y989" s="193"/>
      <c r="Z989" s="193"/>
    </row>
    <row r="990" ht="12.0" customHeight="1">
      <c r="A990" s="193"/>
      <c r="B990" s="193"/>
      <c r="C990" s="193"/>
      <c r="D990" s="193"/>
      <c r="E990" s="193"/>
      <c r="F990" s="193"/>
      <c r="G990" s="193"/>
      <c r="H990" s="193"/>
      <c r="I990" s="193"/>
      <c r="J990" s="193"/>
      <c r="K990" s="193"/>
      <c r="L990" s="193"/>
      <c r="M990" s="193"/>
      <c r="N990" s="193"/>
      <c r="O990" s="193"/>
      <c r="P990" s="193"/>
      <c r="Q990" s="193"/>
      <c r="R990" s="193"/>
      <c r="S990" s="193"/>
      <c r="T990" s="193"/>
      <c r="U990" s="193"/>
      <c r="V990" s="193"/>
      <c r="W990" s="193"/>
      <c r="X990" s="193"/>
      <c r="Y990" s="193"/>
      <c r="Z990" s="193"/>
    </row>
    <row r="991" ht="12.0" customHeight="1">
      <c r="A991" s="193"/>
      <c r="B991" s="193"/>
      <c r="C991" s="193"/>
      <c r="D991" s="193"/>
      <c r="E991" s="193"/>
      <c r="F991" s="193"/>
      <c r="G991" s="193"/>
      <c r="H991" s="193"/>
      <c r="I991" s="193"/>
      <c r="J991" s="193"/>
      <c r="K991" s="193"/>
      <c r="L991" s="193"/>
      <c r="M991" s="193"/>
      <c r="N991" s="193"/>
      <c r="O991" s="193"/>
      <c r="P991" s="193"/>
      <c r="Q991" s="193"/>
      <c r="R991" s="193"/>
      <c r="S991" s="193"/>
      <c r="T991" s="193"/>
      <c r="U991" s="193"/>
      <c r="V991" s="193"/>
      <c r="W991" s="193"/>
      <c r="X991" s="193"/>
      <c r="Y991" s="193"/>
      <c r="Z991" s="193"/>
    </row>
    <row r="992" ht="12.0" customHeight="1">
      <c r="A992" s="193"/>
      <c r="B992" s="193"/>
      <c r="C992" s="193"/>
      <c r="D992" s="193"/>
      <c r="E992" s="193"/>
      <c r="F992" s="193"/>
      <c r="G992" s="193"/>
      <c r="H992" s="193"/>
      <c r="I992" s="193"/>
      <c r="J992" s="193"/>
      <c r="K992" s="193"/>
      <c r="L992" s="193"/>
      <c r="M992" s="193"/>
      <c r="N992" s="193"/>
      <c r="O992" s="193"/>
      <c r="P992" s="193"/>
      <c r="Q992" s="193"/>
      <c r="R992" s="193"/>
      <c r="S992" s="193"/>
      <c r="T992" s="193"/>
      <c r="U992" s="193"/>
      <c r="V992" s="193"/>
      <c r="W992" s="193"/>
      <c r="X992" s="193"/>
      <c r="Y992" s="193"/>
      <c r="Z992" s="193"/>
    </row>
    <row r="993" ht="12.0" customHeight="1">
      <c r="A993" s="193"/>
      <c r="B993" s="193"/>
      <c r="C993" s="193"/>
      <c r="D993" s="193"/>
      <c r="E993" s="193"/>
      <c r="F993" s="193"/>
      <c r="G993" s="193"/>
      <c r="H993" s="193"/>
      <c r="I993" s="193"/>
      <c r="J993" s="193"/>
      <c r="K993" s="193"/>
      <c r="L993" s="193"/>
      <c r="M993" s="193"/>
      <c r="N993" s="193"/>
      <c r="O993" s="193"/>
      <c r="P993" s="193"/>
      <c r="Q993" s="193"/>
      <c r="R993" s="193"/>
      <c r="S993" s="193"/>
      <c r="T993" s="193"/>
      <c r="U993" s="193"/>
      <c r="V993" s="193"/>
      <c r="W993" s="193"/>
      <c r="X993" s="193"/>
      <c r="Y993" s="193"/>
      <c r="Z993" s="193"/>
    </row>
    <row r="994" ht="12.0" customHeight="1">
      <c r="A994" s="193"/>
      <c r="B994" s="193"/>
      <c r="C994" s="193"/>
      <c r="D994" s="193"/>
      <c r="E994" s="193"/>
      <c r="F994" s="193"/>
      <c r="G994" s="193"/>
      <c r="H994" s="193"/>
      <c r="I994" s="193"/>
      <c r="J994" s="193"/>
      <c r="K994" s="193"/>
      <c r="L994" s="193"/>
      <c r="M994" s="193"/>
      <c r="N994" s="193"/>
      <c r="O994" s="193"/>
      <c r="P994" s="193"/>
      <c r="Q994" s="193"/>
      <c r="R994" s="193"/>
      <c r="S994" s="193"/>
      <c r="T994" s="193"/>
      <c r="U994" s="193"/>
      <c r="V994" s="193"/>
      <c r="W994" s="193"/>
      <c r="X994" s="193"/>
      <c r="Y994" s="193"/>
      <c r="Z994" s="193"/>
    </row>
    <row r="995" ht="12.0" customHeight="1">
      <c r="A995" s="193"/>
      <c r="B995" s="193"/>
      <c r="C995" s="193"/>
      <c r="D995" s="193"/>
      <c r="E995" s="193"/>
      <c r="F995" s="193"/>
      <c r="G995" s="193"/>
      <c r="H995" s="193"/>
      <c r="I995" s="193"/>
      <c r="J995" s="193"/>
      <c r="K995" s="193"/>
      <c r="L995" s="193"/>
      <c r="M995" s="193"/>
      <c r="N995" s="193"/>
      <c r="O995" s="193"/>
      <c r="P995" s="193"/>
      <c r="Q995" s="193"/>
      <c r="R995" s="193"/>
      <c r="S995" s="193"/>
      <c r="T995" s="193"/>
      <c r="U995" s="193"/>
      <c r="V995" s="193"/>
      <c r="W995" s="193"/>
      <c r="X995" s="193"/>
      <c r="Y995" s="193"/>
      <c r="Z995" s="193"/>
    </row>
    <row r="996" ht="12.0" customHeight="1">
      <c r="A996" s="193"/>
      <c r="B996" s="193"/>
      <c r="C996" s="193"/>
      <c r="D996" s="193"/>
      <c r="E996" s="193"/>
      <c r="F996" s="193"/>
      <c r="G996" s="193"/>
      <c r="H996" s="193"/>
      <c r="I996" s="193"/>
      <c r="J996" s="193"/>
      <c r="K996" s="193"/>
      <c r="L996" s="193"/>
      <c r="M996" s="193"/>
      <c r="N996" s="193"/>
      <c r="O996" s="193"/>
      <c r="P996" s="193"/>
      <c r="Q996" s="193"/>
      <c r="R996" s="193"/>
      <c r="S996" s="193"/>
      <c r="T996" s="193"/>
      <c r="U996" s="193"/>
      <c r="V996" s="193"/>
      <c r="W996" s="193"/>
      <c r="X996" s="193"/>
      <c r="Y996" s="193"/>
      <c r="Z996" s="193"/>
    </row>
    <row r="997" ht="12.0" customHeight="1">
      <c r="A997" s="193"/>
      <c r="B997" s="193"/>
      <c r="C997" s="193"/>
      <c r="D997" s="193"/>
      <c r="E997" s="193"/>
      <c r="F997" s="193"/>
      <c r="G997" s="193"/>
      <c r="H997" s="193"/>
      <c r="I997" s="193"/>
      <c r="J997" s="193"/>
      <c r="K997" s="193"/>
      <c r="L997" s="193"/>
      <c r="M997" s="193"/>
      <c r="N997" s="193"/>
      <c r="O997" s="193"/>
      <c r="P997" s="193"/>
      <c r="Q997" s="193"/>
      <c r="R997" s="193"/>
      <c r="S997" s="193"/>
      <c r="T997" s="193"/>
      <c r="U997" s="193"/>
      <c r="V997" s="193"/>
      <c r="W997" s="193"/>
      <c r="X997" s="193"/>
      <c r="Y997" s="193"/>
      <c r="Z997" s="193"/>
    </row>
    <row r="998" ht="12.0" customHeight="1">
      <c r="A998" s="193"/>
      <c r="B998" s="193"/>
      <c r="C998" s="193"/>
      <c r="D998" s="193"/>
      <c r="E998" s="193"/>
      <c r="F998" s="193"/>
      <c r="G998" s="193"/>
      <c r="H998" s="193"/>
      <c r="I998" s="193"/>
      <c r="J998" s="193"/>
      <c r="K998" s="193"/>
      <c r="L998" s="193"/>
      <c r="M998" s="193"/>
      <c r="N998" s="193"/>
      <c r="O998" s="193"/>
      <c r="P998" s="193"/>
      <c r="Q998" s="193"/>
      <c r="R998" s="193"/>
      <c r="S998" s="193"/>
      <c r="T998" s="193"/>
      <c r="U998" s="193"/>
      <c r="V998" s="193"/>
      <c r="W998" s="193"/>
      <c r="X998" s="193"/>
      <c r="Y998" s="193"/>
      <c r="Z998" s="193"/>
    </row>
    <row r="999" ht="12.0" customHeight="1">
      <c r="A999" s="193"/>
      <c r="B999" s="193"/>
      <c r="C999" s="193"/>
      <c r="D999" s="193"/>
      <c r="E999" s="193"/>
      <c r="F999" s="193"/>
      <c r="G999" s="193"/>
      <c r="H999" s="193"/>
      <c r="I999" s="193"/>
      <c r="J999" s="193"/>
      <c r="K999" s="193"/>
      <c r="L999" s="193"/>
      <c r="M999" s="193"/>
      <c r="N999" s="193"/>
      <c r="O999" s="193"/>
      <c r="P999" s="193"/>
      <c r="Q999" s="193"/>
      <c r="R999" s="193"/>
      <c r="S999" s="193"/>
      <c r="T999" s="193"/>
      <c r="U999" s="193"/>
      <c r="V999" s="193"/>
      <c r="W999" s="193"/>
      <c r="X999" s="193"/>
      <c r="Y999" s="193"/>
      <c r="Z999" s="193"/>
    </row>
    <row r="1000" ht="12.0" customHeight="1">
      <c r="A1000" s="193"/>
      <c r="B1000" s="193"/>
      <c r="C1000" s="193"/>
      <c r="D1000" s="193"/>
      <c r="E1000" s="193"/>
      <c r="F1000" s="193"/>
      <c r="G1000" s="193"/>
      <c r="H1000" s="193"/>
      <c r="I1000" s="193"/>
      <c r="J1000" s="193"/>
      <c r="K1000" s="193"/>
      <c r="L1000" s="193"/>
      <c r="M1000" s="193"/>
      <c r="N1000" s="193"/>
      <c r="O1000" s="193"/>
      <c r="P1000" s="193"/>
      <c r="Q1000" s="193"/>
      <c r="R1000" s="193"/>
      <c r="S1000" s="193"/>
      <c r="T1000" s="193"/>
      <c r="U1000" s="193"/>
      <c r="V1000" s="193"/>
      <c r="W1000" s="193"/>
      <c r="X1000" s="193"/>
      <c r="Y1000" s="193"/>
      <c r="Z1000" s="193"/>
    </row>
  </sheetData>
  <mergeCells count="88">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71:G71"/>
    <mergeCell ref="A72:J72"/>
    <mergeCell ref="A73:G73"/>
    <mergeCell ref="A74:G74"/>
    <mergeCell ref="A75:G75"/>
    <mergeCell ref="A76:G76"/>
    <mergeCell ref="A77:J77"/>
    <mergeCell ref="A85:G85"/>
    <mergeCell ref="A86:G86"/>
    <mergeCell ref="A87:J87"/>
    <mergeCell ref="A88:G88"/>
    <mergeCell ref="A78:G78"/>
    <mergeCell ref="A79:G79"/>
    <mergeCell ref="A80:G80"/>
    <mergeCell ref="A81:G81"/>
    <mergeCell ref="A82:G82"/>
    <mergeCell ref="A83:G83"/>
    <mergeCell ref="A84:G84"/>
    <mergeCell ref="A2:I2"/>
    <mergeCell ref="J2:J3"/>
    <mergeCell ref="A3:I3"/>
    <mergeCell ref="A5:H5"/>
    <mergeCell ref="I5:J5"/>
    <mergeCell ref="A6:G6"/>
    <mergeCell ref="A7:G7"/>
    <mergeCell ref="A8:J8"/>
    <mergeCell ref="A9:G9"/>
    <mergeCell ref="A10:G10"/>
    <mergeCell ref="A11:G11"/>
    <mergeCell ref="A12:G12"/>
    <mergeCell ref="A13:G13"/>
    <mergeCell ref="A14:G14"/>
    <mergeCell ref="A15:G15"/>
    <mergeCell ref="A16:J16"/>
    <mergeCell ref="A17:G17"/>
    <mergeCell ref="A18:G18"/>
    <mergeCell ref="A19:G19"/>
    <mergeCell ref="A20:G20"/>
    <mergeCell ref="A21:G21"/>
    <mergeCell ref="A22:J22"/>
    <mergeCell ref="A23:G23"/>
    <mergeCell ref="A24:J24"/>
    <mergeCell ref="A25:G25"/>
    <mergeCell ref="A26:G26"/>
    <mergeCell ref="A27:G27"/>
    <mergeCell ref="A28:G28"/>
    <mergeCell ref="A29:G29"/>
    <mergeCell ref="A30:G30"/>
    <mergeCell ref="A31:G31"/>
    <mergeCell ref="A32:G32"/>
    <mergeCell ref="A33:G33"/>
    <mergeCell ref="A34:G34"/>
    <mergeCell ref="A35:G35"/>
    <mergeCell ref="A36:J36"/>
    <mergeCell ref="A37:G37"/>
    <mergeCell ref="A38:G38"/>
    <mergeCell ref="A39:J39"/>
    <mergeCell ref="A40:G40"/>
    <mergeCell ref="A41:J41"/>
    <mergeCell ref="A42:G42"/>
    <mergeCell ref="A43:G43"/>
    <mergeCell ref="A44:G44"/>
    <mergeCell ref="A45:G45"/>
    <mergeCell ref="A46:G46"/>
    <mergeCell ref="A47:G47"/>
    <mergeCell ref="A48:J48"/>
    <mergeCell ref="A49:G49"/>
  </mergeCells>
  <conditionalFormatting sqref="I68:J70">
    <cfRule type="cellIs" dxfId="5" priority="1" operator="notEqual">
      <formula>ROUND(I68,2)</formula>
    </cfRule>
  </conditionalFormatting>
  <conditionalFormatting sqref="I9:J15 I17:J21 I23:J23 I25:J35 I37:J38 I40:J40 I42:J43 I45:J47 I49:J60 I62:J65 I67:J67 I71:J71 I73:J76 I78:J86">
    <cfRule type="cellIs" dxfId="5" priority="2" operator="notEqual">
      <formula>ROUND(I9,2)</formula>
    </cfRule>
  </conditionalFormatting>
  <conditionalFormatting sqref="I9:J15 I17:J21 I23:J23 I25:J35 I37:J38 I40:J40 I42:J43 I45:J47 I49:J60 I62:J65 I67:J67 I71:J71 I73:J76 I78:J86">
    <cfRule type="cellIs" dxfId="2" priority="3" operator="lessThan">
      <formula>0</formula>
    </cfRule>
  </conditionalFormatting>
  <conditionalFormatting sqref="I44:J44 I61:J61 I66:J66">
    <cfRule type="cellIs" dxfId="5" priority="4" operator="notEqual">
      <formula>ROUND(I66,2)</formula>
    </cfRule>
  </conditionalFormatting>
  <conditionalFormatting sqref="I44:J44 I61:J61 I66:J66">
    <cfRule type="cellIs" dxfId="2" priority="5" operator="lessThan">
      <formula>0</formula>
    </cfRule>
  </conditionalFormatting>
  <conditionalFormatting sqref="I44:J44 I61:J61 I66:J66">
    <cfRule type="cellIs" dxfId="6" priority="6" operator="greaterThan">
      <formula>I65</formula>
    </cfRule>
  </conditionalFormatting>
  <conditionalFormatting sqref="I88:J88">
    <cfRule type="cellIs" dxfId="5" priority="7" operator="notEqual">
      <formula>ROUND(I88,0)</formula>
    </cfRule>
  </conditionalFormatting>
  <conditionalFormatting sqref="I88:J88">
    <cfRule type="cellIs" dxfId="2" priority="8" operator="lessThan">
      <formula>0</formula>
    </cfRule>
  </conditionalFormatting>
  <dataValidations>
    <dataValidation type="decimal" operator="greaterThanOrEqual" allowBlank="1" showInputMessage="1" showErrorMessage="1" prompt="Nedopušten unos - Dopušten je unos samo pozitivnih vrijednosti zaokruženih na 2 decimale ili nule" sqref="I9:J15 I17:J21 I23:J23 I25:J35 I37:J38 I40:J40 I42:J47 I49:J67 I71:J71 I73:J76 I78:J86">
      <formula1>0.0</formula1>
    </dataValidation>
    <dataValidation type="decimal" operator="notEqual" allowBlank="1" showInputMessage="1" showErrorMessage="1" prompt="Nedopušten unos - Dopušten je unos pozitivnih ili negativnih vrijednosti zaokruženih na 2 decimale ili nule" sqref="I68:J70">
      <formula1>9.9999999E7</formula1>
    </dataValidation>
    <dataValidation type="decimal" operator="greaterThanOrEqual" allowBlank="1" showInputMessage="1" showErrorMessage="1" prompt="Nedopušten unos - Dopušten je unos samo cjelobrojnih pozitivnih vrijednosti ili nule" sqref="I88:J88">
      <formula1>0.0</formula1>
    </dataValidation>
  </dataValidations>
  <printOptions/>
  <pageMargins bottom="0.75" footer="0.0" header="0.0" left="0.7" right="0.7" top="0.75"/>
  <pageSetup orientation="landscape"/>
  <drawing r:id="rId2"/>
  <legacyDrawing r:id="rId3"/>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0" topLeftCell="A2" activePane="bottomLeft" state="frozen"/>
      <selection activeCell="B3" sqref="B3" pane="bottomLeft"/>
    </sheetView>
  </sheetViews>
  <sheetFormatPr customHeight="1" defaultColWidth="12.63" defaultRowHeight="15.0"/>
  <cols>
    <col customWidth="1" min="1" max="6" width="11.75"/>
    <col customWidth="1" min="7" max="8" width="5.75"/>
    <col customWidth="1" min="9" max="10" width="14.75"/>
    <col customWidth="1" min="11" max="11" width="0.88"/>
    <col customWidth="1" hidden="1" min="12" max="18" width="9.13"/>
    <col customWidth="1" min="19" max="26" width="8.0"/>
  </cols>
  <sheetData>
    <row r="1" ht="24.75" customHeight="1">
      <c r="A1" s="12" t="s">
        <v>115</v>
      </c>
      <c r="B1" s="13" t="s">
        <v>116</v>
      </c>
      <c r="C1" s="13" t="s">
        <v>117</v>
      </c>
      <c r="D1" s="13" t="s">
        <v>118</v>
      </c>
      <c r="E1" s="13" t="s">
        <v>110</v>
      </c>
      <c r="F1" s="13" t="s">
        <v>119</v>
      </c>
      <c r="G1" s="13" t="s">
        <v>120</v>
      </c>
      <c r="H1" s="13" t="s">
        <v>121</v>
      </c>
      <c r="I1" s="13" t="s">
        <v>114</v>
      </c>
      <c r="J1" s="14" t="s">
        <v>122</v>
      </c>
      <c r="K1" s="193"/>
      <c r="L1" s="193"/>
      <c r="M1" s="193"/>
      <c r="N1" s="193"/>
      <c r="O1" s="193"/>
      <c r="P1" s="193"/>
      <c r="Q1" s="151">
        <f>IF(OR(MIN(I8:J60)&lt;0,MAX(I8:J60)&gt;0),1,0)</f>
        <v>0</v>
      </c>
      <c r="R1" s="150" t="s">
        <v>2531</v>
      </c>
      <c r="S1" s="193"/>
      <c r="T1" s="193"/>
      <c r="U1" s="193"/>
      <c r="V1" s="193"/>
      <c r="W1" s="193"/>
      <c r="X1" s="193"/>
      <c r="Y1" s="193"/>
      <c r="Z1" s="193"/>
    </row>
    <row r="2" ht="19.5" customHeight="1">
      <c r="A2" s="152" t="s">
        <v>2865</v>
      </c>
      <c r="J2" s="154" t="s">
        <v>2866</v>
      </c>
      <c r="K2" s="150"/>
      <c r="L2" s="150"/>
      <c r="M2" s="150"/>
      <c r="N2" s="150"/>
      <c r="O2" s="150"/>
      <c r="P2" s="150"/>
      <c r="Q2" s="151">
        <f>IF(OR(MIN(I8:I60)&lt;0,MAX(I8:I60)&gt;0),1,0)</f>
        <v>0</v>
      </c>
      <c r="R2" s="150" t="s">
        <v>2867</v>
      </c>
      <c r="S2" s="150"/>
      <c r="T2" s="150"/>
      <c r="U2" s="150"/>
      <c r="V2" s="150"/>
      <c r="W2" s="150"/>
      <c r="X2" s="150"/>
      <c r="Y2" s="150"/>
      <c r="Z2" s="150"/>
    </row>
    <row r="3" ht="19.5" customHeight="1">
      <c r="A3" s="155" t="str">
        <f>"u razdoblju "&amp;IF(RefStr!C4&lt;&gt;"",TEXT(RefStr!C4,"DD.MM.YYYY."),"__.__.____.")&amp;" do "&amp;IF(RefStr!F4&lt;&gt;"",TEXT(RefStr!F4,"DD.MM.YYYY."),"__.__.____.")</f>
        <v>u razdoblju 01.01.2025. do 31.12.2025.</v>
      </c>
      <c r="J3" s="156"/>
      <c r="K3" s="150"/>
      <c r="L3" s="150"/>
      <c r="M3" s="150"/>
      <c r="N3" s="150"/>
      <c r="O3" s="150"/>
      <c r="P3" s="150"/>
      <c r="Q3" s="151">
        <f>IF(OR(MIN(J8:J60)&lt;0,MAX(J8:J60)&gt;0),1,0)</f>
        <v>0</v>
      </c>
      <c r="R3" s="150" t="s">
        <v>2868</v>
      </c>
      <c r="S3" s="150"/>
      <c r="T3" s="150"/>
      <c r="U3" s="150"/>
      <c r="V3" s="150"/>
      <c r="W3" s="150"/>
      <c r="X3" s="150"/>
      <c r="Y3" s="150"/>
      <c r="Z3" s="150"/>
    </row>
    <row r="4" ht="4.5" customHeight="1">
      <c r="A4" s="157"/>
      <c r="B4" s="194"/>
      <c r="C4" s="194"/>
      <c r="D4" s="194"/>
      <c r="E4" s="194"/>
      <c r="F4" s="194"/>
      <c r="G4" s="194"/>
      <c r="H4" s="194"/>
      <c r="I4" s="210"/>
      <c r="J4" s="150"/>
      <c r="K4" s="150"/>
      <c r="L4" s="150"/>
      <c r="M4" s="150"/>
      <c r="N4" s="150"/>
      <c r="O4" s="150"/>
      <c r="P4" s="150"/>
      <c r="Q4" s="150"/>
      <c r="R4" s="150"/>
      <c r="S4" s="150"/>
      <c r="T4" s="150"/>
      <c r="U4" s="150"/>
      <c r="V4" s="150"/>
      <c r="W4" s="150"/>
      <c r="X4" s="150"/>
      <c r="Y4" s="150"/>
      <c r="Z4" s="150"/>
    </row>
    <row r="5" ht="15.0" customHeight="1">
      <c r="A5" s="159" t="str">
        <f>"Obveznik: "&amp;IF(RefStr!C27&lt;&gt;"",RefStr!C27,"________")&amp;"; "&amp;IF(RefStr!C29&lt;&gt;"",RefStr!C29,"_________________"&amp;"; "&amp;IF(RefStr!F31&lt;&gt;"",RefStr!F31,"_______________"))</f>
        <v>Obveznik: 79654853311; BUŽA D.O.O.</v>
      </c>
      <c r="B5" s="160"/>
      <c r="C5" s="160"/>
      <c r="D5" s="160"/>
      <c r="E5" s="160"/>
      <c r="F5" s="160"/>
      <c r="G5" s="160"/>
      <c r="H5" s="160"/>
      <c r="I5" s="161" t="s">
        <v>2536</v>
      </c>
      <c r="J5" s="160"/>
      <c r="K5" s="150"/>
      <c r="L5" s="150"/>
      <c r="M5" s="150"/>
      <c r="N5" s="150"/>
      <c r="O5" s="150"/>
      <c r="P5" s="150"/>
      <c r="Q5" s="150"/>
      <c r="R5" s="150"/>
      <c r="S5" s="150"/>
      <c r="T5" s="150"/>
      <c r="U5" s="150"/>
      <c r="V5" s="150"/>
      <c r="W5" s="150"/>
      <c r="X5" s="150"/>
      <c r="Y5" s="150"/>
      <c r="Z5" s="150"/>
    </row>
    <row r="6" ht="24.75" customHeight="1">
      <c r="A6" s="162" t="s">
        <v>2538</v>
      </c>
      <c r="B6" s="163"/>
      <c r="C6" s="163"/>
      <c r="D6" s="163"/>
      <c r="E6" s="163"/>
      <c r="F6" s="164"/>
      <c r="G6" s="165" t="s">
        <v>2869</v>
      </c>
      <c r="H6" s="165" t="s">
        <v>2870</v>
      </c>
      <c r="I6" s="165" t="s">
        <v>2667</v>
      </c>
      <c r="J6" s="212" t="s">
        <v>2668</v>
      </c>
      <c r="K6" s="150"/>
      <c r="L6" s="150"/>
      <c r="M6" s="150"/>
      <c r="N6" s="150"/>
      <c r="O6" s="150"/>
      <c r="P6" s="150"/>
      <c r="Q6" s="150"/>
      <c r="R6" s="150"/>
      <c r="S6" s="150"/>
      <c r="T6" s="150"/>
      <c r="U6" s="150"/>
      <c r="V6" s="150"/>
      <c r="W6" s="150"/>
      <c r="X6" s="150"/>
      <c r="Y6" s="150"/>
      <c r="Z6" s="150"/>
    </row>
    <row r="7" ht="13.5" customHeight="1">
      <c r="A7" s="167">
        <v>1.0</v>
      </c>
      <c r="B7" s="168"/>
      <c r="C7" s="168"/>
      <c r="D7" s="168"/>
      <c r="E7" s="168"/>
      <c r="F7" s="169"/>
      <c r="G7" s="170">
        <v>2.0</v>
      </c>
      <c r="H7" s="229">
        <v>3.0</v>
      </c>
      <c r="I7" s="230">
        <v>4.0</v>
      </c>
      <c r="J7" s="231">
        <v>5.0</v>
      </c>
      <c r="K7" s="150"/>
      <c r="L7" s="150"/>
      <c r="M7" s="150"/>
      <c r="N7" s="150"/>
      <c r="O7" s="150"/>
      <c r="P7" s="150"/>
      <c r="Q7" s="150"/>
      <c r="R7" s="150"/>
      <c r="S7" s="150"/>
      <c r="T7" s="150"/>
      <c r="U7" s="150"/>
      <c r="V7" s="150"/>
      <c r="W7" s="150"/>
      <c r="X7" s="150"/>
      <c r="Y7" s="150"/>
      <c r="Z7" s="150"/>
    </row>
    <row r="8" ht="15.0" customHeight="1">
      <c r="A8" s="232" t="s">
        <v>2871</v>
      </c>
      <c r="B8" s="174"/>
      <c r="C8" s="174"/>
      <c r="D8" s="174"/>
      <c r="E8" s="174"/>
      <c r="F8" s="174"/>
      <c r="G8" s="174"/>
      <c r="H8" s="174"/>
      <c r="I8" s="174"/>
      <c r="J8" s="175"/>
      <c r="K8" s="150"/>
      <c r="L8" s="150"/>
      <c r="M8" s="150"/>
      <c r="N8" s="150"/>
      <c r="O8" s="150"/>
      <c r="P8" s="150"/>
      <c r="Q8" s="150"/>
      <c r="R8" s="150"/>
      <c r="S8" s="150"/>
      <c r="T8" s="150"/>
      <c r="U8" s="150"/>
      <c r="V8" s="150"/>
      <c r="W8" s="150"/>
      <c r="X8" s="150"/>
      <c r="Y8" s="150"/>
      <c r="Z8" s="150"/>
    </row>
    <row r="9" ht="13.5" customHeight="1">
      <c r="A9" s="184" t="s">
        <v>2872</v>
      </c>
      <c r="B9" s="177"/>
      <c r="C9" s="177"/>
      <c r="D9" s="177"/>
      <c r="E9" s="177"/>
      <c r="F9" s="178"/>
      <c r="G9" s="191">
        <v>1.0</v>
      </c>
      <c r="H9" s="233"/>
      <c r="I9" s="234"/>
      <c r="J9" s="234"/>
      <c r="K9" s="150"/>
      <c r="L9" s="150" t="s">
        <v>2607</v>
      </c>
      <c r="M9" s="150"/>
      <c r="N9" s="150"/>
      <c r="O9" s="150"/>
      <c r="P9" s="150"/>
      <c r="Q9" s="150"/>
      <c r="R9" s="150"/>
      <c r="S9" s="150"/>
      <c r="T9" s="150"/>
      <c r="U9" s="150"/>
      <c r="V9" s="150"/>
      <c r="W9" s="150"/>
      <c r="X9" s="150"/>
      <c r="Y9" s="150"/>
      <c r="Z9" s="150"/>
    </row>
    <row r="10" ht="13.5" customHeight="1">
      <c r="A10" s="184" t="s">
        <v>2873</v>
      </c>
      <c r="B10" s="177"/>
      <c r="C10" s="177"/>
      <c r="D10" s="177"/>
      <c r="E10" s="177"/>
      <c r="F10" s="178"/>
      <c r="G10" s="191">
        <v>2.0</v>
      </c>
      <c r="H10" s="233"/>
      <c r="I10" s="235">
        <f t="shared" ref="I10:J10" si="1">ROUND(SUM(I11:I18),2)</f>
        <v>0</v>
      </c>
      <c r="J10" s="235">
        <f t="shared" si="1"/>
        <v>0</v>
      </c>
      <c r="K10" s="150"/>
      <c r="L10" s="150" t="s">
        <v>2607</v>
      </c>
      <c r="M10" s="150"/>
      <c r="N10" s="150"/>
      <c r="O10" s="150"/>
      <c r="P10" s="150"/>
      <c r="Q10" s="150"/>
      <c r="R10" s="150"/>
      <c r="S10" s="150"/>
      <c r="T10" s="150"/>
      <c r="U10" s="150"/>
      <c r="V10" s="150"/>
      <c r="W10" s="150"/>
      <c r="X10" s="150"/>
      <c r="Y10" s="150"/>
      <c r="Z10" s="150"/>
    </row>
    <row r="11" ht="13.5" customHeight="1">
      <c r="A11" s="201" t="s">
        <v>2874</v>
      </c>
      <c r="B11" s="177"/>
      <c r="C11" s="177"/>
      <c r="D11" s="177"/>
      <c r="E11" s="177"/>
      <c r="F11" s="178"/>
      <c r="G11" s="179">
        <v>3.0</v>
      </c>
      <c r="H11" s="233"/>
      <c r="I11" s="234"/>
      <c r="J11" s="234"/>
      <c r="K11" s="150"/>
      <c r="L11" s="150" t="s">
        <v>2546</v>
      </c>
      <c r="M11" s="150"/>
      <c r="N11" s="150"/>
      <c r="O11" s="150"/>
      <c r="P11" s="150"/>
      <c r="Q11" s="150"/>
      <c r="R11" s="150"/>
      <c r="S11" s="150"/>
      <c r="T11" s="150"/>
      <c r="U11" s="150"/>
      <c r="V11" s="150"/>
      <c r="W11" s="150"/>
      <c r="X11" s="150"/>
      <c r="Y11" s="150"/>
      <c r="Z11" s="150"/>
    </row>
    <row r="12" ht="24.75" customHeight="1">
      <c r="A12" s="201" t="s">
        <v>2875</v>
      </c>
      <c r="B12" s="177"/>
      <c r="C12" s="177"/>
      <c r="D12" s="177"/>
      <c r="E12" s="177"/>
      <c r="F12" s="178"/>
      <c r="G12" s="191">
        <v>4.0</v>
      </c>
      <c r="H12" s="233"/>
      <c r="I12" s="234"/>
      <c r="J12" s="234"/>
      <c r="K12" s="150"/>
      <c r="L12" s="150" t="s">
        <v>2607</v>
      </c>
      <c r="M12" s="150"/>
      <c r="N12" s="150"/>
      <c r="O12" s="150"/>
      <c r="P12" s="150"/>
      <c r="Q12" s="150"/>
      <c r="R12" s="150"/>
      <c r="S12" s="150"/>
      <c r="T12" s="150"/>
      <c r="U12" s="150"/>
      <c r="V12" s="150"/>
      <c r="W12" s="150"/>
      <c r="X12" s="150"/>
      <c r="Y12" s="150"/>
      <c r="Z12" s="150"/>
    </row>
    <row r="13" ht="24.75" customHeight="1">
      <c r="A13" s="201" t="s">
        <v>2876</v>
      </c>
      <c r="B13" s="177"/>
      <c r="C13" s="177"/>
      <c r="D13" s="177"/>
      <c r="E13" s="177"/>
      <c r="F13" s="178"/>
      <c r="G13" s="191">
        <v>5.0</v>
      </c>
      <c r="H13" s="233"/>
      <c r="I13" s="234"/>
      <c r="J13" s="234"/>
      <c r="K13" s="150"/>
      <c r="L13" s="150" t="s">
        <v>2607</v>
      </c>
      <c r="M13" s="150"/>
      <c r="N13" s="150"/>
      <c r="O13" s="150"/>
      <c r="P13" s="150"/>
      <c r="Q13" s="150"/>
      <c r="R13" s="150"/>
      <c r="S13" s="150"/>
      <c r="T13" s="150"/>
      <c r="U13" s="150"/>
      <c r="V13" s="150"/>
      <c r="W13" s="150"/>
      <c r="X13" s="150"/>
      <c r="Y13" s="150"/>
      <c r="Z13" s="150"/>
    </row>
    <row r="14" ht="13.5" customHeight="1">
      <c r="A14" s="201" t="s">
        <v>2877</v>
      </c>
      <c r="B14" s="177"/>
      <c r="C14" s="177"/>
      <c r="D14" s="177"/>
      <c r="E14" s="177"/>
      <c r="F14" s="178"/>
      <c r="G14" s="236">
        <v>6.0</v>
      </c>
      <c r="H14" s="233"/>
      <c r="I14" s="234"/>
      <c r="J14" s="234"/>
      <c r="K14" s="150"/>
      <c r="L14" s="150" t="s">
        <v>2878</v>
      </c>
      <c r="M14" s="150"/>
      <c r="N14" s="150"/>
      <c r="O14" s="150"/>
      <c r="P14" s="150"/>
      <c r="Q14" s="150"/>
      <c r="R14" s="150"/>
      <c r="S14" s="150"/>
      <c r="T14" s="150"/>
      <c r="U14" s="150"/>
      <c r="V14" s="150"/>
      <c r="W14" s="150"/>
      <c r="X14" s="150"/>
      <c r="Y14" s="150"/>
      <c r="Z14" s="150"/>
    </row>
    <row r="15" ht="13.5" customHeight="1">
      <c r="A15" s="201" t="s">
        <v>2879</v>
      </c>
      <c r="B15" s="177"/>
      <c r="C15" s="177"/>
      <c r="D15" s="177"/>
      <c r="E15" s="177"/>
      <c r="F15" s="178"/>
      <c r="G15" s="179">
        <v>7.0</v>
      </c>
      <c r="H15" s="233"/>
      <c r="I15" s="234"/>
      <c r="J15" s="234"/>
      <c r="K15" s="150"/>
      <c r="L15" s="150" t="s">
        <v>2546</v>
      </c>
      <c r="M15" s="150"/>
      <c r="N15" s="150"/>
      <c r="O15" s="150"/>
      <c r="P15" s="150"/>
      <c r="Q15" s="150"/>
      <c r="R15" s="150"/>
      <c r="S15" s="150"/>
      <c r="T15" s="150"/>
      <c r="U15" s="150"/>
      <c r="V15" s="150"/>
      <c r="W15" s="150"/>
      <c r="X15" s="150"/>
      <c r="Y15" s="150"/>
      <c r="Z15" s="150"/>
    </row>
    <row r="16" ht="13.5" customHeight="1">
      <c r="A16" s="201" t="s">
        <v>2880</v>
      </c>
      <c r="B16" s="177"/>
      <c r="C16" s="177"/>
      <c r="D16" s="177"/>
      <c r="E16" s="177"/>
      <c r="F16" s="178"/>
      <c r="G16" s="191">
        <v>8.0</v>
      </c>
      <c r="H16" s="233"/>
      <c r="I16" s="234"/>
      <c r="J16" s="234"/>
      <c r="K16" s="150"/>
      <c r="L16" s="150" t="s">
        <v>2607</v>
      </c>
      <c r="M16" s="150"/>
      <c r="N16" s="150"/>
      <c r="O16" s="150"/>
      <c r="P16" s="150"/>
      <c r="Q16" s="150"/>
      <c r="R16" s="150"/>
      <c r="S16" s="150"/>
      <c r="T16" s="150"/>
      <c r="U16" s="150"/>
      <c r="V16" s="150"/>
      <c r="W16" s="150"/>
      <c r="X16" s="150"/>
      <c r="Y16" s="150"/>
      <c r="Z16" s="150"/>
    </row>
    <row r="17" ht="13.5" customHeight="1">
      <c r="A17" s="201" t="s">
        <v>2881</v>
      </c>
      <c r="B17" s="177"/>
      <c r="C17" s="177"/>
      <c r="D17" s="177"/>
      <c r="E17" s="177"/>
      <c r="F17" s="178"/>
      <c r="G17" s="191">
        <v>9.0</v>
      </c>
      <c r="H17" s="233"/>
      <c r="I17" s="234"/>
      <c r="J17" s="234"/>
      <c r="K17" s="150"/>
      <c r="L17" s="150" t="s">
        <v>2607</v>
      </c>
      <c r="M17" s="150"/>
      <c r="N17" s="150"/>
      <c r="O17" s="150"/>
      <c r="P17" s="150"/>
      <c r="Q17" s="150"/>
      <c r="R17" s="150"/>
      <c r="S17" s="150"/>
      <c r="T17" s="150"/>
      <c r="U17" s="150"/>
      <c r="V17" s="150"/>
      <c r="W17" s="150"/>
      <c r="X17" s="150"/>
      <c r="Y17" s="150"/>
      <c r="Z17" s="150"/>
    </row>
    <row r="18" ht="13.5" customHeight="1">
      <c r="A18" s="201" t="s">
        <v>2882</v>
      </c>
      <c r="B18" s="177"/>
      <c r="C18" s="177"/>
      <c r="D18" s="177"/>
      <c r="E18" s="177"/>
      <c r="F18" s="178"/>
      <c r="G18" s="191">
        <v>10.0</v>
      </c>
      <c r="H18" s="233"/>
      <c r="I18" s="234"/>
      <c r="J18" s="234"/>
      <c r="K18" s="150"/>
      <c r="L18" s="150" t="s">
        <v>2607</v>
      </c>
      <c r="M18" s="150"/>
      <c r="N18" s="150"/>
      <c r="O18" s="150"/>
      <c r="P18" s="150"/>
      <c r="Q18" s="150"/>
      <c r="R18" s="150"/>
      <c r="S18" s="150"/>
      <c r="T18" s="150"/>
      <c r="U18" s="150"/>
      <c r="V18" s="150"/>
      <c r="W18" s="150"/>
      <c r="X18" s="150"/>
      <c r="Y18" s="150"/>
      <c r="Z18" s="150"/>
    </row>
    <row r="19" ht="24.75" customHeight="1">
      <c r="A19" s="208" t="s">
        <v>2883</v>
      </c>
      <c r="B19" s="177"/>
      <c r="C19" s="177"/>
      <c r="D19" s="177"/>
      <c r="E19" s="177"/>
      <c r="F19" s="178"/>
      <c r="G19" s="191">
        <v>11.0</v>
      </c>
      <c r="H19" s="233"/>
      <c r="I19" s="235">
        <f t="shared" ref="I19:J19" si="2">ROUND(I9+I10,2)</f>
        <v>0</v>
      </c>
      <c r="J19" s="235">
        <f t="shared" si="2"/>
        <v>0</v>
      </c>
      <c r="K19" s="150"/>
      <c r="L19" s="150" t="s">
        <v>2607</v>
      </c>
      <c r="M19" s="150"/>
      <c r="N19" s="150"/>
      <c r="O19" s="150"/>
      <c r="P19" s="150"/>
      <c r="Q19" s="150"/>
      <c r="R19" s="150"/>
      <c r="S19" s="150"/>
      <c r="T19" s="150"/>
      <c r="U19" s="150"/>
      <c r="V19" s="150"/>
      <c r="W19" s="150"/>
      <c r="X19" s="150"/>
      <c r="Y19" s="150"/>
      <c r="Z19" s="150"/>
    </row>
    <row r="20" ht="13.5" customHeight="1">
      <c r="A20" s="184" t="s">
        <v>2884</v>
      </c>
      <c r="B20" s="177"/>
      <c r="C20" s="177"/>
      <c r="D20" s="177"/>
      <c r="E20" s="177"/>
      <c r="F20" s="178"/>
      <c r="G20" s="191">
        <v>12.0</v>
      </c>
      <c r="H20" s="233"/>
      <c r="I20" s="235">
        <f t="shared" ref="I20:J20" si="3">ROUND(SUM(I21:I24),2)</f>
        <v>0</v>
      </c>
      <c r="J20" s="235">
        <f t="shared" si="3"/>
        <v>0</v>
      </c>
      <c r="K20" s="150"/>
      <c r="L20" s="150" t="s">
        <v>2607</v>
      </c>
      <c r="M20" s="150"/>
      <c r="N20" s="150"/>
      <c r="O20" s="150"/>
      <c r="P20" s="150"/>
      <c r="Q20" s="150"/>
      <c r="R20" s="150"/>
      <c r="S20" s="150"/>
      <c r="T20" s="150"/>
      <c r="U20" s="150"/>
      <c r="V20" s="150"/>
      <c r="W20" s="150"/>
      <c r="X20" s="150"/>
      <c r="Y20" s="150"/>
      <c r="Z20" s="150"/>
    </row>
    <row r="21" ht="13.5" customHeight="1">
      <c r="A21" s="201" t="s">
        <v>2885</v>
      </c>
      <c r="B21" s="177"/>
      <c r="C21" s="177"/>
      <c r="D21" s="177"/>
      <c r="E21" s="177"/>
      <c r="F21" s="178"/>
      <c r="G21" s="191">
        <v>13.0</v>
      </c>
      <c r="H21" s="233"/>
      <c r="I21" s="234"/>
      <c r="J21" s="234"/>
      <c r="K21" s="150"/>
      <c r="L21" s="150" t="s">
        <v>2607</v>
      </c>
      <c r="M21" s="150"/>
      <c r="N21" s="150"/>
      <c r="O21" s="150"/>
      <c r="P21" s="150"/>
      <c r="Q21" s="150"/>
      <c r="R21" s="150"/>
      <c r="S21" s="150"/>
      <c r="T21" s="150"/>
      <c r="U21" s="150"/>
      <c r="V21" s="150"/>
      <c r="W21" s="150"/>
      <c r="X21" s="150"/>
      <c r="Y21" s="150"/>
      <c r="Z21" s="150"/>
    </row>
    <row r="22" ht="13.5" customHeight="1">
      <c r="A22" s="201" t="s">
        <v>2886</v>
      </c>
      <c r="B22" s="177"/>
      <c r="C22" s="177"/>
      <c r="D22" s="177"/>
      <c r="E22" s="177"/>
      <c r="F22" s="178"/>
      <c r="G22" s="191">
        <v>14.0</v>
      </c>
      <c r="H22" s="233"/>
      <c r="I22" s="234"/>
      <c r="J22" s="234"/>
      <c r="K22" s="150"/>
      <c r="L22" s="150" t="s">
        <v>2607</v>
      </c>
      <c r="M22" s="150"/>
      <c r="N22" s="150"/>
      <c r="O22" s="150"/>
      <c r="P22" s="150"/>
      <c r="Q22" s="150"/>
      <c r="R22" s="150"/>
      <c r="S22" s="150"/>
      <c r="T22" s="150"/>
      <c r="U22" s="150"/>
      <c r="V22" s="150"/>
      <c r="W22" s="150"/>
      <c r="X22" s="150"/>
      <c r="Y22" s="150"/>
      <c r="Z22" s="150"/>
    </row>
    <row r="23" ht="13.5" customHeight="1">
      <c r="A23" s="201" t="s">
        <v>2887</v>
      </c>
      <c r="B23" s="177"/>
      <c r="C23" s="177"/>
      <c r="D23" s="177"/>
      <c r="E23" s="177"/>
      <c r="F23" s="178"/>
      <c r="G23" s="191">
        <v>15.0</v>
      </c>
      <c r="H23" s="233"/>
      <c r="I23" s="234"/>
      <c r="J23" s="234"/>
      <c r="K23" s="150"/>
      <c r="L23" s="150" t="s">
        <v>2607</v>
      </c>
      <c r="M23" s="150"/>
      <c r="N23" s="150"/>
      <c r="O23" s="150"/>
      <c r="P23" s="150"/>
      <c r="Q23" s="150"/>
      <c r="R23" s="150"/>
      <c r="S23" s="150"/>
      <c r="T23" s="150"/>
      <c r="U23" s="150"/>
      <c r="V23" s="150"/>
      <c r="W23" s="150"/>
      <c r="X23" s="150"/>
      <c r="Y23" s="150"/>
      <c r="Z23" s="150"/>
    </row>
    <row r="24" ht="13.5" customHeight="1">
      <c r="A24" s="201" t="s">
        <v>2888</v>
      </c>
      <c r="B24" s="177"/>
      <c r="C24" s="177"/>
      <c r="D24" s="177"/>
      <c r="E24" s="177"/>
      <c r="F24" s="178"/>
      <c r="G24" s="191">
        <v>16.0</v>
      </c>
      <c r="H24" s="233"/>
      <c r="I24" s="234"/>
      <c r="J24" s="234"/>
      <c r="K24" s="150"/>
      <c r="L24" s="150" t="s">
        <v>2607</v>
      </c>
      <c r="M24" s="150"/>
      <c r="N24" s="150"/>
      <c r="O24" s="150"/>
      <c r="P24" s="150"/>
      <c r="Q24" s="150"/>
      <c r="R24" s="150"/>
      <c r="S24" s="150"/>
      <c r="T24" s="150"/>
      <c r="U24" s="150"/>
      <c r="V24" s="150"/>
      <c r="W24" s="150"/>
      <c r="X24" s="150"/>
      <c r="Y24" s="150"/>
      <c r="Z24" s="150"/>
    </row>
    <row r="25" ht="13.5" customHeight="1">
      <c r="A25" s="208" t="s">
        <v>2889</v>
      </c>
      <c r="B25" s="177"/>
      <c r="C25" s="177"/>
      <c r="D25" s="177"/>
      <c r="E25" s="177"/>
      <c r="F25" s="178"/>
      <c r="G25" s="191">
        <v>17.0</v>
      </c>
      <c r="H25" s="233"/>
      <c r="I25" s="235">
        <f t="shared" ref="I25:J25" si="4">ROUND(I19+I20,2)</f>
        <v>0</v>
      </c>
      <c r="J25" s="235">
        <f t="shared" si="4"/>
        <v>0</v>
      </c>
      <c r="K25" s="150"/>
      <c r="L25" s="150" t="s">
        <v>2607</v>
      </c>
      <c r="M25" s="150"/>
      <c r="N25" s="150"/>
      <c r="O25" s="150"/>
      <c r="P25" s="150"/>
      <c r="Q25" s="150"/>
      <c r="R25" s="150"/>
      <c r="S25" s="150"/>
      <c r="T25" s="150"/>
      <c r="U25" s="150"/>
      <c r="V25" s="150"/>
      <c r="W25" s="150"/>
      <c r="X25" s="150"/>
      <c r="Y25" s="150"/>
      <c r="Z25" s="150"/>
    </row>
    <row r="26" ht="13.5" customHeight="1">
      <c r="A26" s="184" t="s">
        <v>2890</v>
      </c>
      <c r="B26" s="177"/>
      <c r="C26" s="177"/>
      <c r="D26" s="177"/>
      <c r="E26" s="177"/>
      <c r="F26" s="178"/>
      <c r="G26" s="236">
        <v>18.0</v>
      </c>
      <c r="H26" s="233"/>
      <c r="I26" s="234"/>
      <c r="J26" s="234"/>
      <c r="K26" s="150"/>
      <c r="L26" s="150" t="s">
        <v>2878</v>
      </c>
      <c r="M26" s="150"/>
      <c r="N26" s="150"/>
      <c r="O26" s="150"/>
      <c r="P26" s="150"/>
      <c r="Q26" s="150"/>
      <c r="R26" s="150"/>
      <c r="S26" s="150"/>
      <c r="T26" s="150"/>
      <c r="U26" s="150"/>
      <c r="V26" s="150"/>
      <c r="W26" s="150"/>
      <c r="X26" s="150"/>
      <c r="Y26" s="150"/>
      <c r="Z26" s="150"/>
    </row>
    <row r="27" ht="13.5" customHeight="1">
      <c r="A27" s="184" t="s">
        <v>2891</v>
      </c>
      <c r="B27" s="177"/>
      <c r="C27" s="177"/>
      <c r="D27" s="177"/>
      <c r="E27" s="177"/>
      <c r="F27" s="178"/>
      <c r="G27" s="191">
        <v>19.0</v>
      </c>
      <c r="H27" s="233"/>
      <c r="I27" s="234"/>
      <c r="J27" s="234"/>
      <c r="K27" s="150"/>
      <c r="L27" s="150" t="s">
        <v>2607</v>
      </c>
      <c r="M27" s="150"/>
      <c r="N27" s="150"/>
      <c r="O27" s="150"/>
      <c r="P27" s="150"/>
      <c r="Q27" s="150"/>
      <c r="R27" s="150"/>
      <c r="S27" s="150"/>
      <c r="T27" s="150"/>
      <c r="U27" s="150"/>
      <c r="V27" s="150"/>
      <c r="W27" s="150"/>
      <c r="X27" s="150"/>
      <c r="Y27" s="150"/>
      <c r="Z27" s="150"/>
    </row>
    <row r="28" ht="13.5" customHeight="1">
      <c r="A28" s="205" t="s">
        <v>2892</v>
      </c>
      <c r="B28" s="186"/>
      <c r="C28" s="186"/>
      <c r="D28" s="186"/>
      <c r="E28" s="186"/>
      <c r="F28" s="187"/>
      <c r="G28" s="206">
        <v>20.0</v>
      </c>
      <c r="H28" s="237"/>
      <c r="I28" s="238">
        <f t="shared" ref="I28:J28" si="5">ROUND(SUM(I25:I27),2)</f>
        <v>0</v>
      </c>
      <c r="J28" s="238">
        <f t="shared" si="5"/>
        <v>0</v>
      </c>
      <c r="K28" s="150"/>
      <c r="L28" s="150" t="s">
        <v>2607</v>
      </c>
      <c r="M28" s="150"/>
      <c r="N28" s="150"/>
      <c r="O28" s="150"/>
      <c r="P28" s="150"/>
      <c r="Q28" s="150"/>
      <c r="R28" s="150"/>
      <c r="S28" s="150"/>
      <c r="T28" s="150"/>
      <c r="U28" s="150"/>
      <c r="V28" s="150"/>
      <c r="W28" s="150"/>
      <c r="X28" s="150"/>
      <c r="Y28" s="150"/>
      <c r="Z28" s="150"/>
    </row>
    <row r="29" ht="15.0" customHeight="1">
      <c r="A29" s="232" t="s">
        <v>2893</v>
      </c>
      <c r="B29" s="174"/>
      <c r="C29" s="174"/>
      <c r="D29" s="174"/>
      <c r="E29" s="174"/>
      <c r="F29" s="174"/>
      <c r="G29" s="174"/>
      <c r="H29" s="174"/>
      <c r="I29" s="174"/>
      <c r="J29" s="175"/>
      <c r="K29" s="150"/>
      <c r="L29" s="150"/>
      <c r="M29" s="150"/>
      <c r="N29" s="150"/>
      <c r="O29" s="150"/>
      <c r="P29" s="150"/>
      <c r="Q29" s="150"/>
      <c r="R29" s="150"/>
      <c r="S29" s="150"/>
      <c r="T29" s="150"/>
      <c r="U29" s="150"/>
      <c r="V29" s="150"/>
      <c r="W29" s="150"/>
      <c r="X29" s="150"/>
      <c r="Y29" s="150"/>
      <c r="Z29" s="150"/>
    </row>
    <row r="30" ht="13.5" customHeight="1">
      <c r="A30" s="184" t="s">
        <v>2894</v>
      </c>
      <c r="B30" s="177"/>
      <c r="C30" s="177"/>
      <c r="D30" s="177"/>
      <c r="E30" s="177"/>
      <c r="F30" s="178"/>
      <c r="G30" s="179">
        <v>21.0</v>
      </c>
      <c r="H30" s="233"/>
      <c r="I30" s="234"/>
      <c r="J30" s="234"/>
      <c r="K30" s="150"/>
      <c r="L30" s="150" t="s">
        <v>2546</v>
      </c>
      <c r="M30" s="150"/>
      <c r="N30" s="150"/>
      <c r="O30" s="150"/>
      <c r="P30" s="150"/>
      <c r="Q30" s="150"/>
      <c r="R30" s="150"/>
      <c r="S30" s="150"/>
      <c r="T30" s="150"/>
      <c r="U30" s="150"/>
      <c r="V30" s="150"/>
      <c r="W30" s="150"/>
      <c r="X30" s="150"/>
      <c r="Y30" s="150"/>
      <c r="Z30" s="150"/>
    </row>
    <row r="31" ht="13.5" customHeight="1">
      <c r="A31" s="184" t="s">
        <v>2895</v>
      </c>
      <c r="B31" s="177"/>
      <c r="C31" s="177"/>
      <c r="D31" s="177"/>
      <c r="E31" s="177"/>
      <c r="F31" s="178"/>
      <c r="G31" s="179">
        <v>22.0</v>
      </c>
      <c r="H31" s="233"/>
      <c r="I31" s="234"/>
      <c r="J31" s="234"/>
      <c r="K31" s="150"/>
      <c r="L31" s="150" t="s">
        <v>2546</v>
      </c>
      <c r="M31" s="150"/>
      <c r="N31" s="150"/>
      <c r="O31" s="150"/>
      <c r="P31" s="150"/>
      <c r="Q31" s="150"/>
      <c r="R31" s="150"/>
      <c r="S31" s="150"/>
      <c r="T31" s="150"/>
      <c r="U31" s="150"/>
      <c r="V31" s="150"/>
      <c r="W31" s="150"/>
      <c r="X31" s="150"/>
      <c r="Y31" s="150"/>
      <c r="Z31" s="150"/>
    </row>
    <row r="32" ht="13.5" customHeight="1">
      <c r="A32" s="184" t="s">
        <v>2896</v>
      </c>
      <c r="B32" s="177"/>
      <c r="C32" s="177"/>
      <c r="D32" s="177"/>
      <c r="E32" s="177"/>
      <c r="F32" s="178"/>
      <c r="G32" s="179">
        <v>23.0</v>
      </c>
      <c r="H32" s="233"/>
      <c r="I32" s="234"/>
      <c r="J32" s="234"/>
      <c r="K32" s="150"/>
      <c r="L32" s="150" t="s">
        <v>2546</v>
      </c>
      <c r="M32" s="150"/>
      <c r="N32" s="150"/>
      <c r="O32" s="150"/>
      <c r="P32" s="150"/>
      <c r="Q32" s="150"/>
      <c r="R32" s="150"/>
      <c r="S32" s="150"/>
      <c r="T32" s="150"/>
      <c r="U32" s="150"/>
      <c r="V32" s="150"/>
      <c r="W32" s="150"/>
      <c r="X32" s="150"/>
      <c r="Y32" s="150"/>
      <c r="Z32" s="150"/>
    </row>
    <row r="33" ht="13.5" customHeight="1">
      <c r="A33" s="184" t="s">
        <v>2897</v>
      </c>
      <c r="B33" s="177"/>
      <c r="C33" s="177"/>
      <c r="D33" s="177"/>
      <c r="E33" s="177"/>
      <c r="F33" s="178"/>
      <c r="G33" s="179">
        <v>24.0</v>
      </c>
      <c r="H33" s="233"/>
      <c r="I33" s="234"/>
      <c r="J33" s="234"/>
      <c r="K33" s="150"/>
      <c r="L33" s="150" t="s">
        <v>2546</v>
      </c>
      <c r="M33" s="150"/>
      <c r="N33" s="150"/>
      <c r="O33" s="150"/>
      <c r="P33" s="150"/>
      <c r="Q33" s="150"/>
      <c r="R33" s="150"/>
      <c r="S33" s="150"/>
      <c r="T33" s="150"/>
      <c r="U33" s="150"/>
      <c r="V33" s="150"/>
      <c r="W33" s="150"/>
      <c r="X33" s="150"/>
      <c r="Y33" s="150"/>
      <c r="Z33" s="150"/>
    </row>
    <row r="34" ht="13.5" customHeight="1">
      <c r="A34" s="184" t="s">
        <v>2898</v>
      </c>
      <c r="B34" s="177"/>
      <c r="C34" s="177"/>
      <c r="D34" s="177"/>
      <c r="E34" s="177"/>
      <c r="F34" s="178"/>
      <c r="G34" s="179">
        <v>25.0</v>
      </c>
      <c r="H34" s="233"/>
      <c r="I34" s="234"/>
      <c r="J34" s="234"/>
      <c r="K34" s="150"/>
      <c r="L34" s="150" t="s">
        <v>2546</v>
      </c>
      <c r="M34" s="150"/>
      <c r="N34" s="150"/>
      <c r="O34" s="150"/>
      <c r="P34" s="150"/>
      <c r="Q34" s="150"/>
      <c r="R34" s="150"/>
      <c r="S34" s="150"/>
      <c r="T34" s="150"/>
      <c r="U34" s="150"/>
      <c r="V34" s="150"/>
      <c r="W34" s="150"/>
      <c r="X34" s="150"/>
      <c r="Y34" s="150"/>
      <c r="Z34" s="150"/>
    </row>
    <row r="35" ht="13.5" customHeight="1">
      <c r="A35" s="184" t="s">
        <v>2899</v>
      </c>
      <c r="B35" s="177"/>
      <c r="C35" s="177"/>
      <c r="D35" s="177"/>
      <c r="E35" s="177"/>
      <c r="F35" s="178"/>
      <c r="G35" s="179">
        <v>26.0</v>
      </c>
      <c r="H35" s="233"/>
      <c r="I35" s="234"/>
      <c r="J35" s="234"/>
      <c r="K35" s="150"/>
      <c r="L35" s="150" t="s">
        <v>2546</v>
      </c>
      <c r="M35" s="150"/>
      <c r="N35" s="150"/>
      <c r="O35" s="150"/>
      <c r="P35" s="150"/>
      <c r="Q35" s="150"/>
      <c r="R35" s="150"/>
      <c r="S35" s="150"/>
      <c r="T35" s="150"/>
      <c r="U35" s="150"/>
      <c r="V35" s="150"/>
      <c r="W35" s="150"/>
      <c r="X35" s="150"/>
      <c r="Y35" s="150"/>
      <c r="Z35" s="150"/>
    </row>
    <row r="36" ht="13.5" customHeight="1">
      <c r="A36" s="208" t="s">
        <v>2900</v>
      </c>
      <c r="B36" s="177"/>
      <c r="C36" s="177"/>
      <c r="D36" s="177"/>
      <c r="E36" s="177"/>
      <c r="F36" s="178"/>
      <c r="G36" s="179">
        <v>27.0</v>
      </c>
      <c r="H36" s="233"/>
      <c r="I36" s="235">
        <f t="shared" ref="I36:J36" si="6">ROUND(SUM(I30:I35),2)</f>
        <v>0</v>
      </c>
      <c r="J36" s="235">
        <f t="shared" si="6"/>
        <v>0</v>
      </c>
      <c r="K36" s="150"/>
      <c r="L36" s="150" t="s">
        <v>2546</v>
      </c>
      <c r="M36" s="150"/>
      <c r="N36" s="150"/>
      <c r="O36" s="150"/>
      <c r="P36" s="150"/>
      <c r="Q36" s="150"/>
      <c r="R36" s="150"/>
      <c r="S36" s="150"/>
      <c r="T36" s="150"/>
      <c r="U36" s="150"/>
      <c r="V36" s="150"/>
      <c r="W36" s="150"/>
      <c r="X36" s="150"/>
      <c r="Y36" s="150"/>
      <c r="Z36" s="150"/>
    </row>
    <row r="37" ht="13.5" customHeight="1">
      <c r="A37" s="184" t="s">
        <v>2901</v>
      </c>
      <c r="B37" s="177"/>
      <c r="C37" s="177"/>
      <c r="D37" s="177"/>
      <c r="E37" s="177"/>
      <c r="F37" s="178"/>
      <c r="G37" s="236">
        <v>28.0</v>
      </c>
      <c r="H37" s="233"/>
      <c r="I37" s="234"/>
      <c r="J37" s="234"/>
      <c r="K37" s="150"/>
      <c r="L37" s="150" t="s">
        <v>2878</v>
      </c>
      <c r="M37" s="150"/>
      <c r="N37" s="150"/>
      <c r="O37" s="150"/>
      <c r="P37" s="150"/>
      <c r="Q37" s="150"/>
      <c r="R37" s="150"/>
      <c r="S37" s="150"/>
      <c r="T37" s="150"/>
      <c r="U37" s="150"/>
      <c r="V37" s="150"/>
      <c r="W37" s="150"/>
      <c r="X37" s="150"/>
      <c r="Y37" s="150"/>
      <c r="Z37" s="150"/>
    </row>
    <row r="38" ht="13.5" customHeight="1">
      <c r="A38" s="184" t="s">
        <v>2902</v>
      </c>
      <c r="B38" s="177"/>
      <c r="C38" s="177"/>
      <c r="D38" s="177"/>
      <c r="E38" s="177"/>
      <c r="F38" s="178"/>
      <c r="G38" s="236">
        <v>29.0</v>
      </c>
      <c r="H38" s="233"/>
      <c r="I38" s="234"/>
      <c r="J38" s="234"/>
      <c r="K38" s="150"/>
      <c r="L38" s="150" t="s">
        <v>2878</v>
      </c>
      <c r="M38" s="150"/>
      <c r="N38" s="150"/>
      <c r="O38" s="150"/>
      <c r="P38" s="150"/>
      <c r="Q38" s="150"/>
      <c r="R38" s="150"/>
      <c r="S38" s="150"/>
      <c r="T38" s="150"/>
      <c r="U38" s="150"/>
      <c r="V38" s="150"/>
      <c r="W38" s="150"/>
      <c r="X38" s="150"/>
      <c r="Y38" s="150"/>
      <c r="Z38" s="150"/>
    </row>
    <row r="39" ht="13.5" customHeight="1">
      <c r="A39" s="184" t="s">
        <v>2903</v>
      </c>
      <c r="B39" s="177"/>
      <c r="C39" s="177"/>
      <c r="D39" s="177"/>
      <c r="E39" s="177"/>
      <c r="F39" s="178"/>
      <c r="G39" s="236">
        <v>30.0</v>
      </c>
      <c r="H39" s="233"/>
      <c r="I39" s="234"/>
      <c r="J39" s="234"/>
      <c r="K39" s="150"/>
      <c r="L39" s="150" t="s">
        <v>2878</v>
      </c>
      <c r="M39" s="150"/>
      <c r="N39" s="150"/>
      <c r="O39" s="150"/>
      <c r="P39" s="150"/>
      <c r="Q39" s="150"/>
      <c r="R39" s="150"/>
      <c r="S39" s="150"/>
      <c r="T39" s="150"/>
      <c r="U39" s="150"/>
      <c r="V39" s="150"/>
      <c r="W39" s="150"/>
      <c r="X39" s="150"/>
      <c r="Y39" s="150"/>
      <c r="Z39" s="150"/>
    </row>
    <row r="40" ht="13.5" customHeight="1">
      <c r="A40" s="184" t="s">
        <v>2904</v>
      </c>
      <c r="B40" s="177"/>
      <c r="C40" s="177"/>
      <c r="D40" s="177"/>
      <c r="E40" s="177"/>
      <c r="F40" s="178"/>
      <c r="G40" s="191">
        <v>31.0</v>
      </c>
      <c r="H40" s="233"/>
      <c r="I40" s="234"/>
      <c r="J40" s="234"/>
      <c r="K40" s="150"/>
      <c r="L40" s="150" t="s">
        <v>2607</v>
      </c>
      <c r="M40" s="150"/>
      <c r="N40" s="150"/>
      <c r="O40" s="150"/>
      <c r="P40" s="150"/>
      <c r="Q40" s="150"/>
      <c r="R40" s="150"/>
      <c r="S40" s="150"/>
      <c r="T40" s="150"/>
      <c r="U40" s="150"/>
      <c r="V40" s="150"/>
      <c r="W40" s="150"/>
      <c r="X40" s="150"/>
      <c r="Y40" s="150"/>
      <c r="Z40" s="150"/>
    </row>
    <row r="41" ht="13.5" customHeight="1">
      <c r="A41" s="184" t="s">
        <v>2905</v>
      </c>
      <c r="B41" s="177"/>
      <c r="C41" s="177"/>
      <c r="D41" s="177"/>
      <c r="E41" s="177"/>
      <c r="F41" s="178"/>
      <c r="G41" s="236">
        <v>32.0</v>
      </c>
      <c r="H41" s="233"/>
      <c r="I41" s="234"/>
      <c r="J41" s="234"/>
      <c r="K41" s="150"/>
      <c r="L41" s="150" t="s">
        <v>2878</v>
      </c>
      <c r="M41" s="150"/>
      <c r="N41" s="150"/>
      <c r="O41" s="150"/>
      <c r="P41" s="150"/>
      <c r="Q41" s="150"/>
      <c r="R41" s="150"/>
      <c r="S41" s="150"/>
      <c r="T41" s="150"/>
      <c r="U41" s="150"/>
      <c r="V41" s="150"/>
      <c r="W41" s="150"/>
      <c r="X41" s="150"/>
      <c r="Y41" s="150"/>
      <c r="Z41" s="150"/>
    </row>
    <row r="42" ht="13.5" customHeight="1">
      <c r="A42" s="208" t="s">
        <v>2906</v>
      </c>
      <c r="B42" s="177"/>
      <c r="C42" s="177"/>
      <c r="D42" s="177"/>
      <c r="E42" s="177"/>
      <c r="F42" s="178"/>
      <c r="G42" s="191">
        <v>33.0</v>
      </c>
      <c r="H42" s="233"/>
      <c r="I42" s="235">
        <f t="shared" ref="I42:J42" si="7">ROUND(SUM(I37:I41),2)</f>
        <v>0</v>
      </c>
      <c r="J42" s="235">
        <f t="shared" si="7"/>
        <v>0</v>
      </c>
      <c r="K42" s="150"/>
      <c r="L42" s="150" t="s">
        <v>2607</v>
      </c>
      <c r="M42" s="150"/>
      <c r="N42" s="150"/>
      <c r="O42" s="150"/>
      <c r="P42" s="150"/>
      <c r="Q42" s="150"/>
      <c r="R42" s="150"/>
      <c r="S42" s="150"/>
      <c r="T42" s="150"/>
      <c r="U42" s="150"/>
      <c r="V42" s="150"/>
      <c r="W42" s="150"/>
      <c r="X42" s="150"/>
      <c r="Y42" s="150"/>
      <c r="Z42" s="150"/>
    </row>
    <row r="43" ht="13.5" customHeight="1">
      <c r="A43" s="205" t="s">
        <v>2907</v>
      </c>
      <c r="B43" s="186"/>
      <c r="C43" s="186"/>
      <c r="D43" s="186"/>
      <c r="E43" s="186"/>
      <c r="F43" s="187"/>
      <c r="G43" s="206">
        <v>34.0</v>
      </c>
      <c r="H43" s="237"/>
      <c r="I43" s="238">
        <f t="shared" ref="I43:J43" si="8">ROUND(I36+I42,2)</f>
        <v>0</v>
      </c>
      <c r="J43" s="238">
        <f t="shared" si="8"/>
        <v>0</v>
      </c>
      <c r="K43" s="150"/>
      <c r="L43" s="150" t="s">
        <v>2607</v>
      </c>
      <c r="M43" s="150"/>
      <c r="N43" s="150"/>
      <c r="O43" s="150"/>
      <c r="P43" s="150"/>
      <c r="Q43" s="150"/>
      <c r="R43" s="150"/>
      <c r="S43" s="150"/>
      <c r="T43" s="150"/>
      <c r="U43" s="150"/>
      <c r="V43" s="150"/>
      <c r="W43" s="150"/>
      <c r="X43" s="150"/>
      <c r="Y43" s="150"/>
      <c r="Z43" s="150"/>
    </row>
    <row r="44" ht="15.0" customHeight="1">
      <c r="A44" s="232" t="s">
        <v>2908</v>
      </c>
      <c r="B44" s="174"/>
      <c r="C44" s="174"/>
      <c r="D44" s="174"/>
      <c r="E44" s="174"/>
      <c r="F44" s="174"/>
      <c r="G44" s="174"/>
      <c r="H44" s="174"/>
      <c r="I44" s="174"/>
      <c r="J44" s="175"/>
      <c r="K44" s="150"/>
      <c r="L44" s="150"/>
      <c r="M44" s="150"/>
      <c r="N44" s="150"/>
      <c r="O44" s="150"/>
      <c r="P44" s="150"/>
      <c r="Q44" s="150"/>
      <c r="R44" s="150"/>
      <c r="S44" s="150"/>
      <c r="T44" s="150"/>
      <c r="U44" s="150"/>
      <c r="V44" s="150"/>
      <c r="W44" s="150"/>
      <c r="X44" s="150"/>
      <c r="Y44" s="150"/>
      <c r="Z44" s="150"/>
    </row>
    <row r="45" ht="13.5" customHeight="1">
      <c r="A45" s="184" t="s">
        <v>2909</v>
      </c>
      <c r="B45" s="177"/>
      <c r="C45" s="177"/>
      <c r="D45" s="177"/>
      <c r="E45" s="177"/>
      <c r="F45" s="178"/>
      <c r="G45" s="179">
        <v>35.0</v>
      </c>
      <c r="H45" s="233"/>
      <c r="I45" s="234"/>
      <c r="J45" s="234"/>
      <c r="K45" s="150"/>
      <c r="L45" s="150" t="s">
        <v>2546</v>
      </c>
      <c r="M45" s="150"/>
      <c r="N45" s="150"/>
      <c r="O45" s="150"/>
      <c r="P45" s="150"/>
      <c r="Q45" s="150"/>
      <c r="R45" s="150"/>
      <c r="S45" s="150"/>
      <c r="T45" s="150"/>
      <c r="U45" s="150"/>
      <c r="V45" s="150"/>
      <c r="W45" s="150"/>
      <c r="X45" s="150"/>
      <c r="Y45" s="150"/>
      <c r="Z45" s="150"/>
    </row>
    <row r="46" ht="13.5" customHeight="1">
      <c r="A46" s="184" t="s">
        <v>2910</v>
      </c>
      <c r="B46" s="177"/>
      <c r="C46" s="177"/>
      <c r="D46" s="177"/>
      <c r="E46" s="177"/>
      <c r="F46" s="178"/>
      <c r="G46" s="179">
        <v>36.0</v>
      </c>
      <c r="H46" s="233"/>
      <c r="I46" s="234"/>
      <c r="J46" s="234"/>
      <c r="K46" s="150"/>
      <c r="L46" s="150" t="s">
        <v>2546</v>
      </c>
      <c r="M46" s="150"/>
      <c r="N46" s="150"/>
      <c r="O46" s="150"/>
      <c r="P46" s="150"/>
      <c r="Q46" s="150"/>
      <c r="R46" s="150"/>
      <c r="S46" s="150"/>
      <c r="T46" s="150"/>
      <c r="U46" s="150"/>
      <c r="V46" s="150"/>
      <c r="W46" s="150"/>
      <c r="X46" s="150"/>
      <c r="Y46" s="150"/>
      <c r="Z46" s="150"/>
    </row>
    <row r="47" ht="13.5" customHeight="1">
      <c r="A47" s="184" t="s">
        <v>2911</v>
      </c>
      <c r="B47" s="177"/>
      <c r="C47" s="177"/>
      <c r="D47" s="177"/>
      <c r="E47" s="177"/>
      <c r="F47" s="178"/>
      <c r="G47" s="179">
        <v>37.0</v>
      </c>
      <c r="H47" s="233"/>
      <c r="I47" s="234"/>
      <c r="J47" s="234"/>
      <c r="K47" s="150"/>
      <c r="L47" s="150" t="s">
        <v>2546</v>
      </c>
      <c r="M47" s="150"/>
      <c r="N47" s="150"/>
      <c r="O47" s="150"/>
      <c r="P47" s="150"/>
      <c r="Q47" s="150"/>
      <c r="R47" s="150"/>
      <c r="S47" s="150"/>
      <c r="T47" s="150"/>
      <c r="U47" s="150"/>
      <c r="V47" s="150"/>
      <c r="W47" s="150"/>
      <c r="X47" s="150"/>
      <c r="Y47" s="150"/>
      <c r="Z47" s="150"/>
    </row>
    <row r="48" ht="13.5" customHeight="1">
      <c r="A48" s="184" t="s">
        <v>2912</v>
      </c>
      <c r="B48" s="177"/>
      <c r="C48" s="177"/>
      <c r="D48" s="177"/>
      <c r="E48" s="177"/>
      <c r="F48" s="178"/>
      <c r="G48" s="179">
        <v>38.0</v>
      </c>
      <c r="H48" s="233"/>
      <c r="I48" s="234"/>
      <c r="J48" s="234"/>
      <c r="K48" s="150"/>
      <c r="L48" s="150" t="s">
        <v>2546</v>
      </c>
      <c r="M48" s="150"/>
      <c r="N48" s="150"/>
      <c r="O48" s="150"/>
      <c r="P48" s="150"/>
      <c r="Q48" s="150"/>
      <c r="R48" s="150"/>
      <c r="S48" s="150"/>
      <c r="T48" s="150"/>
      <c r="U48" s="150"/>
      <c r="V48" s="150"/>
      <c r="W48" s="150"/>
      <c r="X48" s="150"/>
      <c r="Y48" s="150"/>
      <c r="Z48" s="150"/>
    </row>
    <row r="49" ht="13.5" customHeight="1">
      <c r="A49" s="208" t="s">
        <v>2913</v>
      </c>
      <c r="B49" s="177"/>
      <c r="C49" s="177"/>
      <c r="D49" s="177"/>
      <c r="E49" s="177"/>
      <c r="F49" s="178"/>
      <c r="G49" s="179">
        <v>39.0</v>
      </c>
      <c r="H49" s="233"/>
      <c r="I49" s="235">
        <f t="shared" ref="I49:J49" si="9">ROUND(SUM(I45:I48),2)</f>
        <v>0</v>
      </c>
      <c r="J49" s="235">
        <f t="shared" si="9"/>
        <v>0</v>
      </c>
      <c r="K49" s="150"/>
      <c r="L49" s="150" t="s">
        <v>2546</v>
      </c>
      <c r="M49" s="150"/>
      <c r="N49" s="150"/>
      <c r="O49" s="150"/>
      <c r="P49" s="150"/>
      <c r="Q49" s="150"/>
      <c r="R49" s="150"/>
      <c r="S49" s="150"/>
      <c r="T49" s="150"/>
      <c r="U49" s="150"/>
      <c r="V49" s="150"/>
      <c r="W49" s="150"/>
      <c r="X49" s="150"/>
      <c r="Y49" s="150"/>
      <c r="Z49" s="150"/>
    </row>
    <row r="50" ht="24.75" customHeight="1">
      <c r="A50" s="184" t="s">
        <v>2914</v>
      </c>
      <c r="B50" s="177"/>
      <c r="C50" s="177"/>
      <c r="D50" s="177"/>
      <c r="E50" s="177"/>
      <c r="F50" s="178"/>
      <c r="G50" s="236">
        <v>40.0</v>
      </c>
      <c r="H50" s="233"/>
      <c r="I50" s="234"/>
      <c r="J50" s="234"/>
      <c r="K50" s="150"/>
      <c r="L50" s="150" t="s">
        <v>2878</v>
      </c>
      <c r="M50" s="150"/>
      <c r="N50" s="150"/>
      <c r="O50" s="150"/>
      <c r="P50" s="150"/>
      <c r="Q50" s="150"/>
      <c r="R50" s="150"/>
      <c r="S50" s="150"/>
      <c r="T50" s="150"/>
      <c r="U50" s="150"/>
      <c r="V50" s="150"/>
      <c r="W50" s="150"/>
      <c r="X50" s="150"/>
      <c r="Y50" s="150"/>
      <c r="Z50" s="150"/>
    </row>
    <row r="51" ht="13.5" customHeight="1">
      <c r="A51" s="184" t="s">
        <v>2915</v>
      </c>
      <c r="B51" s="177"/>
      <c r="C51" s="177"/>
      <c r="D51" s="177"/>
      <c r="E51" s="177"/>
      <c r="F51" s="178"/>
      <c r="G51" s="236">
        <v>41.0</v>
      </c>
      <c r="H51" s="233"/>
      <c r="I51" s="234"/>
      <c r="J51" s="234"/>
      <c r="K51" s="150"/>
      <c r="L51" s="150" t="s">
        <v>2878</v>
      </c>
      <c r="M51" s="150"/>
      <c r="N51" s="150"/>
      <c r="O51" s="150"/>
      <c r="P51" s="150"/>
      <c r="Q51" s="150"/>
      <c r="R51" s="150"/>
      <c r="S51" s="150"/>
      <c r="T51" s="150"/>
      <c r="U51" s="150"/>
      <c r="V51" s="150"/>
      <c r="W51" s="150"/>
      <c r="X51" s="150"/>
      <c r="Y51" s="150"/>
      <c r="Z51" s="150"/>
    </row>
    <row r="52" ht="13.5" customHeight="1">
      <c r="A52" s="184" t="s">
        <v>2916</v>
      </c>
      <c r="B52" s="177"/>
      <c r="C52" s="177"/>
      <c r="D52" s="177"/>
      <c r="E52" s="177"/>
      <c r="F52" s="178"/>
      <c r="G52" s="236">
        <v>42.0</v>
      </c>
      <c r="H52" s="233"/>
      <c r="I52" s="234"/>
      <c r="J52" s="234"/>
      <c r="K52" s="150"/>
      <c r="L52" s="150" t="s">
        <v>2878</v>
      </c>
      <c r="M52" s="150"/>
      <c r="N52" s="150"/>
      <c r="O52" s="150"/>
      <c r="P52" s="150"/>
      <c r="Q52" s="150"/>
      <c r="R52" s="150"/>
      <c r="S52" s="150"/>
      <c r="T52" s="150"/>
      <c r="U52" s="150"/>
      <c r="V52" s="150"/>
      <c r="W52" s="150"/>
      <c r="X52" s="150"/>
      <c r="Y52" s="150"/>
      <c r="Z52" s="150"/>
    </row>
    <row r="53" ht="13.5" customHeight="1">
      <c r="A53" s="184" t="s">
        <v>2917</v>
      </c>
      <c r="B53" s="177"/>
      <c r="C53" s="177"/>
      <c r="D53" s="177"/>
      <c r="E53" s="177"/>
      <c r="F53" s="178"/>
      <c r="G53" s="236">
        <v>43.0</v>
      </c>
      <c r="H53" s="233"/>
      <c r="I53" s="234"/>
      <c r="J53" s="234"/>
      <c r="K53" s="150"/>
      <c r="L53" s="150" t="s">
        <v>2878</v>
      </c>
      <c r="M53" s="150"/>
      <c r="N53" s="150"/>
      <c r="O53" s="150"/>
      <c r="P53" s="150"/>
      <c r="Q53" s="150"/>
      <c r="R53" s="150"/>
      <c r="S53" s="150"/>
      <c r="T53" s="150"/>
      <c r="U53" s="150"/>
      <c r="V53" s="150"/>
      <c r="W53" s="150"/>
      <c r="X53" s="150"/>
      <c r="Y53" s="150"/>
      <c r="Z53" s="150"/>
    </row>
    <row r="54" ht="13.5" customHeight="1">
      <c r="A54" s="184" t="s">
        <v>2918</v>
      </c>
      <c r="B54" s="177"/>
      <c r="C54" s="177"/>
      <c r="D54" s="177"/>
      <c r="E54" s="177"/>
      <c r="F54" s="178"/>
      <c r="G54" s="236">
        <v>44.0</v>
      </c>
      <c r="H54" s="233"/>
      <c r="I54" s="234"/>
      <c r="J54" s="234"/>
      <c r="K54" s="150"/>
      <c r="L54" s="150" t="s">
        <v>2878</v>
      </c>
      <c r="M54" s="150"/>
      <c r="N54" s="150"/>
      <c r="O54" s="150"/>
      <c r="P54" s="150"/>
      <c r="Q54" s="150"/>
      <c r="R54" s="150"/>
      <c r="S54" s="150"/>
      <c r="T54" s="150"/>
      <c r="U54" s="150"/>
      <c r="V54" s="150"/>
      <c r="W54" s="150"/>
      <c r="X54" s="150"/>
      <c r="Y54" s="150"/>
      <c r="Z54" s="150"/>
    </row>
    <row r="55" ht="13.5" customHeight="1">
      <c r="A55" s="208" t="s">
        <v>2919</v>
      </c>
      <c r="B55" s="177"/>
      <c r="C55" s="177"/>
      <c r="D55" s="177"/>
      <c r="E55" s="177"/>
      <c r="F55" s="178"/>
      <c r="G55" s="236">
        <v>45.0</v>
      </c>
      <c r="H55" s="233"/>
      <c r="I55" s="235">
        <f t="shared" ref="I55:J55" si="10">ROUND(SUM(I50:I54),2)</f>
        <v>0</v>
      </c>
      <c r="J55" s="235">
        <f t="shared" si="10"/>
        <v>0</v>
      </c>
      <c r="K55" s="150"/>
      <c r="L55" s="150" t="s">
        <v>2878</v>
      </c>
      <c r="M55" s="150"/>
      <c r="N55" s="150"/>
      <c r="O55" s="150"/>
      <c r="P55" s="150"/>
      <c r="Q55" s="150"/>
      <c r="R55" s="150"/>
      <c r="S55" s="150"/>
      <c r="T55" s="150"/>
      <c r="U55" s="150"/>
      <c r="V55" s="150"/>
      <c r="W55" s="150"/>
      <c r="X55" s="150"/>
      <c r="Y55" s="150"/>
      <c r="Z55" s="150"/>
    </row>
    <row r="56" ht="13.5" customHeight="1">
      <c r="A56" s="204" t="s">
        <v>2920</v>
      </c>
      <c r="B56" s="177"/>
      <c r="C56" s="177"/>
      <c r="D56" s="177"/>
      <c r="E56" s="177"/>
      <c r="F56" s="178"/>
      <c r="G56" s="191">
        <v>46.0</v>
      </c>
      <c r="H56" s="233"/>
      <c r="I56" s="235">
        <f t="shared" ref="I56:J56" si="11">ROUND(I49+I55,2)</f>
        <v>0</v>
      </c>
      <c r="J56" s="235">
        <f t="shared" si="11"/>
        <v>0</v>
      </c>
      <c r="K56" s="150"/>
      <c r="L56" s="150" t="s">
        <v>2607</v>
      </c>
      <c r="M56" s="150"/>
      <c r="N56" s="150"/>
      <c r="O56" s="150"/>
      <c r="P56" s="150"/>
      <c r="Q56" s="150"/>
      <c r="R56" s="150"/>
      <c r="S56" s="150"/>
      <c r="T56" s="150"/>
      <c r="U56" s="150"/>
      <c r="V56" s="150"/>
      <c r="W56" s="150"/>
      <c r="X56" s="150"/>
      <c r="Y56" s="150"/>
      <c r="Z56" s="150"/>
    </row>
    <row r="57" ht="13.5" customHeight="1">
      <c r="A57" s="184" t="s">
        <v>2921</v>
      </c>
      <c r="B57" s="177"/>
      <c r="C57" s="177"/>
      <c r="D57" s="177"/>
      <c r="E57" s="177"/>
      <c r="F57" s="178"/>
      <c r="G57" s="191">
        <v>47.0</v>
      </c>
      <c r="H57" s="233"/>
      <c r="I57" s="234"/>
      <c r="J57" s="234"/>
      <c r="K57" s="150"/>
      <c r="L57" s="150" t="s">
        <v>2607</v>
      </c>
      <c r="M57" s="150"/>
      <c r="N57" s="150"/>
      <c r="O57" s="150"/>
      <c r="P57" s="150"/>
      <c r="Q57" s="150"/>
      <c r="R57" s="150"/>
      <c r="S57" s="150"/>
      <c r="T57" s="150"/>
      <c r="U57" s="150"/>
      <c r="V57" s="150"/>
      <c r="W57" s="150"/>
      <c r="X57" s="150"/>
      <c r="Y57" s="150"/>
      <c r="Z57" s="150"/>
    </row>
    <row r="58" ht="13.5" customHeight="1">
      <c r="A58" s="204" t="s">
        <v>2922</v>
      </c>
      <c r="B58" s="177"/>
      <c r="C58" s="177"/>
      <c r="D58" s="177"/>
      <c r="E58" s="177"/>
      <c r="F58" s="178"/>
      <c r="G58" s="191">
        <v>48.0</v>
      </c>
      <c r="H58" s="233"/>
      <c r="I58" s="235">
        <f t="shared" ref="I58:J58" si="12">ROUND(I28+I43+I56+I57,2)</f>
        <v>0</v>
      </c>
      <c r="J58" s="235">
        <f t="shared" si="12"/>
        <v>0</v>
      </c>
      <c r="K58" s="150"/>
      <c r="L58" s="150" t="s">
        <v>2607</v>
      </c>
      <c r="M58" s="150"/>
      <c r="N58" s="150"/>
      <c r="O58" s="150"/>
      <c r="P58" s="150"/>
      <c r="Q58" s="150"/>
      <c r="R58" s="150"/>
      <c r="S58" s="150"/>
      <c r="T58" s="150"/>
      <c r="U58" s="150"/>
      <c r="V58" s="150"/>
      <c r="W58" s="150"/>
      <c r="X58" s="150"/>
      <c r="Y58" s="150"/>
      <c r="Z58" s="150"/>
    </row>
    <row r="59" ht="13.5" customHeight="1">
      <c r="A59" s="204" t="s">
        <v>2923</v>
      </c>
      <c r="B59" s="177"/>
      <c r="C59" s="177"/>
      <c r="D59" s="177"/>
      <c r="E59" s="177"/>
      <c r="F59" s="178"/>
      <c r="G59" s="179">
        <v>49.0</v>
      </c>
      <c r="H59" s="233"/>
      <c r="I59" s="234"/>
      <c r="J59" s="234"/>
      <c r="K59" s="150"/>
      <c r="L59" s="150" t="s">
        <v>2546</v>
      </c>
      <c r="M59" s="150"/>
      <c r="N59" s="150"/>
      <c r="O59" s="150"/>
      <c r="P59" s="150"/>
      <c r="Q59" s="150"/>
      <c r="R59" s="150"/>
      <c r="S59" s="150"/>
      <c r="T59" s="150"/>
      <c r="U59" s="150"/>
      <c r="V59" s="150"/>
      <c r="W59" s="150"/>
      <c r="X59" s="150"/>
      <c r="Y59" s="150"/>
      <c r="Z59" s="150"/>
    </row>
    <row r="60" ht="13.5" customHeight="1">
      <c r="A60" s="205" t="s">
        <v>2924</v>
      </c>
      <c r="B60" s="186"/>
      <c r="C60" s="186"/>
      <c r="D60" s="186"/>
      <c r="E60" s="186"/>
      <c r="F60" s="187"/>
      <c r="G60" s="188">
        <v>50.0</v>
      </c>
      <c r="H60" s="237"/>
      <c r="I60" s="238">
        <f t="shared" ref="I60:J60" si="13">ROUND(I59+I58,2)</f>
        <v>0</v>
      </c>
      <c r="J60" s="238">
        <f t="shared" si="13"/>
        <v>0</v>
      </c>
      <c r="K60" s="150"/>
      <c r="L60" s="150" t="s">
        <v>2546</v>
      </c>
      <c r="M60" s="150"/>
      <c r="N60" s="150"/>
      <c r="O60" s="150"/>
      <c r="P60" s="150"/>
      <c r="Q60" s="193"/>
      <c r="R60" s="193"/>
      <c r="S60" s="150"/>
      <c r="T60" s="150"/>
      <c r="U60" s="150"/>
      <c r="V60" s="150"/>
      <c r="W60" s="150"/>
      <c r="X60" s="150"/>
      <c r="Y60" s="150"/>
      <c r="Z60" s="150"/>
    </row>
    <row r="61" ht="4.5" customHeight="1">
      <c r="A61" s="193"/>
      <c r="B61" s="193"/>
      <c r="C61" s="193"/>
      <c r="D61" s="193"/>
      <c r="E61" s="193"/>
      <c r="F61" s="193"/>
      <c r="G61" s="193"/>
      <c r="H61" s="193"/>
      <c r="I61" s="193"/>
      <c r="J61" s="193"/>
      <c r="K61" s="193"/>
      <c r="L61" s="193"/>
      <c r="M61" s="193"/>
      <c r="N61" s="193"/>
      <c r="O61" s="150"/>
      <c r="P61" s="150"/>
      <c r="Q61" s="193"/>
      <c r="R61" s="193"/>
      <c r="S61" s="193"/>
      <c r="T61" s="193"/>
      <c r="U61" s="193"/>
      <c r="V61" s="193"/>
      <c r="W61" s="193"/>
      <c r="X61" s="193"/>
      <c r="Y61" s="193"/>
      <c r="Z61" s="193"/>
    </row>
    <row r="62" ht="12.0" hidden="1" customHeight="1">
      <c r="A62" s="193"/>
      <c r="B62" s="193"/>
      <c r="C62" s="193"/>
      <c r="D62" s="193"/>
      <c r="E62" s="193"/>
      <c r="F62" s="193"/>
      <c r="G62" s="193"/>
      <c r="H62" s="193"/>
      <c r="I62" s="193"/>
      <c r="J62" s="193"/>
      <c r="K62" s="193"/>
      <c r="L62" s="193"/>
      <c r="M62" s="193"/>
      <c r="N62" s="193"/>
      <c r="O62" s="150"/>
      <c r="P62" s="150"/>
      <c r="Q62" s="193"/>
      <c r="R62" s="193"/>
      <c r="S62" s="193"/>
      <c r="T62" s="193"/>
      <c r="U62" s="193"/>
      <c r="V62" s="193"/>
      <c r="W62" s="193"/>
      <c r="X62" s="193"/>
      <c r="Y62" s="193"/>
      <c r="Z62" s="193"/>
    </row>
    <row r="63" ht="12.0" customHeight="1">
      <c r="A63" s="193"/>
      <c r="B63" s="193"/>
      <c r="C63" s="193"/>
      <c r="D63" s="193"/>
      <c r="E63" s="193"/>
      <c r="F63" s="193"/>
      <c r="G63" s="193"/>
      <c r="H63" s="193"/>
      <c r="I63" s="193"/>
      <c r="J63" s="193"/>
      <c r="K63" s="193"/>
      <c r="L63" s="193"/>
      <c r="M63" s="193"/>
      <c r="N63" s="193"/>
      <c r="O63" s="193"/>
      <c r="P63" s="193"/>
      <c r="Q63" s="193"/>
      <c r="R63" s="193"/>
      <c r="S63" s="193"/>
      <c r="T63" s="193"/>
      <c r="U63" s="193"/>
      <c r="V63" s="193"/>
      <c r="W63" s="193"/>
      <c r="X63" s="193"/>
      <c r="Y63" s="193"/>
      <c r="Z63" s="193"/>
    </row>
    <row r="64" ht="12.0" customHeight="1">
      <c r="A64" s="193"/>
      <c r="B64" s="193"/>
      <c r="C64" s="193"/>
      <c r="D64" s="193"/>
      <c r="E64" s="193"/>
      <c r="F64" s="193"/>
      <c r="G64" s="193"/>
      <c r="H64" s="193"/>
      <c r="I64" s="193"/>
      <c r="J64" s="193"/>
      <c r="K64" s="193"/>
      <c r="L64" s="193"/>
      <c r="M64" s="193"/>
      <c r="N64" s="193"/>
      <c r="O64" s="193"/>
      <c r="P64" s="193"/>
      <c r="Q64" s="193"/>
      <c r="R64" s="193"/>
      <c r="S64" s="193"/>
      <c r="T64" s="193"/>
      <c r="U64" s="193"/>
      <c r="V64" s="193"/>
      <c r="W64" s="193"/>
      <c r="X64" s="193"/>
      <c r="Y64" s="193"/>
      <c r="Z64" s="193"/>
    </row>
    <row r="65" ht="12.0" customHeight="1">
      <c r="A65" s="193"/>
      <c r="B65" s="193"/>
      <c r="C65" s="193"/>
      <c r="D65" s="193"/>
      <c r="E65" s="193"/>
      <c r="F65" s="193"/>
      <c r="G65" s="193"/>
      <c r="H65" s="193"/>
      <c r="I65" s="193"/>
      <c r="J65" s="193"/>
      <c r="K65" s="193"/>
      <c r="L65" s="193"/>
      <c r="M65" s="193"/>
      <c r="N65" s="193"/>
      <c r="O65" s="193"/>
      <c r="P65" s="193"/>
      <c r="Q65" s="193"/>
      <c r="R65" s="193"/>
      <c r="S65" s="193"/>
      <c r="T65" s="193"/>
      <c r="U65" s="193"/>
      <c r="V65" s="193"/>
      <c r="W65" s="193"/>
      <c r="X65" s="193"/>
      <c r="Y65" s="193"/>
      <c r="Z65" s="193"/>
    </row>
    <row r="66" ht="12.0" customHeight="1">
      <c r="A66" s="193"/>
      <c r="B66" s="193"/>
      <c r="C66" s="193"/>
      <c r="D66" s="193"/>
      <c r="E66" s="193"/>
      <c r="F66" s="193"/>
      <c r="G66" s="193"/>
      <c r="H66" s="193"/>
      <c r="I66" s="193"/>
      <c r="J66" s="193"/>
      <c r="K66" s="193"/>
      <c r="L66" s="193"/>
      <c r="M66" s="193"/>
      <c r="N66" s="193"/>
      <c r="O66" s="193"/>
      <c r="P66" s="193"/>
      <c r="Q66" s="193"/>
      <c r="R66" s="193"/>
      <c r="S66" s="193"/>
      <c r="T66" s="193"/>
      <c r="U66" s="193"/>
      <c r="V66" s="193"/>
      <c r="W66" s="193"/>
      <c r="X66" s="193"/>
      <c r="Y66" s="193"/>
      <c r="Z66" s="193"/>
    </row>
    <row r="67" ht="12.0" customHeight="1">
      <c r="A67" s="193"/>
      <c r="B67" s="193"/>
      <c r="C67" s="193"/>
      <c r="D67" s="193"/>
      <c r="E67" s="193"/>
      <c r="F67" s="193"/>
      <c r="G67" s="193"/>
      <c r="H67" s="193"/>
      <c r="I67" s="193"/>
      <c r="J67" s="193"/>
      <c r="K67" s="193"/>
      <c r="L67" s="193"/>
      <c r="M67" s="193"/>
      <c r="N67" s="193"/>
      <c r="O67" s="193"/>
      <c r="P67" s="193"/>
      <c r="Q67" s="193"/>
      <c r="R67" s="193"/>
      <c r="S67" s="193"/>
      <c r="T67" s="193"/>
      <c r="U67" s="193"/>
      <c r="V67" s="193"/>
      <c r="W67" s="193"/>
      <c r="X67" s="193"/>
      <c r="Y67" s="193"/>
      <c r="Z67" s="193"/>
    </row>
    <row r="68" ht="12.0" customHeight="1">
      <c r="A68" s="193"/>
      <c r="B68" s="193"/>
      <c r="C68" s="193"/>
      <c r="D68" s="193"/>
      <c r="E68" s="193"/>
      <c r="F68" s="193"/>
      <c r="G68" s="193"/>
      <c r="H68" s="193"/>
      <c r="I68" s="193"/>
      <c r="J68" s="193"/>
      <c r="K68" s="193"/>
      <c r="L68" s="193"/>
      <c r="M68" s="193"/>
      <c r="N68" s="193"/>
      <c r="O68" s="193"/>
      <c r="P68" s="193"/>
      <c r="Q68" s="193"/>
      <c r="R68" s="193"/>
      <c r="S68" s="193"/>
      <c r="T68" s="193"/>
      <c r="U68" s="193"/>
      <c r="V68" s="193"/>
      <c r="W68" s="193"/>
      <c r="X68" s="193"/>
      <c r="Y68" s="193"/>
      <c r="Z68" s="193"/>
    </row>
    <row r="69" ht="12.0" customHeight="1">
      <c r="A69" s="193"/>
      <c r="B69" s="193"/>
      <c r="C69" s="193"/>
      <c r="D69" s="193"/>
      <c r="E69" s="193"/>
      <c r="F69" s="193"/>
      <c r="G69" s="193"/>
      <c r="H69" s="193"/>
      <c r="I69" s="193"/>
      <c r="J69" s="193"/>
      <c r="K69" s="193"/>
      <c r="L69" s="193"/>
      <c r="M69" s="193"/>
      <c r="N69" s="193"/>
      <c r="O69" s="193"/>
      <c r="P69" s="193"/>
      <c r="Q69" s="193"/>
      <c r="R69" s="193"/>
      <c r="S69" s="193"/>
      <c r="T69" s="193"/>
      <c r="U69" s="193"/>
      <c r="V69" s="193"/>
      <c r="W69" s="193"/>
      <c r="X69" s="193"/>
      <c r="Y69" s="193"/>
      <c r="Z69" s="193"/>
    </row>
    <row r="70" ht="12.0" customHeight="1">
      <c r="A70" s="193"/>
      <c r="B70" s="193"/>
      <c r="C70" s="193"/>
      <c r="D70" s="193"/>
      <c r="E70" s="193"/>
      <c r="F70" s="193"/>
      <c r="G70" s="193"/>
      <c r="H70" s="193"/>
      <c r="I70" s="193"/>
      <c r="J70" s="193"/>
      <c r="K70" s="193"/>
      <c r="L70" s="193"/>
      <c r="M70" s="193"/>
      <c r="N70" s="193"/>
      <c r="O70" s="193"/>
      <c r="P70" s="193"/>
      <c r="Q70" s="193"/>
      <c r="R70" s="193"/>
      <c r="S70" s="193"/>
      <c r="T70" s="193"/>
      <c r="U70" s="193"/>
      <c r="V70" s="193"/>
      <c r="W70" s="193"/>
      <c r="X70" s="193"/>
      <c r="Y70" s="193"/>
      <c r="Z70" s="193"/>
    </row>
    <row r="71" ht="12.0" customHeight="1">
      <c r="A71" s="193"/>
      <c r="B71" s="193"/>
      <c r="C71" s="193"/>
      <c r="D71" s="193"/>
      <c r="E71" s="193"/>
      <c r="F71" s="193"/>
      <c r="G71" s="193"/>
      <c r="H71" s="193"/>
      <c r="I71" s="193"/>
      <c r="J71" s="193"/>
      <c r="K71" s="193"/>
      <c r="L71" s="193"/>
      <c r="M71" s="193"/>
      <c r="N71" s="193"/>
      <c r="O71" s="193"/>
      <c r="P71" s="193"/>
      <c r="Q71" s="193"/>
      <c r="R71" s="193"/>
      <c r="S71" s="193"/>
      <c r="T71" s="193"/>
      <c r="U71" s="193"/>
      <c r="V71" s="193"/>
      <c r="W71" s="193"/>
      <c r="X71" s="193"/>
      <c r="Y71" s="193"/>
      <c r="Z71" s="193"/>
    </row>
    <row r="72" ht="12.0" customHeight="1">
      <c r="A72" s="193"/>
      <c r="B72" s="193"/>
      <c r="C72" s="193"/>
      <c r="D72" s="193"/>
      <c r="E72" s="193"/>
      <c r="F72" s="193"/>
      <c r="G72" s="193"/>
      <c r="H72" s="193"/>
      <c r="I72" s="193"/>
      <c r="J72" s="193"/>
      <c r="K72" s="193"/>
      <c r="L72" s="193"/>
      <c r="M72" s="193"/>
      <c r="N72" s="193"/>
      <c r="O72" s="193"/>
      <c r="P72" s="193"/>
      <c r="Q72" s="193"/>
      <c r="R72" s="193"/>
      <c r="S72" s="193"/>
      <c r="T72" s="193"/>
      <c r="U72" s="193"/>
      <c r="V72" s="193"/>
      <c r="W72" s="193"/>
      <c r="X72" s="193"/>
      <c r="Y72" s="193"/>
      <c r="Z72" s="193"/>
    </row>
    <row r="73" ht="12.0" customHeight="1">
      <c r="A73" s="193"/>
      <c r="B73" s="193"/>
      <c r="C73" s="193"/>
      <c r="D73" s="193"/>
      <c r="E73" s="193"/>
      <c r="F73" s="193"/>
      <c r="G73" s="193"/>
      <c r="H73" s="193"/>
      <c r="I73" s="193"/>
      <c r="J73" s="193"/>
      <c r="K73" s="193"/>
      <c r="L73" s="193"/>
      <c r="M73" s="193"/>
      <c r="N73" s="193"/>
      <c r="O73" s="193"/>
      <c r="P73" s="193"/>
      <c r="Q73" s="193"/>
      <c r="R73" s="193"/>
      <c r="S73" s="193"/>
      <c r="T73" s="193"/>
      <c r="U73" s="193"/>
      <c r="V73" s="193"/>
      <c r="W73" s="193"/>
      <c r="X73" s="193"/>
      <c r="Y73" s="193"/>
      <c r="Z73" s="193"/>
    </row>
    <row r="74" ht="12.0" customHeight="1">
      <c r="A74" s="193"/>
      <c r="B74" s="193"/>
      <c r="C74" s="193"/>
      <c r="D74" s="193"/>
      <c r="E74" s="193"/>
      <c r="F74" s="193"/>
      <c r="G74" s="193"/>
      <c r="H74" s="193"/>
      <c r="I74" s="193"/>
      <c r="J74" s="193"/>
      <c r="K74" s="193"/>
      <c r="L74" s="193"/>
      <c r="M74" s="193"/>
      <c r="N74" s="193"/>
      <c r="O74" s="193"/>
      <c r="P74" s="193"/>
      <c r="Q74" s="193"/>
      <c r="R74" s="193"/>
      <c r="S74" s="193"/>
      <c r="T74" s="193"/>
      <c r="U74" s="193"/>
      <c r="V74" s="193"/>
      <c r="W74" s="193"/>
      <c r="X74" s="193"/>
      <c r="Y74" s="193"/>
      <c r="Z74" s="193"/>
    </row>
    <row r="75" ht="12.0" customHeight="1">
      <c r="A75" s="193"/>
      <c r="B75" s="193"/>
      <c r="C75" s="193"/>
      <c r="D75" s="193"/>
      <c r="E75" s="193"/>
      <c r="F75" s="193"/>
      <c r="G75" s="193"/>
      <c r="H75" s="193"/>
      <c r="I75" s="193"/>
      <c r="J75" s="193"/>
      <c r="K75" s="193"/>
      <c r="L75" s="193"/>
      <c r="M75" s="193"/>
      <c r="N75" s="193"/>
      <c r="O75" s="193"/>
      <c r="P75" s="193"/>
      <c r="Q75" s="193"/>
      <c r="R75" s="193"/>
      <c r="S75" s="193"/>
      <c r="T75" s="193"/>
      <c r="U75" s="193"/>
      <c r="V75" s="193"/>
      <c r="W75" s="193"/>
      <c r="X75" s="193"/>
      <c r="Y75" s="193"/>
      <c r="Z75" s="193"/>
    </row>
    <row r="76" ht="12.0" customHeight="1">
      <c r="A76" s="193"/>
      <c r="B76" s="193"/>
      <c r="C76" s="193"/>
      <c r="D76" s="193"/>
      <c r="E76" s="193"/>
      <c r="F76" s="193"/>
      <c r="G76" s="193"/>
      <c r="H76" s="193"/>
      <c r="I76" s="193"/>
      <c r="J76" s="193"/>
      <c r="K76" s="193"/>
      <c r="L76" s="193"/>
      <c r="M76" s="193"/>
      <c r="N76" s="193"/>
      <c r="O76" s="193"/>
      <c r="P76" s="193"/>
      <c r="Q76" s="193"/>
      <c r="R76" s="193"/>
      <c r="S76" s="193"/>
      <c r="T76" s="193"/>
      <c r="U76" s="193"/>
      <c r="V76" s="193"/>
      <c r="W76" s="193"/>
      <c r="X76" s="193"/>
      <c r="Y76" s="193"/>
      <c r="Z76" s="193"/>
    </row>
    <row r="77" ht="12.0" customHeight="1">
      <c r="A77" s="193"/>
      <c r="B77" s="193"/>
      <c r="C77" s="193"/>
      <c r="D77" s="193"/>
      <c r="E77" s="193"/>
      <c r="F77" s="193"/>
      <c r="G77" s="193"/>
      <c r="H77" s="193"/>
      <c r="I77" s="193"/>
      <c r="J77" s="193"/>
      <c r="K77" s="193"/>
      <c r="L77" s="193"/>
      <c r="M77" s="193"/>
      <c r="N77" s="193"/>
      <c r="O77" s="193"/>
      <c r="P77" s="193"/>
      <c r="Q77" s="193"/>
      <c r="R77" s="193"/>
      <c r="S77" s="193"/>
      <c r="T77" s="193"/>
      <c r="U77" s="193"/>
      <c r="V77" s="193"/>
      <c r="W77" s="193"/>
      <c r="X77" s="193"/>
      <c r="Y77" s="193"/>
      <c r="Z77" s="193"/>
    </row>
    <row r="78" ht="12.0" customHeight="1">
      <c r="A78" s="193"/>
      <c r="B78" s="193"/>
      <c r="C78" s="193"/>
      <c r="D78" s="193"/>
      <c r="E78" s="193"/>
      <c r="F78" s="193"/>
      <c r="G78" s="193"/>
      <c r="H78" s="193"/>
      <c r="I78" s="193"/>
      <c r="J78" s="193"/>
      <c r="K78" s="193"/>
      <c r="L78" s="193"/>
      <c r="M78" s="193"/>
      <c r="N78" s="193"/>
      <c r="O78" s="193"/>
      <c r="P78" s="193"/>
      <c r="Q78" s="193"/>
      <c r="R78" s="193"/>
      <c r="S78" s="193"/>
      <c r="T78" s="193"/>
      <c r="U78" s="193"/>
      <c r="V78" s="193"/>
      <c r="W78" s="193"/>
      <c r="X78" s="193"/>
      <c r="Y78" s="193"/>
      <c r="Z78" s="193"/>
    </row>
    <row r="79" ht="12.0" customHeight="1">
      <c r="A79" s="193"/>
      <c r="B79" s="193"/>
      <c r="C79" s="193"/>
      <c r="D79" s="193"/>
      <c r="E79" s="193"/>
      <c r="F79" s="193"/>
      <c r="G79" s="193"/>
      <c r="H79" s="193"/>
      <c r="I79" s="193"/>
      <c r="J79" s="193"/>
      <c r="K79" s="193"/>
      <c r="L79" s="193"/>
      <c r="M79" s="193"/>
      <c r="N79" s="193"/>
      <c r="O79" s="193"/>
      <c r="P79" s="193"/>
      <c r="Q79" s="193"/>
      <c r="R79" s="193"/>
      <c r="S79" s="193"/>
      <c r="T79" s="193"/>
      <c r="U79" s="193"/>
      <c r="V79" s="193"/>
      <c r="W79" s="193"/>
      <c r="X79" s="193"/>
      <c r="Y79" s="193"/>
      <c r="Z79" s="193"/>
    </row>
    <row r="80" ht="12.0" customHeight="1">
      <c r="A80" s="193"/>
      <c r="B80" s="193"/>
      <c r="C80" s="193"/>
      <c r="D80" s="193"/>
      <c r="E80" s="193"/>
      <c r="F80" s="193"/>
      <c r="G80" s="193"/>
      <c r="H80" s="193"/>
      <c r="I80" s="193"/>
      <c r="J80" s="193"/>
      <c r="K80" s="193"/>
      <c r="L80" s="193"/>
      <c r="M80" s="193"/>
      <c r="N80" s="193"/>
      <c r="O80" s="193"/>
      <c r="P80" s="193"/>
      <c r="Q80" s="193"/>
      <c r="R80" s="193"/>
      <c r="S80" s="193"/>
      <c r="T80" s="193"/>
      <c r="U80" s="193"/>
      <c r="V80" s="193"/>
      <c r="W80" s="193"/>
      <c r="X80" s="193"/>
      <c r="Y80" s="193"/>
      <c r="Z80" s="193"/>
    </row>
    <row r="81" ht="12.0" customHeight="1">
      <c r="A81" s="193"/>
      <c r="B81" s="193"/>
      <c r="C81" s="193"/>
      <c r="D81" s="193"/>
      <c r="E81" s="193"/>
      <c r="F81" s="193"/>
      <c r="G81" s="193"/>
      <c r="H81" s="193"/>
      <c r="I81" s="193"/>
      <c r="J81" s="193"/>
      <c r="K81" s="193"/>
      <c r="L81" s="193"/>
      <c r="M81" s="193"/>
      <c r="N81" s="193"/>
      <c r="O81" s="193"/>
      <c r="P81" s="193"/>
      <c r="Q81" s="193"/>
      <c r="R81" s="193"/>
      <c r="S81" s="193"/>
      <c r="T81" s="193"/>
      <c r="U81" s="193"/>
      <c r="V81" s="193"/>
      <c r="W81" s="193"/>
      <c r="X81" s="193"/>
      <c r="Y81" s="193"/>
      <c r="Z81" s="193"/>
    </row>
    <row r="82" ht="12.0" customHeight="1">
      <c r="A82" s="193"/>
      <c r="B82" s="193"/>
      <c r="C82" s="193"/>
      <c r="D82" s="193"/>
      <c r="E82" s="193"/>
      <c r="F82" s="193"/>
      <c r="G82" s="193"/>
      <c r="H82" s="193"/>
      <c r="I82" s="193"/>
      <c r="J82" s="193"/>
      <c r="K82" s="193"/>
      <c r="L82" s="193"/>
      <c r="M82" s="193"/>
      <c r="N82" s="193"/>
      <c r="O82" s="193"/>
      <c r="P82" s="193"/>
      <c r="Q82" s="193"/>
      <c r="R82" s="193"/>
      <c r="S82" s="193"/>
      <c r="T82" s="193"/>
      <c r="U82" s="193"/>
      <c r="V82" s="193"/>
      <c r="W82" s="193"/>
      <c r="X82" s="193"/>
      <c r="Y82" s="193"/>
      <c r="Z82" s="193"/>
    </row>
    <row r="83" ht="12.0" customHeight="1">
      <c r="A83" s="193"/>
      <c r="B83" s="193"/>
      <c r="C83" s="193"/>
      <c r="D83" s="193"/>
      <c r="E83" s="193"/>
      <c r="F83" s="193"/>
      <c r="G83" s="193"/>
      <c r="H83" s="193"/>
      <c r="I83" s="193"/>
      <c r="J83" s="193"/>
      <c r="K83" s="193"/>
      <c r="L83" s="193"/>
      <c r="M83" s="193"/>
      <c r="N83" s="193"/>
      <c r="O83" s="193"/>
      <c r="P83" s="193"/>
      <c r="Q83" s="193"/>
      <c r="R83" s="193"/>
      <c r="S83" s="193"/>
      <c r="T83" s="193"/>
      <c r="U83" s="193"/>
      <c r="V83" s="193"/>
      <c r="W83" s="193"/>
      <c r="X83" s="193"/>
      <c r="Y83" s="193"/>
      <c r="Z83" s="193"/>
    </row>
    <row r="84" ht="12.0" customHeight="1">
      <c r="A84" s="193"/>
      <c r="B84" s="193"/>
      <c r="C84" s="193"/>
      <c r="D84" s="193"/>
      <c r="E84" s="193"/>
      <c r="F84" s="193"/>
      <c r="G84" s="193"/>
      <c r="H84" s="193"/>
      <c r="I84" s="193"/>
      <c r="J84" s="193"/>
      <c r="K84" s="193"/>
      <c r="L84" s="193"/>
      <c r="M84" s="193"/>
      <c r="N84" s="193"/>
      <c r="O84" s="193"/>
      <c r="P84" s="193"/>
      <c r="Q84" s="193"/>
      <c r="R84" s="193"/>
      <c r="S84" s="193"/>
      <c r="T84" s="193"/>
      <c r="U84" s="193"/>
      <c r="V84" s="193"/>
      <c r="W84" s="193"/>
      <c r="X84" s="193"/>
      <c r="Y84" s="193"/>
      <c r="Z84" s="193"/>
    </row>
    <row r="85" ht="12.0" customHeight="1">
      <c r="A85" s="193"/>
      <c r="B85" s="193"/>
      <c r="C85" s="193"/>
      <c r="D85" s="193"/>
      <c r="E85" s="193"/>
      <c r="F85" s="193"/>
      <c r="G85" s="193"/>
      <c r="H85" s="193"/>
      <c r="I85" s="193"/>
      <c r="J85" s="193"/>
      <c r="K85" s="193"/>
      <c r="L85" s="193"/>
      <c r="M85" s="193"/>
      <c r="N85" s="193"/>
      <c r="O85" s="193"/>
      <c r="P85" s="193"/>
      <c r="Q85" s="193"/>
      <c r="R85" s="193"/>
      <c r="S85" s="193"/>
      <c r="T85" s="193"/>
      <c r="U85" s="193"/>
      <c r="V85" s="193"/>
      <c r="W85" s="193"/>
      <c r="X85" s="193"/>
      <c r="Y85" s="193"/>
      <c r="Z85" s="193"/>
    </row>
    <row r="86" ht="12.0" customHeight="1">
      <c r="A86" s="193"/>
      <c r="B86" s="193"/>
      <c r="C86" s="193"/>
      <c r="D86" s="193"/>
      <c r="E86" s="193"/>
      <c r="F86" s="193"/>
      <c r="G86" s="193"/>
      <c r="H86" s="193"/>
      <c r="I86" s="193"/>
      <c r="J86" s="193"/>
      <c r="K86" s="193"/>
      <c r="L86" s="193"/>
      <c r="M86" s="193"/>
      <c r="N86" s="193"/>
      <c r="O86" s="193"/>
      <c r="P86" s="193"/>
      <c r="Q86" s="193"/>
      <c r="R86" s="193"/>
      <c r="S86" s="193"/>
      <c r="T86" s="193"/>
      <c r="U86" s="193"/>
      <c r="V86" s="193"/>
      <c r="W86" s="193"/>
      <c r="X86" s="193"/>
      <c r="Y86" s="193"/>
      <c r="Z86" s="193"/>
    </row>
    <row r="87" ht="12.0" customHeight="1">
      <c r="A87" s="193"/>
      <c r="B87" s="193"/>
      <c r="C87" s="193"/>
      <c r="D87" s="193"/>
      <c r="E87" s="193"/>
      <c r="F87" s="193"/>
      <c r="G87" s="193"/>
      <c r="H87" s="193"/>
      <c r="I87" s="193"/>
      <c r="J87" s="193"/>
      <c r="K87" s="193"/>
      <c r="L87" s="193"/>
      <c r="M87" s="193"/>
      <c r="N87" s="193"/>
      <c r="O87" s="193"/>
      <c r="P87" s="193"/>
      <c r="Q87" s="193"/>
      <c r="R87" s="193"/>
      <c r="S87" s="193"/>
      <c r="T87" s="193"/>
      <c r="U87" s="193"/>
      <c r="V87" s="193"/>
      <c r="W87" s="193"/>
      <c r="X87" s="193"/>
      <c r="Y87" s="193"/>
      <c r="Z87" s="193"/>
    </row>
    <row r="88" ht="12.0" customHeight="1">
      <c r="A88" s="193"/>
      <c r="B88" s="193"/>
      <c r="C88" s="193"/>
      <c r="D88" s="193"/>
      <c r="E88" s="193"/>
      <c r="F88" s="193"/>
      <c r="G88" s="193"/>
      <c r="H88" s="193"/>
      <c r="I88" s="193"/>
      <c r="J88" s="193"/>
      <c r="K88" s="193"/>
      <c r="L88" s="193"/>
      <c r="M88" s="193"/>
      <c r="N88" s="193"/>
      <c r="O88" s="193"/>
      <c r="P88" s="193"/>
      <c r="Q88" s="193"/>
      <c r="R88" s="193"/>
      <c r="S88" s="193"/>
      <c r="T88" s="193"/>
      <c r="U88" s="193"/>
      <c r="V88" s="193"/>
      <c r="W88" s="193"/>
      <c r="X88" s="193"/>
      <c r="Y88" s="193"/>
      <c r="Z88" s="193"/>
    </row>
    <row r="89" ht="12.0" customHeight="1">
      <c r="A89" s="193"/>
      <c r="B89" s="193"/>
      <c r="C89" s="193"/>
      <c r="D89" s="193"/>
      <c r="E89" s="193"/>
      <c r="F89" s="193"/>
      <c r="G89" s="193"/>
      <c r="H89" s="193"/>
      <c r="I89" s="193"/>
      <c r="J89" s="193"/>
      <c r="K89" s="193"/>
      <c r="L89" s="193"/>
      <c r="M89" s="193"/>
      <c r="N89" s="193"/>
      <c r="O89" s="193"/>
      <c r="P89" s="193"/>
      <c r="Q89" s="193"/>
      <c r="R89" s="193"/>
      <c r="S89" s="193"/>
      <c r="T89" s="193"/>
      <c r="U89" s="193"/>
      <c r="V89" s="193"/>
      <c r="W89" s="193"/>
      <c r="X89" s="193"/>
      <c r="Y89" s="193"/>
      <c r="Z89" s="193"/>
    </row>
    <row r="90" ht="12.0" customHeight="1">
      <c r="A90" s="193"/>
      <c r="B90" s="193"/>
      <c r="C90" s="193"/>
      <c r="D90" s="193"/>
      <c r="E90" s="193"/>
      <c r="F90" s="193"/>
      <c r="G90" s="193"/>
      <c r="H90" s="193"/>
      <c r="I90" s="193"/>
      <c r="J90" s="193"/>
      <c r="K90" s="193"/>
      <c r="L90" s="193"/>
      <c r="M90" s="193"/>
      <c r="N90" s="193"/>
      <c r="O90" s="193"/>
      <c r="P90" s="193"/>
      <c r="Q90" s="193"/>
      <c r="R90" s="193"/>
      <c r="S90" s="193"/>
      <c r="T90" s="193"/>
      <c r="U90" s="193"/>
      <c r="V90" s="193"/>
      <c r="W90" s="193"/>
      <c r="X90" s="193"/>
      <c r="Y90" s="193"/>
      <c r="Z90" s="193"/>
    </row>
    <row r="91" ht="12.0" customHeight="1">
      <c r="A91" s="193"/>
      <c r="B91" s="193"/>
      <c r="C91" s="193"/>
      <c r="D91" s="193"/>
      <c r="E91" s="193"/>
      <c r="F91" s="193"/>
      <c r="G91" s="193"/>
      <c r="H91" s="193"/>
      <c r="I91" s="193"/>
      <c r="J91" s="193"/>
      <c r="K91" s="193"/>
      <c r="L91" s="193"/>
      <c r="M91" s="193"/>
      <c r="N91" s="193"/>
      <c r="O91" s="193"/>
      <c r="P91" s="193"/>
      <c r="Q91" s="193"/>
      <c r="R91" s="193"/>
      <c r="S91" s="193"/>
      <c r="T91" s="193"/>
      <c r="U91" s="193"/>
      <c r="V91" s="193"/>
      <c r="W91" s="193"/>
      <c r="X91" s="193"/>
      <c r="Y91" s="193"/>
      <c r="Z91" s="193"/>
    </row>
    <row r="92" ht="12.0" customHeight="1">
      <c r="A92" s="193"/>
      <c r="B92" s="193"/>
      <c r="C92" s="193"/>
      <c r="D92" s="193"/>
      <c r="E92" s="193"/>
      <c r="F92" s="193"/>
      <c r="G92" s="193"/>
      <c r="H92" s="193"/>
      <c r="I92" s="193"/>
      <c r="J92" s="193"/>
      <c r="K92" s="193"/>
      <c r="L92" s="193"/>
      <c r="M92" s="193"/>
      <c r="N92" s="193"/>
      <c r="O92" s="193"/>
      <c r="P92" s="193"/>
      <c r="Q92" s="193"/>
      <c r="R92" s="193"/>
      <c r="S92" s="193"/>
      <c r="T92" s="193"/>
      <c r="U92" s="193"/>
      <c r="V92" s="193"/>
      <c r="W92" s="193"/>
      <c r="X92" s="193"/>
      <c r="Y92" s="193"/>
      <c r="Z92" s="193"/>
    </row>
    <row r="93" ht="12.0" customHeight="1">
      <c r="A93" s="193"/>
      <c r="B93" s="193"/>
      <c r="C93" s="193"/>
      <c r="D93" s="193"/>
      <c r="E93" s="193"/>
      <c r="F93" s="193"/>
      <c r="G93" s="193"/>
      <c r="H93" s="193"/>
      <c r="I93" s="193"/>
      <c r="J93" s="193"/>
      <c r="K93" s="193"/>
      <c r="L93" s="193"/>
      <c r="M93" s="193"/>
      <c r="N93" s="193"/>
      <c r="O93" s="193"/>
      <c r="P93" s="193"/>
      <c r="Q93" s="193"/>
      <c r="R93" s="193"/>
      <c r="S93" s="193"/>
      <c r="T93" s="193"/>
      <c r="U93" s="193"/>
      <c r="V93" s="193"/>
      <c r="W93" s="193"/>
      <c r="X93" s="193"/>
      <c r="Y93" s="193"/>
      <c r="Z93" s="193"/>
    </row>
    <row r="94" ht="12.0" customHeight="1">
      <c r="A94" s="193"/>
      <c r="B94" s="193"/>
      <c r="C94" s="193"/>
      <c r="D94" s="193"/>
      <c r="E94" s="193"/>
      <c r="F94" s="193"/>
      <c r="G94" s="193"/>
      <c r="H94" s="193"/>
      <c r="I94" s="193"/>
      <c r="J94" s="193"/>
      <c r="K94" s="193"/>
      <c r="L94" s="193"/>
      <c r="M94" s="193"/>
      <c r="N94" s="193"/>
      <c r="O94" s="193"/>
      <c r="P94" s="193"/>
      <c r="Q94" s="193"/>
      <c r="R94" s="193"/>
      <c r="S94" s="193"/>
      <c r="T94" s="193"/>
      <c r="U94" s="193"/>
      <c r="V94" s="193"/>
      <c r="W94" s="193"/>
      <c r="X94" s="193"/>
      <c r="Y94" s="193"/>
      <c r="Z94" s="193"/>
    </row>
    <row r="95" ht="12.0" customHeight="1">
      <c r="A95" s="193"/>
      <c r="B95" s="193"/>
      <c r="C95" s="193"/>
      <c r="D95" s="193"/>
      <c r="E95" s="193"/>
      <c r="F95" s="193"/>
      <c r="G95" s="193"/>
      <c r="H95" s="193"/>
      <c r="I95" s="193"/>
      <c r="J95" s="193"/>
      <c r="K95" s="193"/>
      <c r="L95" s="193"/>
      <c r="M95" s="193"/>
      <c r="N95" s="193"/>
      <c r="O95" s="193"/>
      <c r="P95" s="193"/>
      <c r="Q95" s="193"/>
      <c r="R95" s="193"/>
      <c r="S95" s="193"/>
      <c r="T95" s="193"/>
      <c r="U95" s="193"/>
      <c r="V95" s="193"/>
      <c r="W95" s="193"/>
      <c r="X95" s="193"/>
      <c r="Y95" s="193"/>
      <c r="Z95" s="193"/>
    </row>
    <row r="96" ht="12.0" customHeight="1">
      <c r="A96" s="193"/>
      <c r="B96" s="193"/>
      <c r="C96" s="193"/>
      <c r="D96" s="193"/>
      <c r="E96" s="193"/>
      <c r="F96" s="193"/>
      <c r="G96" s="193"/>
      <c r="H96" s="193"/>
      <c r="I96" s="193"/>
      <c r="J96" s="193"/>
      <c r="K96" s="193"/>
      <c r="L96" s="193"/>
      <c r="M96" s="193"/>
      <c r="N96" s="193"/>
      <c r="O96" s="193"/>
      <c r="P96" s="193"/>
      <c r="Q96" s="193"/>
      <c r="R96" s="193"/>
      <c r="S96" s="193"/>
      <c r="T96" s="193"/>
      <c r="U96" s="193"/>
      <c r="V96" s="193"/>
      <c r="W96" s="193"/>
      <c r="X96" s="193"/>
      <c r="Y96" s="193"/>
      <c r="Z96" s="193"/>
    </row>
    <row r="97" ht="12.0" customHeight="1">
      <c r="A97" s="193"/>
      <c r="B97" s="193"/>
      <c r="C97" s="193"/>
      <c r="D97" s="193"/>
      <c r="E97" s="193"/>
      <c r="F97" s="193"/>
      <c r="G97" s="193"/>
      <c r="H97" s="193"/>
      <c r="I97" s="193"/>
      <c r="J97" s="193"/>
      <c r="K97" s="193"/>
      <c r="L97" s="193"/>
      <c r="M97" s="193"/>
      <c r="N97" s="193"/>
      <c r="O97" s="193"/>
      <c r="P97" s="193"/>
      <c r="Q97" s="193"/>
      <c r="R97" s="193"/>
      <c r="S97" s="193"/>
      <c r="T97" s="193"/>
      <c r="U97" s="193"/>
      <c r="V97" s="193"/>
      <c r="W97" s="193"/>
      <c r="X97" s="193"/>
      <c r="Y97" s="193"/>
      <c r="Z97" s="193"/>
    </row>
    <row r="98" ht="12.0" customHeight="1">
      <c r="A98" s="193"/>
      <c r="B98" s="193"/>
      <c r="C98" s="193"/>
      <c r="D98" s="193"/>
      <c r="E98" s="193"/>
      <c r="F98" s="193"/>
      <c r="G98" s="193"/>
      <c r="H98" s="193"/>
      <c r="I98" s="193"/>
      <c r="J98" s="193"/>
      <c r="K98" s="193"/>
      <c r="L98" s="193"/>
      <c r="M98" s="193"/>
      <c r="N98" s="193"/>
      <c r="O98" s="193"/>
      <c r="P98" s="193"/>
      <c r="Q98" s="193"/>
      <c r="R98" s="193"/>
      <c r="S98" s="193"/>
      <c r="T98" s="193"/>
      <c r="U98" s="193"/>
      <c r="V98" s="193"/>
      <c r="W98" s="193"/>
      <c r="X98" s="193"/>
      <c r="Y98" s="193"/>
      <c r="Z98" s="193"/>
    </row>
    <row r="99" ht="12.0" customHeight="1">
      <c r="A99" s="193"/>
      <c r="B99" s="193"/>
      <c r="C99" s="193"/>
      <c r="D99" s="193"/>
      <c r="E99" s="193"/>
      <c r="F99" s="193"/>
      <c r="G99" s="193"/>
      <c r="H99" s="193"/>
      <c r="I99" s="193"/>
      <c r="J99" s="193"/>
      <c r="K99" s="193"/>
      <c r="L99" s="193"/>
      <c r="M99" s="193"/>
      <c r="N99" s="193"/>
      <c r="O99" s="193"/>
      <c r="P99" s="193"/>
      <c r="Q99" s="193"/>
      <c r="R99" s="193"/>
      <c r="S99" s="193"/>
      <c r="T99" s="193"/>
      <c r="U99" s="193"/>
      <c r="V99" s="193"/>
      <c r="W99" s="193"/>
      <c r="X99" s="193"/>
      <c r="Y99" s="193"/>
      <c r="Z99" s="193"/>
    </row>
    <row r="100" ht="12.0" customHeight="1">
      <c r="A100" s="193"/>
      <c r="B100" s="193"/>
      <c r="C100" s="193"/>
      <c r="D100" s="193"/>
      <c r="E100" s="193"/>
      <c r="F100" s="193"/>
      <c r="G100" s="193"/>
      <c r="H100" s="193"/>
      <c r="I100" s="193"/>
      <c r="J100" s="193"/>
      <c r="K100" s="193"/>
      <c r="L100" s="193"/>
      <c r="M100" s="193"/>
      <c r="N100" s="193"/>
      <c r="O100" s="193"/>
      <c r="P100" s="193"/>
      <c r="Q100" s="193"/>
      <c r="R100" s="193"/>
      <c r="S100" s="193"/>
      <c r="T100" s="193"/>
      <c r="U100" s="193"/>
      <c r="V100" s="193"/>
      <c r="W100" s="193"/>
      <c r="X100" s="193"/>
      <c r="Y100" s="193"/>
      <c r="Z100" s="193"/>
    </row>
    <row r="101" ht="12.0" customHeight="1">
      <c r="A101" s="193"/>
      <c r="B101" s="193"/>
      <c r="C101" s="193"/>
      <c r="D101" s="193"/>
      <c r="E101" s="193"/>
      <c r="F101" s="193"/>
      <c r="G101" s="193"/>
      <c r="H101" s="193"/>
      <c r="I101" s="193"/>
      <c r="J101" s="193"/>
      <c r="K101" s="193"/>
      <c r="L101" s="193"/>
      <c r="M101" s="193"/>
      <c r="N101" s="193"/>
      <c r="O101" s="193"/>
      <c r="P101" s="193"/>
      <c r="Q101" s="193"/>
      <c r="R101" s="193"/>
      <c r="S101" s="193"/>
      <c r="T101" s="193"/>
      <c r="U101" s="193"/>
      <c r="V101" s="193"/>
      <c r="W101" s="193"/>
      <c r="X101" s="193"/>
      <c r="Y101" s="193"/>
      <c r="Z101" s="193"/>
    </row>
    <row r="102" ht="12.0" customHeight="1">
      <c r="A102" s="193"/>
      <c r="B102" s="193"/>
      <c r="C102" s="193"/>
      <c r="D102" s="193"/>
      <c r="E102" s="193"/>
      <c r="F102" s="193"/>
      <c r="G102" s="193"/>
      <c r="H102" s="193"/>
      <c r="I102" s="193"/>
      <c r="J102" s="193"/>
      <c r="K102" s="193"/>
      <c r="L102" s="193"/>
      <c r="M102" s="193"/>
      <c r="N102" s="193"/>
      <c r="O102" s="193"/>
      <c r="P102" s="193"/>
      <c r="Q102" s="193"/>
      <c r="R102" s="193"/>
      <c r="S102" s="193"/>
      <c r="T102" s="193"/>
      <c r="U102" s="193"/>
      <c r="V102" s="193"/>
      <c r="W102" s="193"/>
      <c r="X102" s="193"/>
      <c r="Y102" s="193"/>
      <c r="Z102" s="193"/>
    </row>
    <row r="103" ht="12.0" customHeight="1">
      <c r="A103" s="193"/>
      <c r="B103" s="193"/>
      <c r="C103" s="193"/>
      <c r="D103" s="193"/>
      <c r="E103" s="193"/>
      <c r="F103" s="193"/>
      <c r="G103" s="193"/>
      <c r="H103" s="193"/>
      <c r="I103" s="193"/>
      <c r="J103" s="193"/>
      <c r="K103" s="193"/>
      <c r="L103" s="193"/>
      <c r="M103" s="193"/>
      <c r="N103" s="193"/>
      <c r="O103" s="193"/>
      <c r="P103" s="193"/>
      <c r="Q103" s="193"/>
      <c r="R103" s="193"/>
      <c r="S103" s="193"/>
      <c r="T103" s="193"/>
      <c r="U103" s="193"/>
      <c r="V103" s="193"/>
      <c r="W103" s="193"/>
      <c r="X103" s="193"/>
      <c r="Y103" s="193"/>
      <c r="Z103" s="193"/>
    </row>
    <row r="104" ht="12.0" customHeight="1">
      <c r="A104" s="193"/>
      <c r="B104" s="193"/>
      <c r="C104" s="193"/>
      <c r="D104" s="193"/>
      <c r="E104" s="193"/>
      <c r="F104" s="193"/>
      <c r="G104" s="193"/>
      <c r="H104" s="193"/>
      <c r="I104" s="193"/>
      <c r="J104" s="193"/>
      <c r="K104" s="193"/>
      <c r="L104" s="193"/>
      <c r="M104" s="193"/>
      <c r="N104" s="193"/>
      <c r="O104" s="193"/>
      <c r="P104" s="193"/>
      <c r="Q104" s="193"/>
      <c r="R104" s="193"/>
      <c r="S104" s="193"/>
      <c r="T104" s="193"/>
      <c r="U104" s="193"/>
      <c r="V104" s="193"/>
      <c r="W104" s="193"/>
      <c r="X104" s="193"/>
      <c r="Y104" s="193"/>
      <c r="Z104" s="193"/>
    </row>
    <row r="105" ht="12.0" customHeight="1">
      <c r="A105" s="193"/>
      <c r="B105" s="193"/>
      <c r="C105" s="193"/>
      <c r="D105" s="193"/>
      <c r="E105" s="193"/>
      <c r="F105" s="193"/>
      <c r="G105" s="193"/>
      <c r="H105" s="193"/>
      <c r="I105" s="193"/>
      <c r="J105" s="193"/>
      <c r="K105" s="193"/>
      <c r="L105" s="193"/>
      <c r="M105" s="193"/>
      <c r="N105" s="193"/>
      <c r="O105" s="193"/>
      <c r="P105" s="193"/>
      <c r="Q105" s="193"/>
      <c r="R105" s="193"/>
      <c r="S105" s="193"/>
      <c r="T105" s="193"/>
      <c r="U105" s="193"/>
      <c r="V105" s="193"/>
      <c r="W105" s="193"/>
      <c r="X105" s="193"/>
      <c r="Y105" s="193"/>
      <c r="Z105" s="193"/>
    </row>
    <row r="106" ht="12.0" customHeight="1">
      <c r="A106" s="193"/>
      <c r="B106" s="193"/>
      <c r="C106" s="193"/>
      <c r="D106" s="193"/>
      <c r="E106" s="193"/>
      <c r="F106" s="193"/>
      <c r="G106" s="193"/>
      <c r="H106" s="193"/>
      <c r="I106" s="193"/>
      <c r="J106" s="193"/>
      <c r="K106" s="193"/>
      <c r="L106" s="193"/>
      <c r="M106" s="193"/>
      <c r="N106" s="193"/>
      <c r="O106" s="193"/>
      <c r="P106" s="193"/>
      <c r="Q106" s="193"/>
      <c r="R106" s="193"/>
      <c r="S106" s="193"/>
      <c r="T106" s="193"/>
      <c r="U106" s="193"/>
      <c r="V106" s="193"/>
      <c r="W106" s="193"/>
      <c r="X106" s="193"/>
      <c r="Y106" s="193"/>
      <c r="Z106" s="193"/>
    </row>
    <row r="107" ht="12.0" customHeight="1">
      <c r="A107" s="193"/>
      <c r="B107" s="193"/>
      <c r="C107" s="193"/>
      <c r="D107" s="193"/>
      <c r="E107" s="193"/>
      <c r="F107" s="193"/>
      <c r="G107" s="193"/>
      <c r="H107" s="193"/>
      <c r="I107" s="193"/>
      <c r="J107" s="193"/>
      <c r="K107" s="193"/>
      <c r="L107" s="193"/>
      <c r="M107" s="193"/>
      <c r="N107" s="193"/>
      <c r="O107" s="193"/>
      <c r="P107" s="193"/>
      <c r="Q107" s="193"/>
      <c r="R107" s="193"/>
      <c r="S107" s="193"/>
      <c r="T107" s="193"/>
      <c r="U107" s="193"/>
      <c r="V107" s="193"/>
      <c r="W107" s="193"/>
      <c r="X107" s="193"/>
      <c r="Y107" s="193"/>
      <c r="Z107" s="193"/>
    </row>
    <row r="108" ht="12.0" customHeight="1">
      <c r="A108" s="193"/>
      <c r="B108" s="193"/>
      <c r="C108" s="193"/>
      <c r="D108" s="193"/>
      <c r="E108" s="193"/>
      <c r="F108" s="193"/>
      <c r="G108" s="193"/>
      <c r="H108" s="193"/>
      <c r="I108" s="193"/>
      <c r="J108" s="193"/>
      <c r="K108" s="193"/>
      <c r="L108" s="193"/>
      <c r="M108" s="193"/>
      <c r="N108" s="193"/>
      <c r="O108" s="193"/>
      <c r="P108" s="193"/>
      <c r="Q108" s="193"/>
      <c r="R108" s="193"/>
      <c r="S108" s="193"/>
      <c r="T108" s="193"/>
      <c r="U108" s="193"/>
      <c r="V108" s="193"/>
      <c r="W108" s="193"/>
      <c r="X108" s="193"/>
      <c r="Y108" s="193"/>
      <c r="Z108" s="193"/>
    </row>
    <row r="109" ht="12.0" customHeight="1">
      <c r="A109" s="193"/>
      <c r="B109" s="193"/>
      <c r="C109" s="193"/>
      <c r="D109" s="193"/>
      <c r="E109" s="193"/>
      <c r="F109" s="193"/>
      <c r="G109" s="193"/>
      <c r="H109" s="193"/>
      <c r="I109" s="193"/>
      <c r="J109" s="193"/>
      <c r="K109" s="193"/>
      <c r="L109" s="193"/>
      <c r="M109" s="193"/>
      <c r="N109" s="193"/>
      <c r="O109" s="193"/>
      <c r="P109" s="193"/>
      <c r="Q109" s="193"/>
      <c r="R109" s="193"/>
      <c r="S109" s="193"/>
      <c r="T109" s="193"/>
      <c r="U109" s="193"/>
      <c r="V109" s="193"/>
      <c r="W109" s="193"/>
      <c r="X109" s="193"/>
      <c r="Y109" s="193"/>
      <c r="Z109" s="193"/>
    </row>
    <row r="110" ht="12.0" customHeight="1">
      <c r="A110" s="193"/>
      <c r="B110" s="193"/>
      <c r="C110" s="193"/>
      <c r="D110" s="193"/>
      <c r="E110" s="193"/>
      <c r="F110" s="193"/>
      <c r="G110" s="193"/>
      <c r="H110" s="193"/>
      <c r="I110" s="193"/>
      <c r="J110" s="193"/>
      <c r="K110" s="193"/>
      <c r="L110" s="193"/>
      <c r="M110" s="193"/>
      <c r="N110" s="193"/>
      <c r="O110" s="193"/>
      <c r="P110" s="193"/>
      <c r="Q110" s="193"/>
      <c r="R110" s="193"/>
      <c r="S110" s="193"/>
      <c r="T110" s="193"/>
      <c r="U110" s="193"/>
      <c r="V110" s="193"/>
      <c r="W110" s="193"/>
      <c r="X110" s="193"/>
      <c r="Y110" s="193"/>
      <c r="Z110" s="193"/>
    </row>
    <row r="111" ht="12.0" customHeight="1">
      <c r="A111" s="193"/>
      <c r="B111" s="193"/>
      <c r="C111" s="193"/>
      <c r="D111" s="193"/>
      <c r="E111" s="193"/>
      <c r="F111" s="193"/>
      <c r="G111" s="193"/>
      <c r="H111" s="193"/>
      <c r="I111" s="193"/>
      <c r="J111" s="193"/>
      <c r="K111" s="193"/>
      <c r="L111" s="193"/>
      <c r="M111" s="193"/>
      <c r="N111" s="193"/>
      <c r="O111" s="193"/>
      <c r="P111" s="193"/>
      <c r="Q111" s="193"/>
      <c r="R111" s="193"/>
      <c r="S111" s="193"/>
      <c r="T111" s="193"/>
      <c r="U111" s="193"/>
      <c r="V111" s="193"/>
      <c r="W111" s="193"/>
      <c r="X111" s="193"/>
      <c r="Y111" s="193"/>
      <c r="Z111" s="193"/>
    </row>
    <row r="112" ht="12.0" customHeight="1">
      <c r="A112" s="193"/>
      <c r="B112" s="193"/>
      <c r="C112" s="193"/>
      <c r="D112" s="193"/>
      <c r="E112" s="193"/>
      <c r="F112" s="193"/>
      <c r="G112" s="193"/>
      <c r="H112" s="193"/>
      <c r="I112" s="193"/>
      <c r="J112" s="193"/>
      <c r="K112" s="193"/>
      <c r="L112" s="193"/>
      <c r="M112" s="193"/>
      <c r="N112" s="193"/>
      <c r="O112" s="193"/>
      <c r="P112" s="193"/>
      <c r="Q112" s="193"/>
      <c r="R112" s="193"/>
      <c r="S112" s="193"/>
      <c r="T112" s="193"/>
      <c r="U112" s="193"/>
      <c r="V112" s="193"/>
      <c r="W112" s="193"/>
      <c r="X112" s="193"/>
      <c r="Y112" s="193"/>
      <c r="Z112" s="193"/>
    </row>
    <row r="113" ht="12.0" customHeight="1">
      <c r="A113" s="193"/>
      <c r="B113" s="193"/>
      <c r="C113" s="193"/>
      <c r="D113" s="193"/>
      <c r="E113" s="193"/>
      <c r="F113" s="193"/>
      <c r="G113" s="193"/>
      <c r="H113" s="193"/>
      <c r="I113" s="193"/>
      <c r="J113" s="193"/>
      <c r="K113" s="193"/>
      <c r="L113" s="193"/>
      <c r="M113" s="193"/>
      <c r="N113" s="193"/>
      <c r="O113" s="193"/>
      <c r="P113" s="193"/>
      <c r="Q113" s="193"/>
      <c r="R113" s="193"/>
      <c r="S113" s="193"/>
      <c r="T113" s="193"/>
      <c r="U113" s="193"/>
      <c r="V113" s="193"/>
      <c r="W113" s="193"/>
      <c r="X113" s="193"/>
      <c r="Y113" s="193"/>
      <c r="Z113" s="193"/>
    </row>
    <row r="114" ht="12.0" customHeight="1">
      <c r="A114" s="193"/>
      <c r="B114" s="193"/>
      <c r="C114" s="193"/>
      <c r="D114" s="193"/>
      <c r="E114" s="193"/>
      <c r="F114" s="193"/>
      <c r="G114" s="193"/>
      <c r="H114" s="193"/>
      <c r="I114" s="193"/>
      <c r="J114" s="193"/>
      <c r="K114" s="193"/>
      <c r="L114" s="193"/>
      <c r="M114" s="193"/>
      <c r="N114" s="193"/>
      <c r="O114" s="193"/>
      <c r="P114" s="193"/>
      <c r="Q114" s="193"/>
      <c r="R114" s="193"/>
      <c r="S114" s="193"/>
      <c r="T114" s="193"/>
      <c r="U114" s="193"/>
      <c r="V114" s="193"/>
      <c r="W114" s="193"/>
      <c r="X114" s="193"/>
      <c r="Y114" s="193"/>
      <c r="Z114" s="193"/>
    </row>
    <row r="115" ht="12.0" customHeight="1">
      <c r="A115" s="193"/>
      <c r="B115" s="193"/>
      <c r="C115" s="193"/>
      <c r="D115" s="193"/>
      <c r="E115" s="193"/>
      <c r="F115" s="193"/>
      <c r="G115" s="193"/>
      <c r="H115" s="193"/>
      <c r="I115" s="193"/>
      <c r="J115" s="193"/>
      <c r="K115" s="193"/>
      <c r="L115" s="193"/>
      <c r="M115" s="193"/>
      <c r="N115" s="193"/>
      <c r="O115" s="193"/>
      <c r="P115" s="193"/>
      <c r="Q115" s="193"/>
      <c r="R115" s="193"/>
      <c r="S115" s="193"/>
      <c r="T115" s="193"/>
      <c r="U115" s="193"/>
      <c r="V115" s="193"/>
      <c r="W115" s="193"/>
      <c r="X115" s="193"/>
      <c r="Y115" s="193"/>
      <c r="Z115" s="193"/>
    </row>
    <row r="116" ht="12.0" customHeight="1">
      <c r="A116" s="193"/>
      <c r="B116" s="193"/>
      <c r="C116" s="193"/>
      <c r="D116" s="193"/>
      <c r="E116" s="193"/>
      <c r="F116" s="193"/>
      <c r="G116" s="193"/>
      <c r="H116" s="193"/>
      <c r="I116" s="193"/>
      <c r="J116" s="193"/>
      <c r="K116" s="193"/>
      <c r="L116" s="193"/>
      <c r="M116" s="193"/>
      <c r="N116" s="193"/>
      <c r="O116" s="193"/>
      <c r="P116" s="193"/>
      <c r="Q116" s="193"/>
      <c r="R116" s="193"/>
      <c r="S116" s="193"/>
      <c r="T116" s="193"/>
      <c r="U116" s="193"/>
      <c r="V116" s="193"/>
      <c r="W116" s="193"/>
      <c r="X116" s="193"/>
      <c r="Y116" s="193"/>
      <c r="Z116" s="193"/>
    </row>
    <row r="117" ht="12.0" customHeight="1">
      <c r="A117" s="193"/>
      <c r="B117" s="193"/>
      <c r="C117" s="193"/>
      <c r="D117" s="193"/>
      <c r="E117" s="193"/>
      <c r="F117" s="193"/>
      <c r="G117" s="193"/>
      <c r="H117" s="193"/>
      <c r="I117" s="193"/>
      <c r="J117" s="193"/>
      <c r="K117" s="193"/>
      <c r="L117" s="193"/>
      <c r="M117" s="193"/>
      <c r="N117" s="193"/>
      <c r="O117" s="193"/>
      <c r="P117" s="193"/>
      <c r="Q117" s="193"/>
      <c r="R117" s="193"/>
      <c r="S117" s="193"/>
      <c r="T117" s="193"/>
      <c r="U117" s="193"/>
      <c r="V117" s="193"/>
      <c r="W117" s="193"/>
      <c r="X117" s="193"/>
      <c r="Y117" s="193"/>
      <c r="Z117" s="193"/>
    </row>
    <row r="118" ht="12.0" customHeight="1">
      <c r="A118" s="193"/>
      <c r="B118" s="193"/>
      <c r="C118" s="193"/>
      <c r="D118" s="193"/>
      <c r="E118" s="193"/>
      <c r="F118" s="193"/>
      <c r="G118" s="193"/>
      <c r="H118" s="193"/>
      <c r="I118" s="193"/>
      <c r="J118" s="193"/>
      <c r="K118" s="193"/>
      <c r="L118" s="193"/>
      <c r="M118" s="193"/>
      <c r="N118" s="193"/>
      <c r="O118" s="193"/>
      <c r="P118" s="193"/>
      <c r="Q118" s="193"/>
      <c r="R118" s="193"/>
      <c r="S118" s="193"/>
      <c r="T118" s="193"/>
      <c r="U118" s="193"/>
      <c r="V118" s="193"/>
      <c r="W118" s="193"/>
      <c r="X118" s="193"/>
      <c r="Y118" s="193"/>
      <c r="Z118" s="193"/>
    </row>
    <row r="119" ht="12.0" customHeight="1">
      <c r="A119" s="193"/>
      <c r="B119" s="193"/>
      <c r="C119" s="193"/>
      <c r="D119" s="193"/>
      <c r="E119" s="193"/>
      <c r="F119" s="193"/>
      <c r="G119" s="193"/>
      <c r="H119" s="193"/>
      <c r="I119" s="193"/>
      <c r="J119" s="193"/>
      <c r="K119" s="193"/>
      <c r="L119" s="193"/>
      <c r="M119" s="193"/>
      <c r="N119" s="193"/>
      <c r="O119" s="193"/>
      <c r="P119" s="193"/>
      <c r="Q119" s="193"/>
      <c r="R119" s="193"/>
      <c r="S119" s="193"/>
      <c r="T119" s="193"/>
      <c r="U119" s="193"/>
      <c r="V119" s="193"/>
      <c r="W119" s="193"/>
      <c r="X119" s="193"/>
      <c r="Y119" s="193"/>
      <c r="Z119" s="193"/>
    </row>
    <row r="120" ht="12.0" customHeight="1">
      <c r="A120" s="193"/>
      <c r="B120" s="193"/>
      <c r="C120" s="193"/>
      <c r="D120" s="193"/>
      <c r="E120" s="193"/>
      <c r="F120" s="193"/>
      <c r="G120" s="193"/>
      <c r="H120" s="193"/>
      <c r="I120" s="193"/>
      <c r="J120" s="193"/>
      <c r="K120" s="193"/>
      <c r="L120" s="193"/>
      <c r="M120" s="193"/>
      <c r="N120" s="193"/>
      <c r="O120" s="193"/>
      <c r="P120" s="193"/>
      <c r="Q120" s="193"/>
      <c r="R120" s="193"/>
      <c r="S120" s="193"/>
      <c r="T120" s="193"/>
      <c r="U120" s="193"/>
      <c r="V120" s="193"/>
      <c r="W120" s="193"/>
      <c r="X120" s="193"/>
      <c r="Y120" s="193"/>
      <c r="Z120" s="193"/>
    </row>
    <row r="121" ht="12.0" customHeight="1">
      <c r="A121" s="193"/>
      <c r="B121" s="193"/>
      <c r="C121" s="193"/>
      <c r="D121" s="193"/>
      <c r="E121" s="193"/>
      <c r="F121" s="193"/>
      <c r="G121" s="193"/>
      <c r="H121" s="193"/>
      <c r="I121" s="193"/>
      <c r="J121" s="193"/>
      <c r="K121" s="193"/>
      <c r="L121" s="193"/>
      <c r="M121" s="193"/>
      <c r="N121" s="193"/>
      <c r="O121" s="193"/>
      <c r="P121" s="193"/>
      <c r="Q121" s="193"/>
      <c r="R121" s="193"/>
      <c r="S121" s="193"/>
      <c r="T121" s="193"/>
      <c r="U121" s="193"/>
      <c r="V121" s="193"/>
      <c r="W121" s="193"/>
      <c r="X121" s="193"/>
      <c r="Y121" s="193"/>
      <c r="Z121" s="193"/>
    </row>
    <row r="122" ht="12.0" customHeight="1">
      <c r="A122" s="193"/>
      <c r="B122" s="193"/>
      <c r="C122" s="193"/>
      <c r="D122" s="193"/>
      <c r="E122" s="193"/>
      <c r="F122" s="193"/>
      <c r="G122" s="193"/>
      <c r="H122" s="193"/>
      <c r="I122" s="193"/>
      <c r="J122" s="193"/>
      <c r="K122" s="193"/>
      <c r="L122" s="193"/>
      <c r="M122" s="193"/>
      <c r="N122" s="193"/>
      <c r="O122" s="193"/>
      <c r="P122" s="193"/>
      <c r="Q122" s="193"/>
      <c r="R122" s="193"/>
      <c r="S122" s="193"/>
      <c r="T122" s="193"/>
      <c r="U122" s="193"/>
      <c r="V122" s="193"/>
      <c r="W122" s="193"/>
      <c r="X122" s="193"/>
      <c r="Y122" s="193"/>
      <c r="Z122" s="193"/>
    </row>
    <row r="123" ht="12.0" customHeight="1">
      <c r="A123" s="193"/>
      <c r="B123" s="193"/>
      <c r="C123" s="193"/>
      <c r="D123" s="193"/>
      <c r="E123" s="193"/>
      <c r="F123" s="193"/>
      <c r="G123" s="193"/>
      <c r="H123" s="193"/>
      <c r="I123" s="193"/>
      <c r="J123" s="193"/>
      <c r="K123" s="193"/>
      <c r="L123" s="193"/>
      <c r="M123" s="193"/>
      <c r="N123" s="193"/>
      <c r="O123" s="193"/>
      <c r="P123" s="193"/>
      <c r="Q123" s="193"/>
      <c r="R123" s="193"/>
      <c r="S123" s="193"/>
      <c r="T123" s="193"/>
      <c r="U123" s="193"/>
      <c r="V123" s="193"/>
      <c r="W123" s="193"/>
      <c r="X123" s="193"/>
      <c r="Y123" s="193"/>
      <c r="Z123" s="193"/>
    </row>
    <row r="124" ht="12.0" customHeight="1">
      <c r="A124" s="193"/>
      <c r="B124" s="193"/>
      <c r="C124" s="193"/>
      <c r="D124" s="193"/>
      <c r="E124" s="193"/>
      <c r="F124" s="193"/>
      <c r="G124" s="193"/>
      <c r="H124" s="193"/>
      <c r="I124" s="193"/>
      <c r="J124" s="193"/>
      <c r="K124" s="193"/>
      <c r="L124" s="193"/>
      <c r="M124" s="193"/>
      <c r="N124" s="193"/>
      <c r="O124" s="193"/>
      <c r="P124" s="193"/>
      <c r="Q124" s="193"/>
      <c r="R124" s="193"/>
      <c r="S124" s="193"/>
      <c r="T124" s="193"/>
      <c r="U124" s="193"/>
      <c r="V124" s="193"/>
      <c r="W124" s="193"/>
      <c r="X124" s="193"/>
      <c r="Y124" s="193"/>
      <c r="Z124" s="193"/>
    </row>
    <row r="125" ht="12.0" customHeight="1">
      <c r="A125" s="193"/>
      <c r="B125" s="193"/>
      <c r="C125" s="193"/>
      <c r="D125" s="193"/>
      <c r="E125" s="193"/>
      <c r="F125" s="193"/>
      <c r="G125" s="193"/>
      <c r="H125" s="193"/>
      <c r="I125" s="193"/>
      <c r="J125" s="193"/>
      <c r="K125" s="193"/>
      <c r="L125" s="193"/>
      <c r="M125" s="193"/>
      <c r="N125" s="193"/>
      <c r="O125" s="193"/>
      <c r="P125" s="193"/>
      <c r="Q125" s="193"/>
      <c r="R125" s="193"/>
      <c r="S125" s="193"/>
      <c r="T125" s="193"/>
      <c r="U125" s="193"/>
      <c r="V125" s="193"/>
      <c r="W125" s="193"/>
      <c r="X125" s="193"/>
      <c r="Y125" s="193"/>
      <c r="Z125" s="193"/>
    </row>
    <row r="126" ht="12.0" customHeight="1">
      <c r="A126" s="193"/>
      <c r="B126" s="193"/>
      <c r="C126" s="193"/>
      <c r="D126" s="193"/>
      <c r="E126" s="193"/>
      <c r="F126" s="193"/>
      <c r="G126" s="193"/>
      <c r="H126" s="193"/>
      <c r="I126" s="193"/>
      <c r="J126" s="193"/>
      <c r="K126" s="193"/>
      <c r="L126" s="193"/>
      <c r="M126" s="193"/>
      <c r="N126" s="193"/>
      <c r="O126" s="193"/>
      <c r="P126" s="193"/>
      <c r="Q126" s="193"/>
      <c r="R126" s="193"/>
      <c r="S126" s="193"/>
      <c r="T126" s="193"/>
      <c r="U126" s="193"/>
      <c r="V126" s="193"/>
      <c r="W126" s="193"/>
      <c r="X126" s="193"/>
      <c r="Y126" s="193"/>
      <c r="Z126" s="193"/>
    </row>
    <row r="127" ht="12.0" customHeight="1">
      <c r="A127" s="193"/>
      <c r="B127" s="193"/>
      <c r="C127" s="193"/>
      <c r="D127" s="193"/>
      <c r="E127" s="193"/>
      <c r="F127" s="193"/>
      <c r="G127" s="193"/>
      <c r="H127" s="193"/>
      <c r="I127" s="193"/>
      <c r="J127" s="193"/>
      <c r="K127" s="193"/>
      <c r="L127" s="193"/>
      <c r="M127" s="193"/>
      <c r="N127" s="193"/>
      <c r="O127" s="193"/>
      <c r="P127" s="193"/>
      <c r="Q127" s="193"/>
      <c r="R127" s="193"/>
      <c r="S127" s="193"/>
      <c r="T127" s="193"/>
      <c r="U127" s="193"/>
      <c r="V127" s="193"/>
      <c r="W127" s="193"/>
      <c r="X127" s="193"/>
      <c r="Y127" s="193"/>
      <c r="Z127" s="193"/>
    </row>
    <row r="128" ht="12.0" customHeight="1">
      <c r="A128" s="193"/>
      <c r="B128" s="193"/>
      <c r="C128" s="193"/>
      <c r="D128" s="193"/>
      <c r="E128" s="193"/>
      <c r="F128" s="193"/>
      <c r="G128" s="193"/>
      <c r="H128" s="193"/>
      <c r="I128" s="193"/>
      <c r="J128" s="193"/>
      <c r="K128" s="193"/>
      <c r="L128" s="193"/>
      <c r="M128" s="193"/>
      <c r="N128" s="193"/>
      <c r="O128" s="193"/>
      <c r="P128" s="193"/>
      <c r="Q128" s="193"/>
      <c r="R128" s="193"/>
      <c r="S128" s="193"/>
      <c r="T128" s="193"/>
      <c r="U128" s="193"/>
      <c r="V128" s="193"/>
      <c r="W128" s="193"/>
      <c r="X128" s="193"/>
      <c r="Y128" s="193"/>
      <c r="Z128" s="193"/>
    </row>
    <row r="129" ht="12.0" customHeight="1">
      <c r="A129" s="193"/>
      <c r="B129" s="193"/>
      <c r="C129" s="193"/>
      <c r="D129" s="193"/>
      <c r="E129" s="193"/>
      <c r="F129" s="193"/>
      <c r="G129" s="193"/>
      <c r="H129" s="193"/>
      <c r="I129" s="193"/>
      <c r="J129" s="193"/>
      <c r="K129" s="193"/>
      <c r="L129" s="193"/>
      <c r="M129" s="193"/>
      <c r="N129" s="193"/>
      <c r="O129" s="193"/>
      <c r="P129" s="193"/>
      <c r="Q129" s="193"/>
      <c r="R129" s="193"/>
      <c r="S129" s="193"/>
      <c r="T129" s="193"/>
      <c r="U129" s="193"/>
      <c r="V129" s="193"/>
      <c r="W129" s="193"/>
      <c r="X129" s="193"/>
      <c r="Y129" s="193"/>
      <c r="Z129" s="193"/>
    </row>
    <row r="130" ht="12.0" customHeight="1">
      <c r="A130" s="193"/>
      <c r="B130" s="193"/>
      <c r="C130" s="193"/>
      <c r="D130" s="193"/>
      <c r="E130" s="193"/>
      <c r="F130" s="193"/>
      <c r="G130" s="193"/>
      <c r="H130" s="193"/>
      <c r="I130" s="193"/>
      <c r="J130" s="193"/>
      <c r="K130" s="193"/>
      <c r="L130" s="193"/>
      <c r="M130" s="193"/>
      <c r="N130" s="193"/>
      <c r="O130" s="193"/>
      <c r="P130" s="193"/>
      <c r="Q130" s="193"/>
      <c r="R130" s="193"/>
      <c r="S130" s="193"/>
      <c r="T130" s="193"/>
      <c r="U130" s="193"/>
      <c r="V130" s="193"/>
      <c r="W130" s="193"/>
      <c r="X130" s="193"/>
      <c r="Y130" s="193"/>
      <c r="Z130" s="193"/>
    </row>
    <row r="131" ht="12.0" customHeight="1">
      <c r="A131" s="193"/>
      <c r="B131" s="193"/>
      <c r="C131" s="193"/>
      <c r="D131" s="193"/>
      <c r="E131" s="193"/>
      <c r="F131" s="193"/>
      <c r="G131" s="193"/>
      <c r="H131" s="193"/>
      <c r="I131" s="193"/>
      <c r="J131" s="193"/>
      <c r="K131" s="193"/>
      <c r="L131" s="193"/>
      <c r="M131" s="193"/>
      <c r="N131" s="193"/>
      <c r="O131" s="193"/>
      <c r="P131" s="193"/>
      <c r="Q131" s="193"/>
      <c r="R131" s="193"/>
      <c r="S131" s="193"/>
      <c r="T131" s="193"/>
      <c r="U131" s="193"/>
      <c r="V131" s="193"/>
      <c r="W131" s="193"/>
      <c r="X131" s="193"/>
      <c r="Y131" s="193"/>
      <c r="Z131" s="193"/>
    </row>
    <row r="132" ht="12.0" customHeight="1">
      <c r="A132" s="193"/>
      <c r="B132" s="193"/>
      <c r="C132" s="193"/>
      <c r="D132" s="193"/>
      <c r="E132" s="193"/>
      <c r="F132" s="193"/>
      <c r="G132" s="193"/>
      <c r="H132" s="193"/>
      <c r="I132" s="193"/>
      <c r="J132" s="193"/>
      <c r="K132" s="193"/>
      <c r="L132" s="193"/>
      <c r="M132" s="193"/>
      <c r="N132" s="193"/>
      <c r="O132" s="193"/>
      <c r="P132" s="193"/>
      <c r="Q132" s="193"/>
      <c r="R132" s="193"/>
      <c r="S132" s="193"/>
      <c r="T132" s="193"/>
      <c r="U132" s="193"/>
      <c r="V132" s="193"/>
      <c r="W132" s="193"/>
      <c r="X132" s="193"/>
      <c r="Y132" s="193"/>
      <c r="Z132" s="193"/>
    </row>
    <row r="133" ht="12.0" customHeight="1">
      <c r="A133" s="193"/>
      <c r="B133" s="193"/>
      <c r="C133" s="193"/>
      <c r="D133" s="193"/>
      <c r="E133" s="193"/>
      <c r="F133" s="193"/>
      <c r="G133" s="193"/>
      <c r="H133" s="193"/>
      <c r="I133" s="193"/>
      <c r="J133" s="193"/>
      <c r="K133" s="193"/>
      <c r="L133" s="193"/>
      <c r="M133" s="193"/>
      <c r="N133" s="193"/>
      <c r="O133" s="193"/>
      <c r="P133" s="193"/>
      <c r="Q133" s="193"/>
      <c r="R133" s="193"/>
      <c r="S133" s="193"/>
      <c r="T133" s="193"/>
      <c r="U133" s="193"/>
      <c r="V133" s="193"/>
      <c r="W133" s="193"/>
      <c r="X133" s="193"/>
      <c r="Y133" s="193"/>
      <c r="Z133" s="193"/>
    </row>
    <row r="134" ht="12.0" customHeight="1">
      <c r="A134" s="193"/>
      <c r="B134" s="193"/>
      <c r="C134" s="193"/>
      <c r="D134" s="193"/>
      <c r="E134" s="193"/>
      <c r="F134" s="193"/>
      <c r="G134" s="193"/>
      <c r="H134" s="193"/>
      <c r="I134" s="193"/>
      <c r="J134" s="193"/>
      <c r="K134" s="193"/>
      <c r="L134" s="193"/>
      <c r="M134" s="193"/>
      <c r="N134" s="193"/>
      <c r="O134" s="193"/>
      <c r="P134" s="193"/>
      <c r="Q134" s="193"/>
      <c r="R134" s="193"/>
      <c r="S134" s="193"/>
      <c r="T134" s="193"/>
      <c r="U134" s="193"/>
      <c r="V134" s="193"/>
      <c r="W134" s="193"/>
      <c r="X134" s="193"/>
      <c r="Y134" s="193"/>
      <c r="Z134" s="193"/>
    </row>
    <row r="135" ht="12.0" customHeight="1">
      <c r="A135" s="193"/>
      <c r="B135" s="193"/>
      <c r="C135" s="193"/>
      <c r="D135" s="193"/>
      <c r="E135" s="193"/>
      <c r="F135" s="193"/>
      <c r="G135" s="193"/>
      <c r="H135" s="193"/>
      <c r="I135" s="193"/>
      <c r="J135" s="193"/>
      <c r="K135" s="193"/>
      <c r="L135" s="193"/>
      <c r="M135" s="193"/>
      <c r="N135" s="193"/>
      <c r="O135" s="193"/>
      <c r="P135" s="193"/>
      <c r="Q135" s="193"/>
      <c r="R135" s="193"/>
      <c r="S135" s="193"/>
      <c r="T135" s="193"/>
      <c r="U135" s="193"/>
      <c r="V135" s="193"/>
      <c r="W135" s="193"/>
      <c r="X135" s="193"/>
      <c r="Y135" s="193"/>
      <c r="Z135" s="193"/>
    </row>
    <row r="136" ht="12.0" customHeight="1">
      <c r="A136" s="193"/>
      <c r="B136" s="193"/>
      <c r="C136" s="193"/>
      <c r="D136" s="193"/>
      <c r="E136" s="193"/>
      <c r="F136" s="193"/>
      <c r="G136" s="193"/>
      <c r="H136" s="193"/>
      <c r="I136" s="193"/>
      <c r="J136" s="193"/>
      <c r="K136" s="193"/>
      <c r="L136" s="193"/>
      <c r="M136" s="193"/>
      <c r="N136" s="193"/>
      <c r="O136" s="193"/>
      <c r="P136" s="193"/>
      <c r="Q136" s="193"/>
      <c r="R136" s="193"/>
      <c r="S136" s="193"/>
      <c r="T136" s="193"/>
      <c r="U136" s="193"/>
      <c r="V136" s="193"/>
      <c r="W136" s="193"/>
      <c r="X136" s="193"/>
      <c r="Y136" s="193"/>
      <c r="Z136" s="193"/>
    </row>
    <row r="137" ht="12.0" customHeight="1">
      <c r="A137" s="193"/>
      <c r="B137" s="193"/>
      <c r="C137" s="193"/>
      <c r="D137" s="193"/>
      <c r="E137" s="193"/>
      <c r="F137" s="193"/>
      <c r="G137" s="193"/>
      <c r="H137" s="193"/>
      <c r="I137" s="193"/>
      <c r="J137" s="193"/>
      <c r="K137" s="193"/>
      <c r="L137" s="193"/>
      <c r="M137" s="193"/>
      <c r="N137" s="193"/>
      <c r="O137" s="193"/>
      <c r="P137" s="193"/>
      <c r="Q137" s="193"/>
      <c r="R137" s="193"/>
      <c r="S137" s="193"/>
      <c r="T137" s="193"/>
      <c r="U137" s="193"/>
      <c r="V137" s="193"/>
      <c r="W137" s="193"/>
      <c r="X137" s="193"/>
      <c r="Y137" s="193"/>
      <c r="Z137" s="193"/>
    </row>
    <row r="138" ht="12.0" customHeight="1">
      <c r="A138" s="193"/>
      <c r="B138" s="193"/>
      <c r="C138" s="193"/>
      <c r="D138" s="193"/>
      <c r="E138" s="193"/>
      <c r="F138" s="193"/>
      <c r="G138" s="193"/>
      <c r="H138" s="193"/>
      <c r="I138" s="193"/>
      <c r="J138" s="193"/>
      <c r="K138" s="193"/>
      <c r="L138" s="193"/>
      <c r="M138" s="193"/>
      <c r="N138" s="193"/>
      <c r="O138" s="193"/>
      <c r="P138" s="193"/>
      <c r="Q138" s="193"/>
      <c r="R138" s="193"/>
      <c r="S138" s="193"/>
      <c r="T138" s="193"/>
      <c r="U138" s="193"/>
      <c r="V138" s="193"/>
      <c r="W138" s="193"/>
      <c r="X138" s="193"/>
      <c r="Y138" s="193"/>
      <c r="Z138" s="193"/>
    </row>
    <row r="139" ht="12.0" customHeight="1">
      <c r="A139" s="193"/>
      <c r="B139" s="193"/>
      <c r="C139" s="193"/>
      <c r="D139" s="193"/>
      <c r="E139" s="193"/>
      <c r="F139" s="193"/>
      <c r="G139" s="193"/>
      <c r="H139" s="193"/>
      <c r="I139" s="193"/>
      <c r="J139" s="193"/>
      <c r="K139" s="193"/>
      <c r="L139" s="193"/>
      <c r="M139" s="193"/>
      <c r="N139" s="193"/>
      <c r="O139" s="193"/>
      <c r="P139" s="193"/>
      <c r="Q139" s="193"/>
      <c r="R139" s="193"/>
      <c r="S139" s="193"/>
      <c r="T139" s="193"/>
      <c r="U139" s="193"/>
      <c r="V139" s="193"/>
      <c r="W139" s="193"/>
      <c r="X139" s="193"/>
      <c r="Y139" s="193"/>
      <c r="Z139" s="193"/>
    </row>
    <row r="140" ht="12.0" customHeight="1">
      <c r="A140" s="193"/>
      <c r="B140" s="193"/>
      <c r="C140" s="193"/>
      <c r="D140" s="193"/>
      <c r="E140" s="193"/>
      <c r="F140" s="193"/>
      <c r="G140" s="193"/>
      <c r="H140" s="193"/>
      <c r="I140" s="193"/>
      <c r="J140" s="193"/>
      <c r="K140" s="193"/>
      <c r="L140" s="193"/>
      <c r="M140" s="193"/>
      <c r="N140" s="193"/>
      <c r="O140" s="193"/>
      <c r="P140" s="193"/>
      <c r="Q140" s="193"/>
      <c r="R140" s="193"/>
      <c r="S140" s="193"/>
      <c r="T140" s="193"/>
      <c r="U140" s="193"/>
      <c r="V140" s="193"/>
      <c r="W140" s="193"/>
      <c r="X140" s="193"/>
      <c r="Y140" s="193"/>
      <c r="Z140" s="193"/>
    </row>
    <row r="141" ht="12.0" customHeight="1">
      <c r="A141" s="193"/>
      <c r="B141" s="193"/>
      <c r="C141" s="193"/>
      <c r="D141" s="193"/>
      <c r="E141" s="193"/>
      <c r="F141" s="193"/>
      <c r="G141" s="193"/>
      <c r="H141" s="193"/>
      <c r="I141" s="193"/>
      <c r="J141" s="193"/>
      <c r="K141" s="193"/>
      <c r="L141" s="193"/>
      <c r="M141" s="193"/>
      <c r="N141" s="193"/>
      <c r="O141" s="193"/>
      <c r="P141" s="193"/>
      <c r="Q141" s="193"/>
      <c r="R141" s="193"/>
      <c r="S141" s="193"/>
      <c r="T141" s="193"/>
      <c r="U141" s="193"/>
      <c r="V141" s="193"/>
      <c r="W141" s="193"/>
      <c r="X141" s="193"/>
      <c r="Y141" s="193"/>
      <c r="Z141" s="193"/>
    </row>
    <row r="142" ht="12.0" customHeight="1">
      <c r="A142" s="193"/>
      <c r="B142" s="193"/>
      <c r="C142" s="193"/>
      <c r="D142" s="193"/>
      <c r="E142" s="193"/>
      <c r="F142" s="193"/>
      <c r="G142" s="193"/>
      <c r="H142" s="193"/>
      <c r="I142" s="193"/>
      <c r="J142" s="193"/>
      <c r="K142" s="193"/>
      <c r="L142" s="193"/>
      <c r="M142" s="193"/>
      <c r="N142" s="193"/>
      <c r="O142" s="193"/>
      <c r="P142" s="193"/>
      <c r="Q142" s="193"/>
      <c r="R142" s="193"/>
      <c r="S142" s="193"/>
      <c r="T142" s="193"/>
      <c r="U142" s="193"/>
      <c r="V142" s="193"/>
      <c r="W142" s="193"/>
      <c r="X142" s="193"/>
      <c r="Y142" s="193"/>
      <c r="Z142" s="193"/>
    </row>
    <row r="143" ht="12.0" customHeight="1">
      <c r="A143" s="193"/>
      <c r="B143" s="193"/>
      <c r="C143" s="193"/>
      <c r="D143" s="193"/>
      <c r="E143" s="193"/>
      <c r="F143" s="193"/>
      <c r="G143" s="193"/>
      <c r="H143" s="193"/>
      <c r="I143" s="193"/>
      <c r="J143" s="193"/>
      <c r="K143" s="193"/>
      <c r="L143" s="193"/>
      <c r="M143" s="193"/>
      <c r="N143" s="193"/>
      <c r="O143" s="193"/>
      <c r="P143" s="193"/>
      <c r="Q143" s="193"/>
      <c r="R143" s="193"/>
      <c r="S143" s="193"/>
      <c r="T143" s="193"/>
      <c r="U143" s="193"/>
      <c r="V143" s="193"/>
      <c r="W143" s="193"/>
      <c r="X143" s="193"/>
      <c r="Y143" s="193"/>
      <c r="Z143" s="193"/>
    </row>
    <row r="144" ht="12.0" customHeight="1">
      <c r="A144" s="193"/>
      <c r="B144" s="193"/>
      <c r="C144" s="193"/>
      <c r="D144" s="193"/>
      <c r="E144" s="193"/>
      <c r="F144" s="193"/>
      <c r="G144" s="193"/>
      <c r="H144" s="193"/>
      <c r="I144" s="193"/>
      <c r="J144" s="193"/>
      <c r="K144" s="193"/>
      <c r="L144" s="193"/>
      <c r="M144" s="193"/>
      <c r="N144" s="193"/>
      <c r="O144" s="193"/>
      <c r="P144" s="193"/>
      <c r="Q144" s="193"/>
      <c r="R144" s="193"/>
      <c r="S144" s="193"/>
      <c r="T144" s="193"/>
      <c r="U144" s="193"/>
      <c r="V144" s="193"/>
      <c r="W144" s="193"/>
      <c r="X144" s="193"/>
      <c r="Y144" s="193"/>
      <c r="Z144" s="193"/>
    </row>
    <row r="145" ht="12.0" customHeight="1">
      <c r="A145" s="193"/>
      <c r="B145" s="193"/>
      <c r="C145" s="193"/>
      <c r="D145" s="193"/>
      <c r="E145" s="193"/>
      <c r="F145" s="193"/>
      <c r="G145" s="193"/>
      <c r="H145" s="193"/>
      <c r="I145" s="193"/>
      <c r="J145" s="193"/>
      <c r="K145" s="193"/>
      <c r="L145" s="193"/>
      <c r="M145" s="193"/>
      <c r="N145" s="193"/>
      <c r="O145" s="193"/>
      <c r="P145" s="193"/>
      <c r="Q145" s="193"/>
      <c r="R145" s="193"/>
      <c r="S145" s="193"/>
      <c r="T145" s="193"/>
      <c r="U145" s="193"/>
      <c r="V145" s="193"/>
      <c r="W145" s="193"/>
      <c r="X145" s="193"/>
      <c r="Y145" s="193"/>
      <c r="Z145" s="193"/>
    </row>
    <row r="146" ht="12.0" customHeight="1">
      <c r="A146" s="193"/>
      <c r="B146" s="193"/>
      <c r="C146" s="193"/>
      <c r="D146" s="193"/>
      <c r="E146" s="193"/>
      <c r="F146" s="193"/>
      <c r="G146" s="193"/>
      <c r="H146" s="193"/>
      <c r="I146" s="193"/>
      <c r="J146" s="193"/>
      <c r="K146" s="193"/>
      <c r="L146" s="193"/>
      <c r="M146" s="193"/>
      <c r="N146" s="193"/>
      <c r="O146" s="193"/>
      <c r="P146" s="193"/>
      <c r="Q146" s="193"/>
      <c r="R146" s="193"/>
      <c r="S146" s="193"/>
      <c r="T146" s="193"/>
      <c r="U146" s="193"/>
      <c r="V146" s="193"/>
      <c r="W146" s="193"/>
      <c r="X146" s="193"/>
      <c r="Y146" s="193"/>
      <c r="Z146" s="193"/>
    </row>
    <row r="147" ht="12.0" customHeight="1">
      <c r="A147" s="193"/>
      <c r="B147" s="193"/>
      <c r="C147" s="193"/>
      <c r="D147" s="193"/>
      <c r="E147" s="193"/>
      <c r="F147" s="193"/>
      <c r="G147" s="193"/>
      <c r="H147" s="193"/>
      <c r="I147" s="193"/>
      <c r="J147" s="193"/>
      <c r="K147" s="193"/>
      <c r="L147" s="193"/>
      <c r="M147" s="193"/>
      <c r="N147" s="193"/>
      <c r="O147" s="193"/>
      <c r="P147" s="193"/>
      <c r="Q147" s="193"/>
      <c r="R147" s="193"/>
      <c r="S147" s="193"/>
      <c r="T147" s="193"/>
      <c r="U147" s="193"/>
      <c r="V147" s="193"/>
      <c r="W147" s="193"/>
      <c r="X147" s="193"/>
      <c r="Y147" s="193"/>
      <c r="Z147" s="193"/>
    </row>
    <row r="148" ht="12.0" customHeight="1">
      <c r="A148" s="193"/>
      <c r="B148" s="193"/>
      <c r="C148" s="193"/>
      <c r="D148" s="193"/>
      <c r="E148" s="193"/>
      <c r="F148" s="193"/>
      <c r="G148" s="193"/>
      <c r="H148" s="193"/>
      <c r="I148" s="193"/>
      <c r="J148" s="193"/>
      <c r="K148" s="193"/>
      <c r="L148" s="193"/>
      <c r="M148" s="193"/>
      <c r="N148" s="193"/>
      <c r="O148" s="193"/>
      <c r="P148" s="193"/>
      <c r="Q148" s="193"/>
      <c r="R148" s="193"/>
      <c r="S148" s="193"/>
      <c r="T148" s="193"/>
      <c r="U148" s="193"/>
      <c r="V148" s="193"/>
      <c r="W148" s="193"/>
      <c r="X148" s="193"/>
      <c r="Y148" s="193"/>
      <c r="Z148" s="193"/>
    </row>
    <row r="149" ht="12.0" customHeight="1">
      <c r="A149" s="193"/>
      <c r="B149" s="193"/>
      <c r="C149" s="193"/>
      <c r="D149" s="193"/>
      <c r="E149" s="193"/>
      <c r="F149" s="193"/>
      <c r="G149" s="193"/>
      <c r="H149" s="193"/>
      <c r="I149" s="193"/>
      <c r="J149" s="193"/>
      <c r="K149" s="193"/>
      <c r="L149" s="193"/>
      <c r="M149" s="193"/>
      <c r="N149" s="193"/>
      <c r="O149" s="193"/>
      <c r="P149" s="193"/>
      <c r="Q149" s="193"/>
      <c r="R149" s="193"/>
      <c r="S149" s="193"/>
      <c r="T149" s="193"/>
      <c r="U149" s="193"/>
      <c r="V149" s="193"/>
      <c r="W149" s="193"/>
      <c r="X149" s="193"/>
      <c r="Y149" s="193"/>
      <c r="Z149" s="193"/>
    </row>
    <row r="150" ht="12.0" customHeight="1">
      <c r="A150" s="193"/>
      <c r="B150" s="193"/>
      <c r="C150" s="193"/>
      <c r="D150" s="193"/>
      <c r="E150" s="193"/>
      <c r="F150" s="193"/>
      <c r="G150" s="193"/>
      <c r="H150" s="193"/>
      <c r="I150" s="193"/>
      <c r="J150" s="193"/>
      <c r="K150" s="193"/>
      <c r="L150" s="193"/>
      <c r="M150" s="193"/>
      <c r="N150" s="193"/>
      <c r="O150" s="193"/>
      <c r="P150" s="193"/>
      <c r="Q150" s="193"/>
      <c r="R150" s="193"/>
      <c r="S150" s="193"/>
      <c r="T150" s="193"/>
      <c r="U150" s="193"/>
      <c r="V150" s="193"/>
      <c r="W150" s="193"/>
      <c r="X150" s="193"/>
      <c r="Y150" s="193"/>
      <c r="Z150" s="193"/>
    </row>
    <row r="151" ht="12.0" customHeight="1">
      <c r="A151" s="193"/>
      <c r="B151" s="193"/>
      <c r="C151" s="193"/>
      <c r="D151" s="193"/>
      <c r="E151" s="193"/>
      <c r="F151" s="193"/>
      <c r="G151" s="193"/>
      <c r="H151" s="193"/>
      <c r="I151" s="193"/>
      <c r="J151" s="193"/>
      <c r="K151" s="193"/>
      <c r="L151" s="193"/>
      <c r="M151" s="193"/>
      <c r="N151" s="193"/>
      <c r="O151" s="193"/>
      <c r="P151" s="193"/>
      <c r="Q151" s="193"/>
      <c r="R151" s="193"/>
      <c r="S151" s="193"/>
      <c r="T151" s="193"/>
      <c r="U151" s="193"/>
      <c r="V151" s="193"/>
      <c r="W151" s="193"/>
      <c r="X151" s="193"/>
      <c r="Y151" s="193"/>
      <c r="Z151" s="193"/>
    </row>
    <row r="152" ht="12.0" customHeight="1">
      <c r="A152" s="193"/>
      <c r="B152" s="193"/>
      <c r="C152" s="193"/>
      <c r="D152" s="193"/>
      <c r="E152" s="193"/>
      <c r="F152" s="193"/>
      <c r="G152" s="193"/>
      <c r="H152" s="193"/>
      <c r="I152" s="193"/>
      <c r="J152" s="193"/>
      <c r="K152" s="193"/>
      <c r="L152" s="193"/>
      <c r="M152" s="193"/>
      <c r="N152" s="193"/>
      <c r="O152" s="193"/>
      <c r="P152" s="193"/>
      <c r="Q152" s="193"/>
      <c r="R152" s="193"/>
      <c r="S152" s="193"/>
      <c r="T152" s="193"/>
      <c r="U152" s="193"/>
      <c r="V152" s="193"/>
      <c r="W152" s="193"/>
      <c r="X152" s="193"/>
      <c r="Y152" s="193"/>
      <c r="Z152" s="193"/>
    </row>
    <row r="153" ht="12.0" customHeight="1">
      <c r="A153" s="193"/>
      <c r="B153" s="193"/>
      <c r="C153" s="193"/>
      <c r="D153" s="193"/>
      <c r="E153" s="193"/>
      <c r="F153" s="193"/>
      <c r="G153" s="193"/>
      <c r="H153" s="193"/>
      <c r="I153" s="193"/>
      <c r="J153" s="193"/>
      <c r="K153" s="193"/>
      <c r="L153" s="193"/>
      <c r="M153" s="193"/>
      <c r="N153" s="193"/>
      <c r="O153" s="193"/>
      <c r="P153" s="193"/>
      <c r="Q153" s="193"/>
      <c r="R153" s="193"/>
      <c r="S153" s="193"/>
      <c r="T153" s="193"/>
      <c r="U153" s="193"/>
      <c r="V153" s="193"/>
      <c r="W153" s="193"/>
      <c r="X153" s="193"/>
      <c r="Y153" s="193"/>
      <c r="Z153" s="193"/>
    </row>
    <row r="154" ht="12.0" customHeight="1">
      <c r="A154" s="193"/>
      <c r="B154" s="193"/>
      <c r="C154" s="193"/>
      <c r="D154" s="193"/>
      <c r="E154" s="193"/>
      <c r="F154" s="193"/>
      <c r="G154" s="193"/>
      <c r="H154" s="193"/>
      <c r="I154" s="193"/>
      <c r="J154" s="193"/>
      <c r="K154" s="193"/>
      <c r="L154" s="193"/>
      <c r="M154" s="193"/>
      <c r="N154" s="193"/>
      <c r="O154" s="193"/>
      <c r="P154" s="193"/>
      <c r="Q154" s="193"/>
      <c r="R154" s="193"/>
      <c r="S154" s="193"/>
      <c r="T154" s="193"/>
      <c r="U154" s="193"/>
      <c r="V154" s="193"/>
      <c r="W154" s="193"/>
      <c r="X154" s="193"/>
      <c r="Y154" s="193"/>
      <c r="Z154" s="193"/>
    </row>
    <row r="155" ht="12.0" customHeight="1">
      <c r="A155" s="193"/>
      <c r="B155" s="193"/>
      <c r="C155" s="193"/>
      <c r="D155" s="193"/>
      <c r="E155" s="193"/>
      <c r="F155" s="193"/>
      <c r="G155" s="193"/>
      <c r="H155" s="193"/>
      <c r="I155" s="193"/>
      <c r="J155" s="193"/>
      <c r="K155" s="193"/>
      <c r="L155" s="193"/>
      <c r="M155" s="193"/>
      <c r="N155" s="193"/>
      <c r="O155" s="193"/>
      <c r="P155" s="193"/>
      <c r="Q155" s="193"/>
      <c r="R155" s="193"/>
      <c r="S155" s="193"/>
      <c r="T155" s="193"/>
      <c r="U155" s="193"/>
      <c r="V155" s="193"/>
      <c r="W155" s="193"/>
      <c r="X155" s="193"/>
      <c r="Y155" s="193"/>
      <c r="Z155" s="193"/>
    </row>
    <row r="156" ht="12.0" customHeight="1">
      <c r="A156" s="193"/>
      <c r="B156" s="193"/>
      <c r="C156" s="193"/>
      <c r="D156" s="193"/>
      <c r="E156" s="193"/>
      <c r="F156" s="193"/>
      <c r="G156" s="193"/>
      <c r="H156" s="193"/>
      <c r="I156" s="193"/>
      <c r="J156" s="193"/>
      <c r="K156" s="193"/>
      <c r="L156" s="193"/>
      <c r="M156" s="193"/>
      <c r="N156" s="193"/>
      <c r="O156" s="193"/>
      <c r="P156" s="193"/>
      <c r="Q156" s="193"/>
      <c r="R156" s="193"/>
      <c r="S156" s="193"/>
      <c r="T156" s="193"/>
      <c r="U156" s="193"/>
      <c r="V156" s="193"/>
      <c r="W156" s="193"/>
      <c r="X156" s="193"/>
      <c r="Y156" s="193"/>
      <c r="Z156" s="193"/>
    </row>
    <row r="157" ht="12.0" customHeight="1">
      <c r="A157" s="193"/>
      <c r="B157" s="193"/>
      <c r="C157" s="193"/>
      <c r="D157" s="193"/>
      <c r="E157" s="193"/>
      <c r="F157" s="193"/>
      <c r="G157" s="193"/>
      <c r="H157" s="193"/>
      <c r="I157" s="193"/>
      <c r="J157" s="193"/>
      <c r="K157" s="193"/>
      <c r="L157" s="193"/>
      <c r="M157" s="193"/>
      <c r="N157" s="193"/>
      <c r="O157" s="193"/>
      <c r="P157" s="193"/>
      <c r="Q157" s="193"/>
      <c r="R157" s="193"/>
      <c r="S157" s="193"/>
      <c r="T157" s="193"/>
      <c r="U157" s="193"/>
      <c r="V157" s="193"/>
      <c r="W157" s="193"/>
      <c r="X157" s="193"/>
      <c r="Y157" s="193"/>
      <c r="Z157" s="193"/>
    </row>
    <row r="158" ht="12.0" customHeight="1">
      <c r="A158" s="193"/>
      <c r="B158" s="193"/>
      <c r="C158" s="193"/>
      <c r="D158" s="193"/>
      <c r="E158" s="193"/>
      <c r="F158" s="193"/>
      <c r="G158" s="193"/>
      <c r="H158" s="193"/>
      <c r="I158" s="193"/>
      <c r="J158" s="193"/>
      <c r="K158" s="193"/>
      <c r="L158" s="193"/>
      <c r="M158" s="193"/>
      <c r="N158" s="193"/>
      <c r="O158" s="193"/>
      <c r="P158" s="193"/>
      <c r="Q158" s="193"/>
      <c r="R158" s="193"/>
      <c r="S158" s="193"/>
      <c r="T158" s="193"/>
      <c r="U158" s="193"/>
      <c r="V158" s="193"/>
      <c r="W158" s="193"/>
      <c r="X158" s="193"/>
      <c r="Y158" s="193"/>
      <c r="Z158" s="193"/>
    </row>
    <row r="159" ht="12.0" customHeight="1">
      <c r="A159" s="193"/>
      <c r="B159" s="193"/>
      <c r="C159" s="193"/>
      <c r="D159" s="193"/>
      <c r="E159" s="193"/>
      <c r="F159" s="193"/>
      <c r="G159" s="193"/>
      <c r="H159" s="193"/>
      <c r="I159" s="193"/>
      <c r="J159" s="193"/>
      <c r="K159" s="193"/>
      <c r="L159" s="193"/>
      <c r="M159" s="193"/>
      <c r="N159" s="193"/>
      <c r="O159" s="193"/>
      <c r="P159" s="193"/>
      <c r="Q159" s="193"/>
      <c r="R159" s="193"/>
      <c r="S159" s="193"/>
      <c r="T159" s="193"/>
      <c r="U159" s="193"/>
      <c r="V159" s="193"/>
      <c r="W159" s="193"/>
      <c r="X159" s="193"/>
      <c r="Y159" s="193"/>
      <c r="Z159" s="193"/>
    </row>
    <row r="160" ht="12.0" customHeight="1">
      <c r="A160" s="193"/>
      <c r="B160" s="193"/>
      <c r="C160" s="193"/>
      <c r="D160" s="193"/>
      <c r="E160" s="193"/>
      <c r="F160" s="193"/>
      <c r="G160" s="193"/>
      <c r="H160" s="193"/>
      <c r="I160" s="193"/>
      <c r="J160" s="193"/>
      <c r="K160" s="193"/>
      <c r="L160" s="193"/>
      <c r="M160" s="193"/>
      <c r="N160" s="193"/>
      <c r="O160" s="193"/>
      <c r="P160" s="193"/>
      <c r="Q160" s="193"/>
      <c r="R160" s="193"/>
      <c r="S160" s="193"/>
      <c r="T160" s="193"/>
      <c r="U160" s="193"/>
      <c r="V160" s="193"/>
      <c r="W160" s="193"/>
      <c r="X160" s="193"/>
      <c r="Y160" s="193"/>
      <c r="Z160" s="193"/>
    </row>
    <row r="161" ht="12.0" customHeight="1">
      <c r="A161" s="193"/>
      <c r="B161" s="193"/>
      <c r="C161" s="193"/>
      <c r="D161" s="193"/>
      <c r="E161" s="193"/>
      <c r="F161" s="193"/>
      <c r="G161" s="193"/>
      <c r="H161" s="193"/>
      <c r="I161" s="193"/>
      <c r="J161" s="193"/>
      <c r="K161" s="193"/>
      <c r="L161" s="193"/>
      <c r="M161" s="193"/>
      <c r="N161" s="193"/>
      <c r="O161" s="193"/>
      <c r="P161" s="193"/>
      <c r="Q161" s="193"/>
      <c r="R161" s="193"/>
      <c r="S161" s="193"/>
      <c r="T161" s="193"/>
      <c r="U161" s="193"/>
      <c r="V161" s="193"/>
      <c r="W161" s="193"/>
      <c r="X161" s="193"/>
      <c r="Y161" s="193"/>
      <c r="Z161" s="193"/>
    </row>
    <row r="162" ht="12.0" customHeight="1">
      <c r="A162" s="193"/>
      <c r="B162" s="193"/>
      <c r="C162" s="193"/>
      <c r="D162" s="193"/>
      <c r="E162" s="193"/>
      <c r="F162" s="193"/>
      <c r="G162" s="193"/>
      <c r="H162" s="193"/>
      <c r="I162" s="193"/>
      <c r="J162" s="193"/>
      <c r="K162" s="193"/>
      <c r="L162" s="193"/>
      <c r="M162" s="193"/>
      <c r="N162" s="193"/>
      <c r="O162" s="193"/>
      <c r="P162" s="193"/>
      <c r="Q162" s="193"/>
      <c r="R162" s="193"/>
      <c r="S162" s="193"/>
      <c r="T162" s="193"/>
      <c r="U162" s="193"/>
      <c r="V162" s="193"/>
      <c r="W162" s="193"/>
      <c r="X162" s="193"/>
      <c r="Y162" s="193"/>
      <c r="Z162" s="193"/>
    </row>
    <row r="163" ht="12.0" customHeight="1">
      <c r="A163" s="193"/>
      <c r="B163" s="193"/>
      <c r="C163" s="193"/>
      <c r="D163" s="193"/>
      <c r="E163" s="193"/>
      <c r="F163" s="193"/>
      <c r="G163" s="193"/>
      <c r="H163" s="193"/>
      <c r="I163" s="193"/>
      <c r="J163" s="193"/>
      <c r="K163" s="193"/>
      <c r="L163" s="193"/>
      <c r="M163" s="193"/>
      <c r="N163" s="193"/>
      <c r="O163" s="193"/>
      <c r="P163" s="193"/>
      <c r="Q163" s="193"/>
      <c r="R163" s="193"/>
      <c r="S163" s="193"/>
      <c r="T163" s="193"/>
      <c r="U163" s="193"/>
      <c r="V163" s="193"/>
      <c r="W163" s="193"/>
      <c r="X163" s="193"/>
      <c r="Y163" s="193"/>
      <c r="Z163" s="193"/>
    </row>
    <row r="164" ht="12.0" customHeight="1">
      <c r="A164" s="193"/>
      <c r="B164" s="193"/>
      <c r="C164" s="193"/>
      <c r="D164" s="193"/>
      <c r="E164" s="193"/>
      <c r="F164" s="193"/>
      <c r="G164" s="193"/>
      <c r="H164" s="193"/>
      <c r="I164" s="193"/>
      <c r="J164" s="193"/>
      <c r="K164" s="193"/>
      <c r="L164" s="193"/>
      <c r="M164" s="193"/>
      <c r="N164" s="193"/>
      <c r="O164" s="193"/>
      <c r="P164" s="193"/>
      <c r="Q164" s="193"/>
      <c r="R164" s="193"/>
      <c r="S164" s="193"/>
      <c r="T164" s="193"/>
      <c r="U164" s="193"/>
      <c r="V164" s="193"/>
      <c r="W164" s="193"/>
      <c r="X164" s="193"/>
      <c r="Y164" s="193"/>
      <c r="Z164" s="193"/>
    </row>
    <row r="165" ht="12.0" customHeight="1">
      <c r="A165" s="193"/>
      <c r="B165" s="193"/>
      <c r="C165" s="193"/>
      <c r="D165" s="193"/>
      <c r="E165" s="193"/>
      <c r="F165" s="193"/>
      <c r="G165" s="193"/>
      <c r="H165" s="193"/>
      <c r="I165" s="193"/>
      <c r="J165" s="193"/>
      <c r="K165" s="193"/>
      <c r="L165" s="193"/>
      <c r="M165" s="193"/>
      <c r="N165" s="193"/>
      <c r="O165" s="193"/>
      <c r="P165" s="193"/>
      <c r="Q165" s="193"/>
      <c r="R165" s="193"/>
      <c r="S165" s="193"/>
      <c r="T165" s="193"/>
      <c r="U165" s="193"/>
      <c r="V165" s="193"/>
      <c r="W165" s="193"/>
      <c r="X165" s="193"/>
      <c r="Y165" s="193"/>
      <c r="Z165" s="193"/>
    </row>
    <row r="166" ht="12.0" customHeight="1">
      <c r="A166" s="193"/>
      <c r="B166" s="193"/>
      <c r="C166" s="193"/>
      <c r="D166" s="193"/>
      <c r="E166" s="193"/>
      <c r="F166" s="193"/>
      <c r="G166" s="193"/>
      <c r="H166" s="193"/>
      <c r="I166" s="193"/>
      <c r="J166" s="193"/>
      <c r="K166" s="193"/>
      <c r="L166" s="193"/>
      <c r="M166" s="193"/>
      <c r="N166" s="193"/>
      <c r="O166" s="193"/>
      <c r="P166" s="193"/>
      <c r="Q166" s="193"/>
      <c r="R166" s="193"/>
      <c r="S166" s="193"/>
      <c r="T166" s="193"/>
      <c r="U166" s="193"/>
      <c r="V166" s="193"/>
      <c r="W166" s="193"/>
      <c r="X166" s="193"/>
      <c r="Y166" s="193"/>
      <c r="Z166" s="193"/>
    </row>
    <row r="167" ht="12.0" customHeight="1">
      <c r="A167" s="193"/>
      <c r="B167" s="193"/>
      <c r="C167" s="193"/>
      <c r="D167" s="193"/>
      <c r="E167" s="193"/>
      <c r="F167" s="193"/>
      <c r="G167" s="193"/>
      <c r="H167" s="193"/>
      <c r="I167" s="193"/>
      <c r="J167" s="193"/>
      <c r="K167" s="193"/>
      <c r="L167" s="193"/>
      <c r="M167" s="193"/>
      <c r="N167" s="193"/>
      <c r="O167" s="193"/>
      <c r="P167" s="193"/>
      <c r="Q167" s="193"/>
      <c r="R167" s="193"/>
      <c r="S167" s="193"/>
      <c r="T167" s="193"/>
      <c r="U167" s="193"/>
      <c r="V167" s="193"/>
      <c r="W167" s="193"/>
      <c r="X167" s="193"/>
      <c r="Y167" s="193"/>
      <c r="Z167" s="193"/>
    </row>
    <row r="168" ht="12.0" customHeight="1">
      <c r="A168" s="193"/>
      <c r="B168" s="193"/>
      <c r="C168" s="193"/>
      <c r="D168" s="193"/>
      <c r="E168" s="193"/>
      <c r="F168" s="193"/>
      <c r="G168" s="193"/>
      <c r="H168" s="193"/>
      <c r="I168" s="193"/>
      <c r="J168" s="193"/>
      <c r="K168" s="193"/>
      <c r="L168" s="193"/>
      <c r="M168" s="193"/>
      <c r="N168" s="193"/>
      <c r="O168" s="193"/>
      <c r="P168" s="193"/>
      <c r="Q168" s="193"/>
      <c r="R168" s="193"/>
      <c r="S168" s="193"/>
      <c r="T168" s="193"/>
      <c r="U168" s="193"/>
      <c r="V168" s="193"/>
      <c r="W168" s="193"/>
      <c r="X168" s="193"/>
      <c r="Y168" s="193"/>
      <c r="Z168" s="193"/>
    </row>
    <row r="169" ht="12.0" customHeight="1">
      <c r="A169" s="193"/>
      <c r="B169" s="193"/>
      <c r="C169" s="193"/>
      <c r="D169" s="193"/>
      <c r="E169" s="193"/>
      <c r="F169" s="193"/>
      <c r="G169" s="193"/>
      <c r="H169" s="193"/>
      <c r="I169" s="193"/>
      <c r="J169" s="193"/>
      <c r="K169" s="193"/>
      <c r="L169" s="193"/>
      <c r="M169" s="193"/>
      <c r="N169" s="193"/>
      <c r="O169" s="193"/>
      <c r="P169" s="193"/>
      <c r="Q169" s="193"/>
      <c r="R169" s="193"/>
      <c r="S169" s="193"/>
      <c r="T169" s="193"/>
      <c r="U169" s="193"/>
      <c r="V169" s="193"/>
      <c r="W169" s="193"/>
      <c r="X169" s="193"/>
      <c r="Y169" s="193"/>
      <c r="Z169" s="193"/>
    </row>
    <row r="170" ht="12.0" customHeight="1">
      <c r="A170" s="193"/>
      <c r="B170" s="193"/>
      <c r="C170" s="193"/>
      <c r="D170" s="193"/>
      <c r="E170" s="193"/>
      <c r="F170" s="193"/>
      <c r="G170" s="193"/>
      <c r="H170" s="193"/>
      <c r="I170" s="193"/>
      <c r="J170" s="193"/>
      <c r="K170" s="193"/>
      <c r="L170" s="193"/>
      <c r="M170" s="193"/>
      <c r="N170" s="193"/>
      <c r="O170" s="193"/>
      <c r="P170" s="193"/>
      <c r="Q170" s="193"/>
      <c r="R170" s="193"/>
      <c r="S170" s="193"/>
      <c r="T170" s="193"/>
      <c r="U170" s="193"/>
      <c r="V170" s="193"/>
      <c r="W170" s="193"/>
      <c r="X170" s="193"/>
      <c r="Y170" s="193"/>
      <c r="Z170" s="193"/>
    </row>
    <row r="171" ht="12.0" customHeight="1">
      <c r="A171" s="193"/>
      <c r="B171" s="193"/>
      <c r="C171" s="193"/>
      <c r="D171" s="193"/>
      <c r="E171" s="193"/>
      <c r="F171" s="193"/>
      <c r="G171" s="193"/>
      <c r="H171" s="193"/>
      <c r="I171" s="193"/>
      <c r="J171" s="193"/>
      <c r="K171" s="193"/>
      <c r="L171" s="193"/>
      <c r="M171" s="193"/>
      <c r="N171" s="193"/>
      <c r="O171" s="193"/>
      <c r="P171" s="193"/>
      <c r="Q171" s="193"/>
      <c r="R171" s="193"/>
      <c r="S171" s="193"/>
      <c r="T171" s="193"/>
      <c r="U171" s="193"/>
      <c r="V171" s="193"/>
      <c r="W171" s="193"/>
      <c r="X171" s="193"/>
      <c r="Y171" s="193"/>
      <c r="Z171" s="193"/>
    </row>
    <row r="172" ht="12.0" customHeight="1">
      <c r="A172" s="193"/>
      <c r="B172" s="193"/>
      <c r="C172" s="193"/>
      <c r="D172" s="193"/>
      <c r="E172" s="193"/>
      <c r="F172" s="193"/>
      <c r="G172" s="193"/>
      <c r="H172" s="193"/>
      <c r="I172" s="193"/>
      <c r="J172" s="193"/>
      <c r="K172" s="193"/>
      <c r="L172" s="193"/>
      <c r="M172" s="193"/>
      <c r="N172" s="193"/>
      <c r="O172" s="193"/>
      <c r="P172" s="193"/>
      <c r="Q172" s="193"/>
      <c r="R172" s="193"/>
      <c r="S172" s="193"/>
      <c r="T172" s="193"/>
      <c r="U172" s="193"/>
      <c r="V172" s="193"/>
      <c r="W172" s="193"/>
      <c r="X172" s="193"/>
      <c r="Y172" s="193"/>
      <c r="Z172" s="193"/>
    </row>
    <row r="173" ht="12.0" customHeight="1">
      <c r="A173" s="193"/>
      <c r="B173" s="193"/>
      <c r="C173" s="193"/>
      <c r="D173" s="193"/>
      <c r="E173" s="193"/>
      <c r="F173" s="193"/>
      <c r="G173" s="193"/>
      <c r="H173" s="193"/>
      <c r="I173" s="193"/>
      <c r="J173" s="193"/>
      <c r="K173" s="193"/>
      <c r="L173" s="193"/>
      <c r="M173" s="193"/>
      <c r="N173" s="193"/>
      <c r="O173" s="193"/>
      <c r="P173" s="193"/>
      <c r="Q173" s="193"/>
      <c r="R173" s="193"/>
      <c r="S173" s="193"/>
      <c r="T173" s="193"/>
      <c r="U173" s="193"/>
      <c r="V173" s="193"/>
      <c r="W173" s="193"/>
      <c r="X173" s="193"/>
      <c r="Y173" s="193"/>
      <c r="Z173" s="193"/>
    </row>
    <row r="174" ht="12.0" customHeight="1">
      <c r="A174" s="193"/>
      <c r="B174" s="193"/>
      <c r="C174" s="193"/>
      <c r="D174" s="193"/>
      <c r="E174" s="193"/>
      <c r="F174" s="193"/>
      <c r="G174" s="193"/>
      <c r="H174" s="193"/>
      <c r="I174" s="193"/>
      <c r="J174" s="193"/>
      <c r="K174" s="193"/>
      <c r="L174" s="193"/>
      <c r="M174" s="193"/>
      <c r="N174" s="193"/>
      <c r="O174" s="193"/>
      <c r="P174" s="193"/>
      <c r="Q174" s="193"/>
      <c r="R174" s="193"/>
      <c r="S174" s="193"/>
      <c r="T174" s="193"/>
      <c r="U174" s="193"/>
      <c r="V174" s="193"/>
      <c r="W174" s="193"/>
      <c r="X174" s="193"/>
      <c r="Y174" s="193"/>
      <c r="Z174" s="193"/>
    </row>
    <row r="175" ht="12.0" customHeight="1">
      <c r="A175" s="193"/>
      <c r="B175" s="193"/>
      <c r="C175" s="193"/>
      <c r="D175" s="193"/>
      <c r="E175" s="193"/>
      <c r="F175" s="193"/>
      <c r="G175" s="193"/>
      <c r="H175" s="193"/>
      <c r="I175" s="193"/>
      <c r="J175" s="193"/>
      <c r="K175" s="193"/>
      <c r="L175" s="193"/>
      <c r="M175" s="193"/>
      <c r="N175" s="193"/>
      <c r="O175" s="193"/>
      <c r="P175" s="193"/>
      <c r="Q175" s="193"/>
      <c r="R175" s="193"/>
      <c r="S175" s="193"/>
      <c r="T175" s="193"/>
      <c r="U175" s="193"/>
      <c r="V175" s="193"/>
      <c r="W175" s="193"/>
      <c r="X175" s="193"/>
      <c r="Y175" s="193"/>
      <c r="Z175" s="193"/>
    </row>
    <row r="176" ht="12.0" customHeight="1">
      <c r="A176" s="193"/>
      <c r="B176" s="193"/>
      <c r="C176" s="193"/>
      <c r="D176" s="193"/>
      <c r="E176" s="193"/>
      <c r="F176" s="193"/>
      <c r="G176" s="193"/>
      <c r="H176" s="193"/>
      <c r="I176" s="193"/>
      <c r="J176" s="193"/>
      <c r="K176" s="193"/>
      <c r="L176" s="193"/>
      <c r="M176" s="193"/>
      <c r="N176" s="193"/>
      <c r="O176" s="193"/>
      <c r="P176" s="193"/>
      <c r="Q176" s="193"/>
      <c r="R176" s="193"/>
      <c r="S176" s="193"/>
      <c r="T176" s="193"/>
      <c r="U176" s="193"/>
      <c r="V176" s="193"/>
      <c r="W176" s="193"/>
      <c r="X176" s="193"/>
      <c r="Y176" s="193"/>
      <c r="Z176" s="193"/>
    </row>
    <row r="177" ht="12.0" customHeight="1">
      <c r="A177" s="193"/>
      <c r="B177" s="193"/>
      <c r="C177" s="193"/>
      <c r="D177" s="193"/>
      <c r="E177" s="193"/>
      <c r="F177" s="193"/>
      <c r="G177" s="193"/>
      <c r="H177" s="193"/>
      <c r="I177" s="193"/>
      <c r="J177" s="193"/>
      <c r="K177" s="193"/>
      <c r="L177" s="193"/>
      <c r="M177" s="193"/>
      <c r="N177" s="193"/>
      <c r="O177" s="193"/>
      <c r="P177" s="193"/>
      <c r="Q177" s="193"/>
      <c r="R177" s="193"/>
      <c r="S177" s="193"/>
      <c r="T177" s="193"/>
      <c r="U177" s="193"/>
      <c r="V177" s="193"/>
      <c r="W177" s="193"/>
      <c r="X177" s="193"/>
      <c r="Y177" s="193"/>
      <c r="Z177" s="193"/>
    </row>
    <row r="178" ht="12.0" customHeight="1">
      <c r="A178" s="193"/>
      <c r="B178" s="193"/>
      <c r="C178" s="193"/>
      <c r="D178" s="193"/>
      <c r="E178" s="193"/>
      <c r="F178" s="193"/>
      <c r="G178" s="193"/>
      <c r="H178" s="193"/>
      <c r="I178" s="193"/>
      <c r="J178" s="193"/>
      <c r="K178" s="193"/>
      <c r="L178" s="193"/>
      <c r="M178" s="193"/>
      <c r="N178" s="193"/>
      <c r="O178" s="193"/>
      <c r="P178" s="193"/>
      <c r="Q178" s="193"/>
      <c r="R178" s="193"/>
      <c r="S178" s="193"/>
      <c r="T178" s="193"/>
      <c r="U178" s="193"/>
      <c r="V178" s="193"/>
      <c r="W178" s="193"/>
      <c r="X178" s="193"/>
      <c r="Y178" s="193"/>
      <c r="Z178" s="193"/>
    </row>
    <row r="179" ht="12.0" customHeight="1">
      <c r="A179" s="193"/>
      <c r="B179" s="193"/>
      <c r="C179" s="193"/>
      <c r="D179" s="193"/>
      <c r="E179" s="193"/>
      <c r="F179" s="193"/>
      <c r="G179" s="193"/>
      <c r="H179" s="193"/>
      <c r="I179" s="193"/>
      <c r="J179" s="193"/>
      <c r="K179" s="193"/>
      <c r="L179" s="193"/>
      <c r="M179" s="193"/>
      <c r="N179" s="193"/>
      <c r="O179" s="193"/>
      <c r="P179" s="193"/>
      <c r="Q179" s="193"/>
      <c r="R179" s="193"/>
      <c r="S179" s="193"/>
      <c r="T179" s="193"/>
      <c r="U179" s="193"/>
      <c r="V179" s="193"/>
      <c r="W179" s="193"/>
      <c r="X179" s="193"/>
      <c r="Y179" s="193"/>
      <c r="Z179" s="193"/>
    </row>
    <row r="180" ht="12.0" customHeight="1">
      <c r="A180" s="193"/>
      <c r="B180" s="193"/>
      <c r="C180" s="193"/>
      <c r="D180" s="193"/>
      <c r="E180" s="193"/>
      <c r="F180" s="193"/>
      <c r="G180" s="193"/>
      <c r="H180" s="193"/>
      <c r="I180" s="193"/>
      <c r="J180" s="193"/>
      <c r="K180" s="193"/>
      <c r="L180" s="193"/>
      <c r="M180" s="193"/>
      <c r="N180" s="193"/>
      <c r="O180" s="193"/>
      <c r="P180" s="193"/>
      <c r="Q180" s="193"/>
      <c r="R180" s="193"/>
      <c r="S180" s="193"/>
      <c r="T180" s="193"/>
      <c r="U180" s="193"/>
      <c r="V180" s="193"/>
      <c r="W180" s="193"/>
      <c r="X180" s="193"/>
      <c r="Y180" s="193"/>
      <c r="Z180" s="193"/>
    </row>
    <row r="181" ht="12.0" customHeight="1">
      <c r="A181" s="193"/>
      <c r="B181" s="193"/>
      <c r="C181" s="193"/>
      <c r="D181" s="193"/>
      <c r="E181" s="193"/>
      <c r="F181" s="193"/>
      <c r="G181" s="193"/>
      <c r="H181" s="193"/>
      <c r="I181" s="193"/>
      <c r="J181" s="193"/>
      <c r="K181" s="193"/>
      <c r="L181" s="193"/>
      <c r="M181" s="193"/>
      <c r="N181" s="193"/>
      <c r="O181" s="193"/>
      <c r="P181" s="193"/>
      <c r="Q181" s="193"/>
      <c r="R181" s="193"/>
      <c r="S181" s="193"/>
      <c r="T181" s="193"/>
      <c r="U181" s="193"/>
      <c r="V181" s="193"/>
      <c r="W181" s="193"/>
      <c r="X181" s="193"/>
      <c r="Y181" s="193"/>
      <c r="Z181" s="193"/>
    </row>
    <row r="182" ht="12.0" customHeight="1">
      <c r="A182" s="193"/>
      <c r="B182" s="193"/>
      <c r="C182" s="193"/>
      <c r="D182" s="193"/>
      <c r="E182" s="193"/>
      <c r="F182" s="193"/>
      <c r="G182" s="193"/>
      <c r="H182" s="193"/>
      <c r="I182" s="193"/>
      <c r="J182" s="193"/>
      <c r="K182" s="193"/>
      <c r="L182" s="193"/>
      <c r="M182" s="193"/>
      <c r="N182" s="193"/>
      <c r="O182" s="193"/>
      <c r="P182" s="193"/>
      <c r="Q182" s="193"/>
      <c r="R182" s="193"/>
      <c r="S182" s="193"/>
      <c r="T182" s="193"/>
      <c r="U182" s="193"/>
      <c r="V182" s="193"/>
      <c r="W182" s="193"/>
      <c r="X182" s="193"/>
      <c r="Y182" s="193"/>
      <c r="Z182" s="193"/>
    </row>
    <row r="183" ht="12.0" customHeight="1">
      <c r="A183" s="193"/>
      <c r="B183" s="193"/>
      <c r="C183" s="193"/>
      <c r="D183" s="193"/>
      <c r="E183" s="193"/>
      <c r="F183" s="193"/>
      <c r="G183" s="193"/>
      <c r="H183" s="193"/>
      <c r="I183" s="193"/>
      <c r="J183" s="193"/>
      <c r="K183" s="193"/>
      <c r="L183" s="193"/>
      <c r="M183" s="193"/>
      <c r="N183" s="193"/>
      <c r="O183" s="193"/>
      <c r="P183" s="193"/>
      <c r="Q183" s="193"/>
      <c r="R183" s="193"/>
      <c r="S183" s="193"/>
      <c r="T183" s="193"/>
      <c r="U183" s="193"/>
      <c r="V183" s="193"/>
      <c r="W183" s="193"/>
      <c r="X183" s="193"/>
      <c r="Y183" s="193"/>
      <c r="Z183" s="193"/>
    </row>
    <row r="184" ht="12.0" customHeight="1">
      <c r="A184" s="193"/>
      <c r="B184" s="193"/>
      <c r="C184" s="193"/>
      <c r="D184" s="193"/>
      <c r="E184" s="193"/>
      <c r="F184" s="193"/>
      <c r="G184" s="193"/>
      <c r="H184" s="193"/>
      <c r="I184" s="193"/>
      <c r="J184" s="193"/>
      <c r="K184" s="193"/>
      <c r="L184" s="193"/>
      <c r="M184" s="193"/>
      <c r="N184" s="193"/>
      <c r="O184" s="193"/>
      <c r="P184" s="193"/>
      <c r="Q184" s="193"/>
      <c r="R184" s="193"/>
      <c r="S184" s="193"/>
      <c r="T184" s="193"/>
      <c r="U184" s="193"/>
      <c r="V184" s="193"/>
      <c r="W184" s="193"/>
      <c r="X184" s="193"/>
      <c r="Y184" s="193"/>
      <c r="Z184" s="193"/>
    </row>
    <row r="185" ht="12.0" customHeight="1">
      <c r="A185" s="193"/>
      <c r="B185" s="193"/>
      <c r="C185" s="193"/>
      <c r="D185" s="193"/>
      <c r="E185" s="193"/>
      <c r="F185" s="193"/>
      <c r="G185" s="193"/>
      <c r="H185" s="193"/>
      <c r="I185" s="193"/>
      <c r="J185" s="193"/>
      <c r="K185" s="193"/>
      <c r="L185" s="193"/>
      <c r="M185" s="193"/>
      <c r="N185" s="193"/>
      <c r="O185" s="193"/>
      <c r="P185" s="193"/>
      <c r="Q185" s="193"/>
      <c r="R185" s="193"/>
      <c r="S185" s="193"/>
      <c r="T185" s="193"/>
      <c r="U185" s="193"/>
      <c r="V185" s="193"/>
      <c r="W185" s="193"/>
      <c r="X185" s="193"/>
      <c r="Y185" s="193"/>
      <c r="Z185" s="193"/>
    </row>
    <row r="186" ht="12.0" customHeight="1">
      <c r="A186" s="193"/>
      <c r="B186" s="193"/>
      <c r="C186" s="193"/>
      <c r="D186" s="193"/>
      <c r="E186" s="193"/>
      <c r="F186" s="193"/>
      <c r="G186" s="193"/>
      <c r="H186" s="193"/>
      <c r="I186" s="193"/>
      <c r="J186" s="193"/>
      <c r="K186" s="193"/>
      <c r="L186" s="193"/>
      <c r="M186" s="193"/>
      <c r="N186" s="193"/>
      <c r="O186" s="193"/>
      <c r="P186" s="193"/>
      <c r="Q186" s="193"/>
      <c r="R186" s="193"/>
      <c r="S186" s="193"/>
      <c r="T186" s="193"/>
      <c r="U186" s="193"/>
      <c r="V186" s="193"/>
      <c r="W186" s="193"/>
      <c r="X186" s="193"/>
      <c r="Y186" s="193"/>
      <c r="Z186" s="193"/>
    </row>
    <row r="187" ht="12.0" customHeight="1">
      <c r="A187" s="193"/>
      <c r="B187" s="193"/>
      <c r="C187" s="193"/>
      <c r="D187" s="193"/>
      <c r="E187" s="193"/>
      <c r="F187" s="193"/>
      <c r="G187" s="193"/>
      <c r="H187" s="193"/>
      <c r="I187" s="193"/>
      <c r="J187" s="193"/>
      <c r="K187" s="193"/>
      <c r="L187" s="193"/>
      <c r="M187" s="193"/>
      <c r="N187" s="193"/>
      <c r="O187" s="193"/>
      <c r="P187" s="193"/>
      <c r="Q187" s="193"/>
      <c r="R187" s="193"/>
      <c r="S187" s="193"/>
      <c r="T187" s="193"/>
      <c r="U187" s="193"/>
      <c r="V187" s="193"/>
      <c r="W187" s="193"/>
      <c r="X187" s="193"/>
      <c r="Y187" s="193"/>
      <c r="Z187" s="193"/>
    </row>
    <row r="188" ht="12.0" customHeight="1">
      <c r="A188" s="193"/>
      <c r="B188" s="193"/>
      <c r="C188" s="193"/>
      <c r="D188" s="193"/>
      <c r="E188" s="193"/>
      <c r="F188" s="193"/>
      <c r="G188" s="193"/>
      <c r="H188" s="193"/>
      <c r="I188" s="193"/>
      <c r="J188" s="193"/>
      <c r="K188" s="193"/>
      <c r="L188" s="193"/>
      <c r="M188" s="193"/>
      <c r="N188" s="193"/>
      <c r="O188" s="193"/>
      <c r="P188" s="193"/>
      <c r="Q188" s="193"/>
      <c r="R188" s="193"/>
      <c r="S188" s="193"/>
      <c r="T188" s="193"/>
      <c r="U188" s="193"/>
      <c r="V188" s="193"/>
      <c r="W188" s="193"/>
      <c r="X188" s="193"/>
      <c r="Y188" s="193"/>
      <c r="Z188" s="193"/>
    </row>
    <row r="189" ht="12.0" customHeight="1">
      <c r="A189" s="193"/>
      <c r="B189" s="193"/>
      <c r="C189" s="193"/>
      <c r="D189" s="193"/>
      <c r="E189" s="193"/>
      <c r="F189" s="193"/>
      <c r="G189" s="193"/>
      <c r="H189" s="193"/>
      <c r="I189" s="193"/>
      <c r="J189" s="193"/>
      <c r="K189" s="193"/>
      <c r="L189" s="193"/>
      <c r="M189" s="193"/>
      <c r="N189" s="193"/>
      <c r="O189" s="193"/>
      <c r="P189" s="193"/>
      <c r="Q189" s="193"/>
      <c r="R189" s="193"/>
      <c r="S189" s="193"/>
      <c r="T189" s="193"/>
      <c r="U189" s="193"/>
      <c r="V189" s="193"/>
      <c r="W189" s="193"/>
      <c r="X189" s="193"/>
      <c r="Y189" s="193"/>
      <c r="Z189" s="193"/>
    </row>
    <row r="190" ht="12.0" customHeight="1">
      <c r="A190" s="193"/>
      <c r="B190" s="193"/>
      <c r="C190" s="193"/>
      <c r="D190" s="193"/>
      <c r="E190" s="193"/>
      <c r="F190" s="193"/>
      <c r="G190" s="193"/>
      <c r="H190" s="193"/>
      <c r="I190" s="193"/>
      <c r="J190" s="193"/>
      <c r="K190" s="193"/>
      <c r="L190" s="193"/>
      <c r="M190" s="193"/>
      <c r="N190" s="193"/>
      <c r="O190" s="193"/>
      <c r="P190" s="193"/>
      <c r="Q190" s="193"/>
      <c r="R190" s="193"/>
      <c r="S190" s="193"/>
      <c r="T190" s="193"/>
      <c r="U190" s="193"/>
      <c r="V190" s="193"/>
      <c r="W190" s="193"/>
      <c r="X190" s="193"/>
      <c r="Y190" s="193"/>
      <c r="Z190" s="193"/>
    </row>
    <row r="191" ht="12.0" customHeight="1">
      <c r="A191" s="193"/>
      <c r="B191" s="193"/>
      <c r="C191" s="193"/>
      <c r="D191" s="193"/>
      <c r="E191" s="193"/>
      <c r="F191" s="193"/>
      <c r="G191" s="193"/>
      <c r="H191" s="193"/>
      <c r="I191" s="193"/>
      <c r="J191" s="193"/>
      <c r="K191" s="193"/>
      <c r="L191" s="193"/>
      <c r="M191" s="193"/>
      <c r="N191" s="193"/>
      <c r="O191" s="193"/>
      <c r="P191" s="193"/>
      <c r="Q191" s="193"/>
      <c r="R191" s="193"/>
      <c r="S191" s="193"/>
      <c r="T191" s="193"/>
      <c r="U191" s="193"/>
      <c r="V191" s="193"/>
      <c r="W191" s="193"/>
      <c r="X191" s="193"/>
      <c r="Y191" s="193"/>
      <c r="Z191" s="193"/>
    </row>
    <row r="192" ht="12.0" customHeight="1">
      <c r="A192" s="193"/>
      <c r="B192" s="193"/>
      <c r="C192" s="193"/>
      <c r="D192" s="193"/>
      <c r="E192" s="193"/>
      <c r="F192" s="193"/>
      <c r="G192" s="193"/>
      <c r="H192" s="193"/>
      <c r="I192" s="193"/>
      <c r="J192" s="193"/>
      <c r="K192" s="193"/>
      <c r="L192" s="193"/>
      <c r="M192" s="193"/>
      <c r="N192" s="193"/>
      <c r="O192" s="193"/>
      <c r="P192" s="193"/>
      <c r="Q192" s="193"/>
      <c r="R192" s="193"/>
      <c r="S192" s="193"/>
      <c r="T192" s="193"/>
      <c r="U192" s="193"/>
      <c r="V192" s="193"/>
      <c r="W192" s="193"/>
      <c r="X192" s="193"/>
      <c r="Y192" s="193"/>
      <c r="Z192" s="193"/>
    </row>
    <row r="193" ht="12.0" customHeight="1">
      <c r="A193" s="193"/>
      <c r="B193" s="193"/>
      <c r="C193" s="193"/>
      <c r="D193" s="193"/>
      <c r="E193" s="193"/>
      <c r="F193" s="193"/>
      <c r="G193" s="193"/>
      <c r="H193" s="193"/>
      <c r="I193" s="193"/>
      <c r="J193" s="193"/>
      <c r="K193" s="193"/>
      <c r="L193" s="193"/>
      <c r="M193" s="193"/>
      <c r="N193" s="193"/>
      <c r="O193" s="193"/>
      <c r="P193" s="193"/>
      <c r="Q193" s="193"/>
      <c r="R193" s="193"/>
      <c r="S193" s="193"/>
      <c r="T193" s="193"/>
      <c r="U193" s="193"/>
      <c r="V193" s="193"/>
      <c r="W193" s="193"/>
      <c r="X193" s="193"/>
      <c r="Y193" s="193"/>
      <c r="Z193" s="193"/>
    </row>
    <row r="194" ht="12.0" customHeight="1">
      <c r="A194" s="193"/>
      <c r="B194" s="193"/>
      <c r="C194" s="193"/>
      <c r="D194" s="193"/>
      <c r="E194" s="193"/>
      <c r="F194" s="193"/>
      <c r="G194" s="193"/>
      <c r="H194" s="193"/>
      <c r="I194" s="193"/>
      <c r="J194" s="193"/>
      <c r="K194" s="193"/>
      <c r="L194" s="193"/>
      <c r="M194" s="193"/>
      <c r="N194" s="193"/>
      <c r="O194" s="193"/>
      <c r="P194" s="193"/>
      <c r="Q194" s="193"/>
      <c r="R194" s="193"/>
      <c r="S194" s="193"/>
      <c r="T194" s="193"/>
      <c r="U194" s="193"/>
      <c r="V194" s="193"/>
      <c r="W194" s="193"/>
      <c r="X194" s="193"/>
      <c r="Y194" s="193"/>
      <c r="Z194" s="193"/>
    </row>
    <row r="195" ht="12.0" customHeight="1">
      <c r="A195" s="193"/>
      <c r="B195" s="193"/>
      <c r="C195" s="193"/>
      <c r="D195" s="193"/>
      <c r="E195" s="193"/>
      <c r="F195" s="193"/>
      <c r="G195" s="193"/>
      <c r="H195" s="193"/>
      <c r="I195" s="193"/>
      <c r="J195" s="193"/>
      <c r="K195" s="193"/>
      <c r="L195" s="193"/>
      <c r="M195" s="193"/>
      <c r="N195" s="193"/>
      <c r="O195" s="193"/>
      <c r="P195" s="193"/>
      <c r="Q195" s="193"/>
      <c r="R195" s="193"/>
      <c r="S195" s="193"/>
      <c r="T195" s="193"/>
      <c r="U195" s="193"/>
      <c r="V195" s="193"/>
      <c r="W195" s="193"/>
      <c r="X195" s="193"/>
      <c r="Y195" s="193"/>
      <c r="Z195" s="193"/>
    </row>
    <row r="196" ht="12.0" customHeight="1">
      <c r="A196" s="193"/>
      <c r="B196" s="193"/>
      <c r="C196" s="193"/>
      <c r="D196" s="193"/>
      <c r="E196" s="193"/>
      <c r="F196" s="193"/>
      <c r="G196" s="193"/>
      <c r="H196" s="193"/>
      <c r="I196" s="193"/>
      <c r="J196" s="193"/>
      <c r="K196" s="193"/>
      <c r="L196" s="193"/>
      <c r="M196" s="193"/>
      <c r="N196" s="193"/>
      <c r="O196" s="193"/>
      <c r="P196" s="193"/>
      <c r="Q196" s="193"/>
      <c r="R196" s="193"/>
      <c r="S196" s="193"/>
      <c r="T196" s="193"/>
      <c r="U196" s="193"/>
      <c r="V196" s="193"/>
      <c r="W196" s="193"/>
      <c r="X196" s="193"/>
      <c r="Y196" s="193"/>
      <c r="Z196" s="193"/>
    </row>
    <row r="197" ht="12.0" customHeight="1">
      <c r="A197" s="193"/>
      <c r="B197" s="193"/>
      <c r="C197" s="193"/>
      <c r="D197" s="193"/>
      <c r="E197" s="193"/>
      <c r="F197" s="193"/>
      <c r="G197" s="193"/>
      <c r="H197" s="193"/>
      <c r="I197" s="193"/>
      <c r="J197" s="193"/>
      <c r="K197" s="193"/>
      <c r="L197" s="193"/>
      <c r="M197" s="193"/>
      <c r="N197" s="193"/>
      <c r="O197" s="193"/>
      <c r="P197" s="193"/>
      <c r="Q197" s="193"/>
      <c r="R197" s="193"/>
      <c r="S197" s="193"/>
      <c r="T197" s="193"/>
      <c r="U197" s="193"/>
      <c r="V197" s="193"/>
      <c r="W197" s="193"/>
      <c r="X197" s="193"/>
      <c r="Y197" s="193"/>
      <c r="Z197" s="193"/>
    </row>
    <row r="198" ht="12.0" customHeight="1">
      <c r="A198" s="193"/>
      <c r="B198" s="193"/>
      <c r="C198" s="193"/>
      <c r="D198" s="193"/>
      <c r="E198" s="193"/>
      <c r="F198" s="193"/>
      <c r="G198" s="193"/>
      <c r="H198" s="193"/>
      <c r="I198" s="193"/>
      <c r="J198" s="193"/>
      <c r="K198" s="193"/>
      <c r="L198" s="193"/>
      <c r="M198" s="193"/>
      <c r="N198" s="193"/>
      <c r="O198" s="193"/>
      <c r="P198" s="193"/>
      <c r="Q198" s="193"/>
      <c r="R198" s="193"/>
      <c r="S198" s="193"/>
      <c r="T198" s="193"/>
      <c r="U198" s="193"/>
      <c r="V198" s="193"/>
      <c r="W198" s="193"/>
      <c r="X198" s="193"/>
      <c r="Y198" s="193"/>
      <c r="Z198" s="193"/>
    </row>
    <row r="199" ht="12.0" customHeight="1">
      <c r="A199" s="193"/>
      <c r="B199" s="193"/>
      <c r="C199" s="193"/>
      <c r="D199" s="193"/>
      <c r="E199" s="193"/>
      <c r="F199" s="193"/>
      <c r="G199" s="193"/>
      <c r="H199" s="193"/>
      <c r="I199" s="193"/>
      <c r="J199" s="193"/>
      <c r="K199" s="193"/>
      <c r="L199" s="193"/>
      <c r="M199" s="193"/>
      <c r="N199" s="193"/>
      <c r="O199" s="193"/>
      <c r="P199" s="193"/>
      <c r="Q199" s="193"/>
      <c r="R199" s="193"/>
      <c r="S199" s="193"/>
      <c r="T199" s="193"/>
      <c r="U199" s="193"/>
      <c r="V199" s="193"/>
      <c r="W199" s="193"/>
      <c r="X199" s="193"/>
      <c r="Y199" s="193"/>
      <c r="Z199" s="193"/>
    </row>
    <row r="200" ht="12.0" customHeight="1">
      <c r="A200" s="193"/>
      <c r="B200" s="193"/>
      <c r="C200" s="193"/>
      <c r="D200" s="193"/>
      <c r="E200" s="193"/>
      <c r="F200" s="193"/>
      <c r="G200" s="193"/>
      <c r="H200" s="193"/>
      <c r="I200" s="193"/>
      <c r="J200" s="193"/>
      <c r="K200" s="193"/>
      <c r="L200" s="193"/>
      <c r="M200" s="193"/>
      <c r="N200" s="193"/>
      <c r="O200" s="193"/>
      <c r="P200" s="193"/>
      <c r="Q200" s="193"/>
      <c r="R200" s="193"/>
      <c r="S200" s="193"/>
      <c r="T200" s="193"/>
      <c r="U200" s="193"/>
      <c r="V200" s="193"/>
      <c r="W200" s="193"/>
      <c r="X200" s="193"/>
      <c r="Y200" s="193"/>
      <c r="Z200" s="193"/>
    </row>
    <row r="201" ht="12.0" customHeight="1">
      <c r="A201" s="193"/>
      <c r="B201" s="193"/>
      <c r="C201" s="193"/>
      <c r="D201" s="193"/>
      <c r="E201" s="193"/>
      <c r="F201" s="193"/>
      <c r="G201" s="193"/>
      <c r="H201" s="193"/>
      <c r="I201" s="193"/>
      <c r="J201" s="193"/>
      <c r="K201" s="193"/>
      <c r="L201" s="193"/>
      <c r="M201" s="193"/>
      <c r="N201" s="193"/>
      <c r="O201" s="193"/>
      <c r="P201" s="193"/>
      <c r="Q201" s="193"/>
      <c r="R201" s="193"/>
      <c r="S201" s="193"/>
      <c r="T201" s="193"/>
      <c r="U201" s="193"/>
      <c r="V201" s="193"/>
      <c r="W201" s="193"/>
      <c r="X201" s="193"/>
      <c r="Y201" s="193"/>
      <c r="Z201" s="193"/>
    </row>
    <row r="202" ht="12.0" customHeight="1">
      <c r="A202" s="193"/>
      <c r="B202" s="193"/>
      <c r="C202" s="193"/>
      <c r="D202" s="193"/>
      <c r="E202" s="193"/>
      <c r="F202" s="193"/>
      <c r="G202" s="193"/>
      <c r="H202" s="193"/>
      <c r="I202" s="193"/>
      <c r="J202" s="193"/>
      <c r="K202" s="193"/>
      <c r="L202" s="193"/>
      <c r="M202" s="193"/>
      <c r="N202" s="193"/>
      <c r="O202" s="193"/>
      <c r="P202" s="193"/>
      <c r="Q202" s="193"/>
      <c r="R202" s="193"/>
      <c r="S202" s="193"/>
      <c r="T202" s="193"/>
      <c r="U202" s="193"/>
      <c r="V202" s="193"/>
      <c r="W202" s="193"/>
      <c r="X202" s="193"/>
      <c r="Y202" s="193"/>
      <c r="Z202" s="193"/>
    </row>
    <row r="203" ht="12.0" customHeight="1">
      <c r="A203" s="193"/>
      <c r="B203" s="193"/>
      <c r="C203" s="193"/>
      <c r="D203" s="193"/>
      <c r="E203" s="193"/>
      <c r="F203" s="193"/>
      <c r="G203" s="193"/>
      <c r="H203" s="193"/>
      <c r="I203" s="193"/>
      <c r="J203" s="193"/>
      <c r="K203" s="193"/>
      <c r="L203" s="193"/>
      <c r="M203" s="193"/>
      <c r="N203" s="193"/>
      <c r="O203" s="193"/>
      <c r="P203" s="193"/>
      <c r="Q203" s="193"/>
      <c r="R203" s="193"/>
      <c r="S203" s="193"/>
      <c r="T203" s="193"/>
      <c r="U203" s="193"/>
      <c r="V203" s="193"/>
      <c r="W203" s="193"/>
      <c r="X203" s="193"/>
      <c r="Y203" s="193"/>
      <c r="Z203" s="193"/>
    </row>
    <row r="204" ht="12.0" customHeight="1">
      <c r="A204" s="193"/>
      <c r="B204" s="193"/>
      <c r="C204" s="193"/>
      <c r="D204" s="193"/>
      <c r="E204" s="193"/>
      <c r="F204" s="193"/>
      <c r="G204" s="193"/>
      <c r="H204" s="193"/>
      <c r="I204" s="193"/>
      <c r="J204" s="193"/>
      <c r="K204" s="193"/>
      <c r="L204" s="193"/>
      <c r="M204" s="193"/>
      <c r="N204" s="193"/>
      <c r="O204" s="193"/>
      <c r="P204" s="193"/>
      <c r="Q204" s="193"/>
      <c r="R204" s="193"/>
      <c r="S204" s="193"/>
      <c r="T204" s="193"/>
      <c r="U204" s="193"/>
      <c r="V204" s="193"/>
      <c r="W204" s="193"/>
      <c r="X204" s="193"/>
      <c r="Y204" s="193"/>
      <c r="Z204" s="193"/>
    </row>
    <row r="205" ht="12.0" customHeight="1">
      <c r="A205" s="193"/>
      <c r="B205" s="193"/>
      <c r="C205" s="193"/>
      <c r="D205" s="193"/>
      <c r="E205" s="193"/>
      <c r="F205" s="193"/>
      <c r="G205" s="193"/>
      <c r="H205" s="193"/>
      <c r="I205" s="193"/>
      <c r="J205" s="193"/>
      <c r="K205" s="193"/>
      <c r="L205" s="193"/>
      <c r="M205" s="193"/>
      <c r="N205" s="193"/>
      <c r="O205" s="193"/>
      <c r="P205" s="193"/>
      <c r="Q205" s="193"/>
      <c r="R205" s="193"/>
      <c r="S205" s="193"/>
      <c r="T205" s="193"/>
      <c r="U205" s="193"/>
      <c r="V205" s="193"/>
      <c r="W205" s="193"/>
      <c r="X205" s="193"/>
      <c r="Y205" s="193"/>
      <c r="Z205" s="193"/>
    </row>
    <row r="206" ht="12.0" customHeight="1">
      <c r="A206" s="193"/>
      <c r="B206" s="193"/>
      <c r="C206" s="193"/>
      <c r="D206" s="193"/>
      <c r="E206" s="193"/>
      <c r="F206" s="193"/>
      <c r="G206" s="193"/>
      <c r="H206" s="193"/>
      <c r="I206" s="193"/>
      <c r="J206" s="193"/>
      <c r="K206" s="193"/>
      <c r="L206" s="193"/>
      <c r="M206" s="193"/>
      <c r="N206" s="193"/>
      <c r="O206" s="193"/>
      <c r="P206" s="193"/>
      <c r="Q206" s="193"/>
      <c r="R206" s="193"/>
      <c r="S206" s="193"/>
      <c r="T206" s="193"/>
      <c r="U206" s="193"/>
      <c r="V206" s="193"/>
      <c r="W206" s="193"/>
      <c r="X206" s="193"/>
      <c r="Y206" s="193"/>
      <c r="Z206" s="193"/>
    </row>
    <row r="207" ht="12.0" customHeight="1">
      <c r="A207" s="193"/>
      <c r="B207" s="193"/>
      <c r="C207" s="193"/>
      <c r="D207" s="193"/>
      <c r="E207" s="193"/>
      <c r="F207" s="193"/>
      <c r="G207" s="193"/>
      <c r="H207" s="193"/>
      <c r="I207" s="193"/>
      <c r="J207" s="193"/>
      <c r="K207" s="193"/>
      <c r="L207" s="193"/>
      <c r="M207" s="193"/>
      <c r="N207" s="193"/>
      <c r="O207" s="193"/>
      <c r="P207" s="193"/>
      <c r="Q207" s="193"/>
      <c r="R207" s="193"/>
      <c r="S207" s="193"/>
      <c r="T207" s="193"/>
      <c r="U207" s="193"/>
      <c r="V207" s="193"/>
      <c r="W207" s="193"/>
      <c r="X207" s="193"/>
      <c r="Y207" s="193"/>
      <c r="Z207" s="193"/>
    </row>
    <row r="208" ht="12.0" customHeight="1">
      <c r="A208" s="193"/>
      <c r="B208" s="193"/>
      <c r="C208" s="193"/>
      <c r="D208" s="193"/>
      <c r="E208" s="193"/>
      <c r="F208" s="193"/>
      <c r="G208" s="193"/>
      <c r="H208" s="193"/>
      <c r="I208" s="193"/>
      <c r="J208" s="193"/>
      <c r="K208" s="193"/>
      <c r="L208" s="193"/>
      <c r="M208" s="193"/>
      <c r="N208" s="193"/>
      <c r="O208" s="193"/>
      <c r="P208" s="193"/>
      <c r="Q208" s="193"/>
      <c r="R208" s="193"/>
      <c r="S208" s="193"/>
      <c r="T208" s="193"/>
      <c r="U208" s="193"/>
      <c r="V208" s="193"/>
      <c r="W208" s="193"/>
      <c r="X208" s="193"/>
      <c r="Y208" s="193"/>
      <c r="Z208" s="193"/>
    </row>
    <row r="209" ht="12.0" customHeight="1">
      <c r="A209" s="193"/>
      <c r="B209" s="193"/>
      <c r="C209" s="193"/>
      <c r="D209" s="193"/>
      <c r="E209" s="193"/>
      <c r="F209" s="193"/>
      <c r="G209" s="193"/>
      <c r="H209" s="193"/>
      <c r="I209" s="193"/>
      <c r="J209" s="193"/>
      <c r="K209" s="193"/>
      <c r="L209" s="193"/>
      <c r="M209" s="193"/>
      <c r="N209" s="193"/>
      <c r="O209" s="193"/>
      <c r="P209" s="193"/>
      <c r="Q209" s="193"/>
      <c r="R209" s="193"/>
      <c r="S209" s="193"/>
      <c r="T209" s="193"/>
      <c r="U209" s="193"/>
      <c r="V209" s="193"/>
      <c r="W209" s="193"/>
      <c r="X209" s="193"/>
      <c r="Y209" s="193"/>
      <c r="Z209" s="193"/>
    </row>
    <row r="210" ht="12.0" customHeight="1">
      <c r="A210" s="193"/>
      <c r="B210" s="193"/>
      <c r="C210" s="193"/>
      <c r="D210" s="193"/>
      <c r="E210" s="193"/>
      <c r="F210" s="193"/>
      <c r="G210" s="193"/>
      <c r="H210" s="193"/>
      <c r="I210" s="193"/>
      <c r="J210" s="193"/>
      <c r="K210" s="193"/>
      <c r="L210" s="193"/>
      <c r="M210" s="193"/>
      <c r="N210" s="193"/>
      <c r="O210" s="193"/>
      <c r="P210" s="193"/>
      <c r="Q210" s="193"/>
      <c r="R210" s="193"/>
      <c r="S210" s="193"/>
      <c r="T210" s="193"/>
      <c r="U210" s="193"/>
      <c r="V210" s="193"/>
      <c r="W210" s="193"/>
      <c r="X210" s="193"/>
      <c r="Y210" s="193"/>
      <c r="Z210" s="193"/>
    </row>
    <row r="211" ht="12.0" customHeight="1">
      <c r="A211" s="193"/>
      <c r="B211" s="193"/>
      <c r="C211" s="193"/>
      <c r="D211" s="193"/>
      <c r="E211" s="193"/>
      <c r="F211" s="193"/>
      <c r="G211" s="193"/>
      <c r="H211" s="193"/>
      <c r="I211" s="193"/>
      <c r="J211" s="193"/>
      <c r="K211" s="193"/>
      <c r="L211" s="193"/>
      <c r="M211" s="193"/>
      <c r="N211" s="193"/>
      <c r="O211" s="193"/>
      <c r="P211" s="193"/>
      <c r="Q211" s="193"/>
      <c r="R211" s="193"/>
      <c r="S211" s="193"/>
      <c r="T211" s="193"/>
      <c r="U211" s="193"/>
      <c r="V211" s="193"/>
      <c r="W211" s="193"/>
      <c r="X211" s="193"/>
      <c r="Y211" s="193"/>
      <c r="Z211" s="193"/>
    </row>
    <row r="212" ht="12.0" customHeight="1">
      <c r="A212" s="193"/>
      <c r="B212" s="193"/>
      <c r="C212" s="193"/>
      <c r="D212" s="193"/>
      <c r="E212" s="193"/>
      <c r="F212" s="193"/>
      <c r="G212" s="193"/>
      <c r="H212" s="193"/>
      <c r="I212" s="193"/>
      <c r="J212" s="193"/>
      <c r="K212" s="193"/>
      <c r="L212" s="193"/>
      <c r="M212" s="193"/>
      <c r="N212" s="193"/>
      <c r="O212" s="193"/>
      <c r="P212" s="193"/>
      <c r="Q212" s="193"/>
      <c r="R212" s="193"/>
      <c r="S212" s="193"/>
      <c r="T212" s="193"/>
      <c r="U212" s="193"/>
      <c r="V212" s="193"/>
      <c r="W212" s="193"/>
      <c r="X212" s="193"/>
      <c r="Y212" s="193"/>
      <c r="Z212" s="193"/>
    </row>
    <row r="213" ht="12.0" customHeight="1">
      <c r="A213" s="193"/>
      <c r="B213" s="193"/>
      <c r="C213" s="193"/>
      <c r="D213" s="193"/>
      <c r="E213" s="193"/>
      <c r="F213" s="193"/>
      <c r="G213" s="193"/>
      <c r="H213" s="193"/>
      <c r="I213" s="193"/>
      <c r="J213" s="193"/>
      <c r="K213" s="193"/>
      <c r="L213" s="193"/>
      <c r="M213" s="193"/>
      <c r="N213" s="193"/>
      <c r="O213" s="193"/>
      <c r="P213" s="193"/>
      <c r="Q213" s="193"/>
      <c r="R213" s="193"/>
      <c r="S213" s="193"/>
      <c r="T213" s="193"/>
      <c r="U213" s="193"/>
      <c r="V213" s="193"/>
      <c r="W213" s="193"/>
      <c r="X213" s="193"/>
      <c r="Y213" s="193"/>
      <c r="Z213" s="193"/>
    </row>
    <row r="214" ht="12.0" customHeight="1">
      <c r="A214" s="193"/>
      <c r="B214" s="193"/>
      <c r="C214" s="193"/>
      <c r="D214" s="193"/>
      <c r="E214" s="193"/>
      <c r="F214" s="193"/>
      <c r="G214" s="193"/>
      <c r="H214" s="193"/>
      <c r="I214" s="193"/>
      <c r="J214" s="193"/>
      <c r="K214" s="193"/>
      <c r="L214" s="193"/>
      <c r="M214" s="193"/>
      <c r="N214" s="193"/>
      <c r="O214" s="193"/>
      <c r="P214" s="193"/>
      <c r="Q214" s="193"/>
      <c r="R214" s="193"/>
      <c r="S214" s="193"/>
      <c r="T214" s="193"/>
      <c r="U214" s="193"/>
      <c r="V214" s="193"/>
      <c r="W214" s="193"/>
      <c r="X214" s="193"/>
      <c r="Y214" s="193"/>
      <c r="Z214" s="193"/>
    </row>
    <row r="215" ht="12.0" customHeight="1">
      <c r="A215" s="193"/>
      <c r="B215" s="193"/>
      <c r="C215" s="193"/>
      <c r="D215" s="193"/>
      <c r="E215" s="193"/>
      <c r="F215" s="193"/>
      <c r="G215" s="193"/>
      <c r="H215" s="193"/>
      <c r="I215" s="193"/>
      <c r="J215" s="193"/>
      <c r="K215" s="193"/>
      <c r="L215" s="193"/>
      <c r="M215" s="193"/>
      <c r="N215" s="193"/>
      <c r="O215" s="193"/>
      <c r="P215" s="193"/>
      <c r="Q215" s="193"/>
      <c r="R215" s="193"/>
      <c r="S215" s="193"/>
      <c r="T215" s="193"/>
      <c r="U215" s="193"/>
      <c r="V215" s="193"/>
      <c r="W215" s="193"/>
      <c r="X215" s="193"/>
      <c r="Y215" s="193"/>
      <c r="Z215" s="193"/>
    </row>
    <row r="216" ht="12.0" customHeight="1">
      <c r="A216" s="193"/>
      <c r="B216" s="193"/>
      <c r="C216" s="193"/>
      <c r="D216" s="193"/>
      <c r="E216" s="193"/>
      <c r="F216" s="193"/>
      <c r="G216" s="193"/>
      <c r="H216" s="193"/>
      <c r="I216" s="193"/>
      <c r="J216" s="193"/>
      <c r="K216" s="193"/>
      <c r="L216" s="193"/>
      <c r="M216" s="193"/>
      <c r="N216" s="193"/>
      <c r="O216" s="193"/>
      <c r="P216" s="193"/>
      <c r="Q216" s="193"/>
      <c r="R216" s="193"/>
      <c r="S216" s="193"/>
      <c r="T216" s="193"/>
      <c r="U216" s="193"/>
      <c r="V216" s="193"/>
      <c r="W216" s="193"/>
      <c r="X216" s="193"/>
      <c r="Y216" s="193"/>
      <c r="Z216" s="193"/>
    </row>
    <row r="217" ht="12.0" customHeight="1">
      <c r="A217" s="193"/>
      <c r="B217" s="193"/>
      <c r="C217" s="193"/>
      <c r="D217" s="193"/>
      <c r="E217" s="193"/>
      <c r="F217" s="193"/>
      <c r="G217" s="193"/>
      <c r="H217" s="193"/>
      <c r="I217" s="193"/>
      <c r="J217" s="193"/>
      <c r="K217" s="193"/>
      <c r="L217" s="193"/>
      <c r="M217" s="193"/>
      <c r="N217" s="193"/>
      <c r="O217" s="193"/>
      <c r="P217" s="193"/>
      <c r="Q217" s="193"/>
      <c r="R217" s="193"/>
      <c r="S217" s="193"/>
      <c r="T217" s="193"/>
      <c r="U217" s="193"/>
      <c r="V217" s="193"/>
      <c r="W217" s="193"/>
      <c r="X217" s="193"/>
      <c r="Y217" s="193"/>
      <c r="Z217" s="193"/>
    </row>
    <row r="218" ht="12.0" customHeight="1">
      <c r="A218" s="193"/>
      <c r="B218" s="193"/>
      <c r="C218" s="193"/>
      <c r="D218" s="193"/>
      <c r="E218" s="193"/>
      <c r="F218" s="193"/>
      <c r="G218" s="193"/>
      <c r="H218" s="193"/>
      <c r="I218" s="193"/>
      <c r="J218" s="193"/>
      <c r="K218" s="193"/>
      <c r="L218" s="193"/>
      <c r="M218" s="193"/>
      <c r="N218" s="193"/>
      <c r="O218" s="193"/>
      <c r="P218" s="193"/>
      <c r="Q218" s="193"/>
      <c r="R218" s="193"/>
      <c r="S218" s="193"/>
      <c r="T218" s="193"/>
      <c r="U218" s="193"/>
      <c r="V218" s="193"/>
      <c r="W218" s="193"/>
      <c r="X218" s="193"/>
      <c r="Y218" s="193"/>
      <c r="Z218" s="193"/>
    </row>
    <row r="219" ht="12.0" customHeight="1">
      <c r="A219" s="193"/>
      <c r="B219" s="193"/>
      <c r="C219" s="193"/>
      <c r="D219" s="193"/>
      <c r="E219" s="193"/>
      <c r="F219" s="193"/>
      <c r="G219" s="193"/>
      <c r="H219" s="193"/>
      <c r="I219" s="193"/>
      <c r="J219" s="193"/>
      <c r="K219" s="193"/>
      <c r="L219" s="193"/>
      <c r="M219" s="193"/>
      <c r="N219" s="193"/>
      <c r="O219" s="193"/>
      <c r="P219" s="193"/>
      <c r="Q219" s="193"/>
      <c r="R219" s="193"/>
      <c r="S219" s="193"/>
      <c r="T219" s="193"/>
      <c r="U219" s="193"/>
      <c r="V219" s="193"/>
      <c r="W219" s="193"/>
      <c r="X219" s="193"/>
      <c r="Y219" s="193"/>
      <c r="Z219" s="193"/>
    </row>
    <row r="220" ht="12.0" customHeight="1">
      <c r="A220" s="193"/>
      <c r="B220" s="193"/>
      <c r="C220" s="193"/>
      <c r="D220" s="193"/>
      <c r="E220" s="193"/>
      <c r="F220" s="193"/>
      <c r="G220" s="193"/>
      <c r="H220" s="193"/>
      <c r="I220" s="193"/>
      <c r="J220" s="193"/>
      <c r="K220" s="193"/>
      <c r="L220" s="193"/>
      <c r="M220" s="193"/>
      <c r="N220" s="193"/>
      <c r="O220" s="193"/>
      <c r="P220" s="193"/>
      <c r="Q220" s="193"/>
      <c r="R220" s="193"/>
      <c r="S220" s="193"/>
      <c r="T220" s="193"/>
      <c r="U220" s="193"/>
      <c r="V220" s="193"/>
      <c r="W220" s="193"/>
      <c r="X220" s="193"/>
      <c r="Y220" s="193"/>
      <c r="Z220" s="193"/>
    </row>
    <row r="221" ht="12.0" customHeight="1">
      <c r="A221" s="193"/>
      <c r="B221" s="193"/>
      <c r="C221" s="193"/>
      <c r="D221" s="193"/>
      <c r="E221" s="193"/>
      <c r="F221" s="193"/>
      <c r="G221" s="193"/>
      <c r="H221" s="193"/>
      <c r="I221" s="193"/>
      <c r="J221" s="193"/>
      <c r="K221" s="193"/>
      <c r="L221" s="193"/>
      <c r="M221" s="193"/>
      <c r="N221" s="193"/>
      <c r="O221" s="193"/>
      <c r="P221" s="193"/>
      <c r="Q221" s="193"/>
      <c r="R221" s="193"/>
      <c r="S221" s="193"/>
      <c r="T221" s="193"/>
      <c r="U221" s="193"/>
      <c r="V221" s="193"/>
      <c r="W221" s="193"/>
      <c r="X221" s="193"/>
      <c r="Y221" s="193"/>
      <c r="Z221" s="193"/>
    </row>
    <row r="222" ht="12.0" customHeight="1">
      <c r="A222" s="193"/>
      <c r="B222" s="193"/>
      <c r="C222" s="193"/>
      <c r="D222" s="193"/>
      <c r="E222" s="193"/>
      <c r="F222" s="193"/>
      <c r="G222" s="193"/>
      <c r="H222" s="193"/>
      <c r="I222" s="193"/>
      <c r="J222" s="193"/>
      <c r="K222" s="193"/>
      <c r="L222" s="193"/>
      <c r="M222" s="193"/>
      <c r="N222" s="193"/>
      <c r="O222" s="193"/>
      <c r="P222" s="193"/>
      <c r="Q222" s="193"/>
      <c r="R222" s="193"/>
      <c r="S222" s="193"/>
      <c r="T222" s="193"/>
      <c r="U222" s="193"/>
      <c r="V222" s="193"/>
      <c r="W222" s="193"/>
      <c r="X222" s="193"/>
      <c r="Y222" s="193"/>
      <c r="Z222" s="193"/>
    </row>
    <row r="223" ht="12.0" customHeight="1">
      <c r="A223" s="193"/>
      <c r="B223" s="193"/>
      <c r="C223" s="193"/>
      <c r="D223" s="193"/>
      <c r="E223" s="193"/>
      <c r="F223" s="193"/>
      <c r="G223" s="193"/>
      <c r="H223" s="193"/>
      <c r="I223" s="193"/>
      <c r="J223" s="193"/>
      <c r="K223" s="193"/>
      <c r="L223" s="193"/>
      <c r="M223" s="193"/>
      <c r="N223" s="193"/>
      <c r="O223" s="193"/>
      <c r="P223" s="193"/>
      <c r="Q223" s="193"/>
      <c r="R223" s="193"/>
      <c r="S223" s="193"/>
      <c r="T223" s="193"/>
      <c r="U223" s="193"/>
      <c r="V223" s="193"/>
      <c r="W223" s="193"/>
      <c r="X223" s="193"/>
      <c r="Y223" s="193"/>
      <c r="Z223" s="193"/>
    </row>
    <row r="224" ht="12.0" customHeight="1">
      <c r="A224" s="193"/>
      <c r="B224" s="193"/>
      <c r="C224" s="193"/>
      <c r="D224" s="193"/>
      <c r="E224" s="193"/>
      <c r="F224" s="193"/>
      <c r="G224" s="193"/>
      <c r="H224" s="193"/>
      <c r="I224" s="193"/>
      <c r="J224" s="193"/>
      <c r="K224" s="193"/>
      <c r="L224" s="193"/>
      <c r="M224" s="193"/>
      <c r="N224" s="193"/>
      <c r="O224" s="193"/>
      <c r="P224" s="193"/>
      <c r="Q224" s="193"/>
      <c r="R224" s="193"/>
      <c r="S224" s="193"/>
      <c r="T224" s="193"/>
      <c r="U224" s="193"/>
      <c r="V224" s="193"/>
      <c r="W224" s="193"/>
      <c r="X224" s="193"/>
      <c r="Y224" s="193"/>
      <c r="Z224" s="193"/>
    </row>
    <row r="225" ht="12.0" customHeight="1">
      <c r="A225" s="193"/>
      <c r="B225" s="193"/>
      <c r="C225" s="193"/>
      <c r="D225" s="193"/>
      <c r="E225" s="193"/>
      <c r="F225" s="193"/>
      <c r="G225" s="193"/>
      <c r="H225" s="193"/>
      <c r="I225" s="193"/>
      <c r="J225" s="193"/>
      <c r="K225" s="193"/>
      <c r="L225" s="193"/>
      <c r="M225" s="193"/>
      <c r="N225" s="193"/>
      <c r="O225" s="193"/>
      <c r="P225" s="193"/>
      <c r="Q225" s="193"/>
      <c r="R225" s="193"/>
      <c r="S225" s="193"/>
      <c r="T225" s="193"/>
      <c r="U225" s="193"/>
      <c r="V225" s="193"/>
      <c r="W225" s="193"/>
      <c r="X225" s="193"/>
      <c r="Y225" s="193"/>
      <c r="Z225" s="193"/>
    </row>
    <row r="226" ht="12.0" customHeight="1">
      <c r="A226" s="193"/>
      <c r="B226" s="193"/>
      <c r="C226" s="193"/>
      <c r="D226" s="193"/>
      <c r="E226" s="193"/>
      <c r="F226" s="193"/>
      <c r="G226" s="193"/>
      <c r="H226" s="193"/>
      <c r="I226" s="193"/>
      <c r="J226" s="193"/>
      <c r="K226" s="193"/>
      <c r="L226" s="193"/>
      <c r="M226" s="193"/>
      <c r="N226" s="193"/>
      <c r="O226" s="193"/>
      <c r="P226" s="193"/>
      <c r="Q226" s="193"/>
      <c r="R226" s="193"/>
      <c r="S226" s="193"/>
      <c r="T226" s="193"/>
      <c r="U226" s="193"/>
      <c r="V226" s="193"/>
      <c r="W226" s="193"/>
      <c r="X226" s="193"/>
      <c r="Y226" s="193"/>
      <c r="Z226" s="193"/>
    </row>
    <row r="227" ht="12.0" customHeight="1">
      <c r="A227" s="193"/>
      <c r="B227" s="193"/>
      <c r="C227" s="193"/>
      <c r="D227" s="193"/>
      <c r="E227" s="193"/>
      <c r="F227" s="193"/>
      <c r="G227" s="193"/>
      <c r="H227" s="193"/>
      <c r="I227" s="193"/>
      <c r="J227" s="193"/>
      <c r="K227" s="193"/>
      <c r="L227" s="193"/>
      <c r="M227" s="193"/>
      <c r="N227" s="193"/>
      <c r="O227" s="193"/>
      <c r="P227" s="193"/>
      <c r="Q227" s="193"/>
      <c r="R227" s="193"/>
      <c r="S227" s="193"/>
      <c r="T227" s="193"/>
      <c r="U227" s="193"/>
      <c r="V227" s="193"/>
      <c r="W227" s="193"/>
      <c r="X227" s="193"/>
      <c r="Y227" s="193"/>
      <c r="Z227" s="193"/>
    </row>
    <row r="228" ht="12.0" customHeight="1">
      <c r="A228" s="193"/>
      <c r="B228" s="193"/>
      <c r="C228" s="193"/>
      <c r="D228" s="193"/>
      <c r="E228" s="193"/>
      <c r="F228" s="193"/>
      <c r="G228" s="193"/>
      <c r="H228" s="193"/>
      <c r="I228" s="193"/>
      <c r="J228" s="193"/>
      <c r="K228" s="193"/>
      <c r="L228" s="193"/>
      <c r="M228" s="193"/>
      <c r="N228" s="193"/>
      <c r="O228" s="193"/>
      <c r="P228" s="193"/>
      <c r="Q228" s="193"/>
      <c r="R228" s="193"/>
      <c r="S228" s="193"/>
      <c r="T228" s="193"/>
      <c r="U228" s="193"/>
      <c r="V228" s="193"/>
      <c r="W228" s="193"/>
      <c r="X228" s="193"/>
      <c r="Y228" s="193"/>
      <c r="Z228" s="193"/>
    </row>
    <row r="229" ht="12.0" customHeight="1">
      <c r="A229" s="193"/>
      <c r="B229" s="193"/>
      <c r="C229" s="193"/>
      <c r="D229" s="193"/>
      <c r="E229" s="193"/>
      <c r="F229" s="193"/>
      <c r="G229" s="193"/>
      <c r="H229" s="193"/>
      <c r="I229" s="193"/>
      <c r="J229" s="193"/>
      <c r="K229" s="193"/>
      <c r="L229" s="193"/>
      <c r="M229" s="193"/>
      <c r="N229" s="193"/>
      <c r="O229" s="193"/>
      <c r="P229" s="193"/>
      <c r="Q229" s="193"/>
      <c r="R229" s="193"/>
      <c r="S229" s="193"/>
      <c r="T229" s="193"/>
      <c r="U229" s="193"/>
      <c r="V229" s="193"/>
      <c r="W229" s="193"/>
      <c r="X229" s="193"/>
      <c r="Y229" s="193"/>
      <c r="Z229" s="193"/>
    </row>
    <row r="230" ht="12.0" customHeight="1">
      <c r="A230" s="193"/>
      <c r="B230" s="193"/>
      <c r="C230" s="193"/>
      <c r="D230" s="193"/>
      <c r="E230" s="193"/>
      <c r="F230" s="193"/>
      <c r="G230" s="193"/>
      <c r="H230" s="193"/>
      <c r="I230" s="193"/>
      <c r="J230" s="193"/>
      <c r="K230" s="193"/>
      <c r="L230" s="193"/>
      <c r="M230" s="193"/>
      <c r="N230" s="193"/>
      <c r="O230" s="193"/>
      <c r="P230" s="193"/>
      <c r="Q230" s="193"/>
      <c r="R230" s="193"/>
      <c r="S230" s="193"/>
      <c r="T230" s="193"/>
      <c r="U230" s="193"/>
      <c r="V230" s="193"/>
      <c r="W230" s="193"/>
      <c r="X230" s="193"/>
      <c r="Y230" s="193"/>
      <c r="Z230" s="193"/>
    </row>
    <row r="231" ht="12.0" customHeight="1">
      <c r="A231" s="193"/>
      <c r="B231" s="193"/>
      <c r="C231" s="193"/>
      <c r="D231" s="193"/>
      <c r="E231" s="193"/>
      <c r="F231" s="193"/>
      <c r="G231" s="193"/>
      <c r="H231" s="193"/>
      <c r="I231" s="193"/>
      <c r="J231" s="193"/>
      <c r="K231" s="193"/>
      <c r="L231" s="193"/>
      <c r="M231" s="193"/>
      <c r="N231" s="193"/>
      <c r="O231" s="193"/>
      <c r="P231" s="193"/>
      <c r="Q231" s="193"/>
      <c r="R231" s="193"/>
      <c r="S231" s="193"/>
      <c r="T231" s="193"/>
      <c r="U231" s="193"/>
      <c r="V231" s="193"/>
      <c r="W231" s="193"/>
      <c r="X231" s="193"/>
      <c r="Y231" s="193"/>
      <c r="Z231" s="193"/>
    </row>
    <row r="232" ht="12.0" customHeight="1">
      <c r="A232" s="193"/>
      <c r="B232" s="193"/>
      <c r="C232" s="193"/>
      <c r="D232" s="193"/>
      <c r="E232" s="193"/>
      <c r="F232" s="193"/>
      <c r="G232" s="193"/>
      <c r="H232" s="193"/>
      <c r="I232" s="193"/>
      <c r="J232" s="193"/>
      <c r="K232" s="193"/>
      <c r="L232" s="193"/>
      <c r="M232" s="193"/>
      <c r="N232" s="193"/>
      <c r="O232" s="193"/>
      <c r="P232" s="193"/>
      <c r="Q232" s="193"/>
      <c r="R232" s="193"/>
      <c r="S232" s="193"/>
      <c r="T232" s="193"/>
      <c r="U232" s="193"/>
      <c r="V232" s="193"/>
      <c r="W232" s="193"/>
      <c r="X232" s="193"/>
      <c r="Y232" s="193"/>
      <c r="Z232" s="193"/>
    </row>
    <row r="233" ht="12.0" customHeight="1">
      <c r="A233" s="193"/>
      <c r="B233" s="193"/>
      <c r="C233" s="193"/>
      <c r="D233" s="193"/>
      <c r="E233" s="193"/>
      <c r="F233" s="193"/>
      <c r="G233" s="193"/>
      <c r="H233" s="193"/>
      <c r="I233" s="193"/>
      <c r="J233" s="193"/>
      <c r="K233" s="193"/>
      <c r="L233" s="193"/>
      <c r="M233" s="193"/>
      <c r="N233" s="193"/>
      <c r="O233" s="193"/>
      <c r="P233" s="193"/>
      <c r="Q233" s="193"/>
      <c r="R233" s="193"/>
      <c r="S233" s="193"/>
      <c r="T233" s="193"/>
      <c r="U233" s="193"/>
      <c r="V233" s="193"/>
      <c r="W233" s="193"/>
      <c r="X233" s="193"/>
      <c r="Y233" s="193"/>
      <c r="Z233" s="193"/>
    </row>
    <row r="234" ht="12.0" customHeight="1">
      <c r="A234" s="193"/>
      <c r="B234" s="193"/>
      <c r="C234" s="193"/>
      <c r="D234" s="193"/>
      <c r="E234" s="193"/>
      <c r="F234" s="193"/>
      <c r="G234" s="193"/>
      <c r="H234" s="193"/>
      <c r="I234" s="193"/>
      <c r="J234" s="193"/>
      <c r="K234" s="193"/>
      <c r="L234" s="193"/>
      <c r="M234" s="193"/>
      <c r="N234" s="193"/>
      <c r="O234" s="193"/>
      <c r="P234" s="193"/>
      <c r="Q234" s="193"/>
      <c r="R234" s="193"/>
      <c r="S234" s="193"/>
      <c r="T234" s="193"/>
      <c r="U234" s="193"/>
      <c r="V234" s="193"/>
      <c r="W234" s="193"/>
      <c r="X234" s="193"/>
      <c r="Y234" s="193"/>
      <c r="Z234" s="193"/>
    </row>
    <row r="235" ht="12.0" customHeight="1">
      <c r="A235" s="193"/>
      <c r="B235" s="193"/>
      <c r="C235" s="193"/>
      <c r="D235" s="193"/>
      <c r="E235" s="193"/>
      <c r="F235" s="193"/>
      <c r="G235" s="193"/>
      <c r="H235" s="193"/>
      <c r="I235" s="193"/>
      <c r="J235" s="193"/>
      <c r="K235" s="193"/>
      <c r="L235" s="193"/>
      <c r="M235" s="193"/>
      <c r="N235" s="193"/>
      <c r="O235" s="193"/>
      <c r="P235" s="193"/>
      <c r="Q235" s="193"/>
      <c r="R235" s="193"/>
      <c r="S235" s="193"/>
      <c r="T235" s="193"/>
      <c r="U235" s="193"/>
      <c r="V235" s="193"/>
      <c r="W235" s="193"/>
      <c r="X235" s="193"/>
      <c r="Y235" s="193"/>
      <c r="Z235" s="193"/>
    </row>
    <row r="236" ht="12.0" customHeight="1">
      <c r="A236" s="193"/>
      <c r="B236" s="193"/>
      <c r="C236" s="193"/>
      <c r="D236" s="193"/>
      <c r="E236" s="193"/>
      <c r="F236" s="193"/>
      <c r="G236" s="193"/>
      <c r="H236" s="193"/>
      <c r="I236" s="193"/>
      <c r="J236" s="193"/>
      <c r="K236" s="193"/>
      <c r="L236" s="193"/>
      <c r="M236" s="193"/>
      <c r="N236" s="193"/>
      <c r="O236" s="193"/>
      <c r="P236" s="193"/>
      <c r="Q236" s="193"/>
      <c r="R236" s="193"/>
      <c r="S236" s="193"/>
      <c r="T236" s="193"/>
      <c r="U236" s="193"/>
      <c r="V236" s="193"/>
      <c r="W236" s="193"/>
      <c r="X236" s="193"/>
      <c r="Y236" s="193"/>
      <c r="Z236" s="193"/>
    </row>
    <row r="237" ht="12.0" customHeight="1">
      <c r="A237" s="193"/>
      <c r="B237" s="193"/>
      <c r="C237" s="193"/>
      <c r="D237" s="193"/>
      <c r="E237" s="193"/>
      <c r="F237" s="193"/>
      <c r="G237" s="193"/>
      <c r="H237" s="193"/>
      <c r="I237" s="193"/>
      <c r="J237" s="193"/>
      <c r="K237" s="193"/>
      <c r="L237" s="193"/>
      <c r="M237" s="193"/>
      <c r="N237" s="193"/>
      <c r="O237" s="193"/>
      <c r="P237" s="193"/>
      <c r="Q237" s="193"/>
      <c r="R237" s="193"/>
      <c r="S237" s="193"/>
      <c r="T237" s="193"/>
      <c r="U237" s="193"/>
      <c r="V237" s="193"/>
      <c r="W237" s="193"/>
      <c r="X237" s="193"/>
      <c r="Y237" s="193"/>
      <c r="Z237" s="193"/>
    </row>
    <row r="238" ht="12.0" customHeight="1">
      <c r="A238" s="193"/>
      <c r="B238" s="193"/>
      <c r="C238" s="193"/>
      <c r="D238" s="193"/>
      <c r="E238" s="193"/>
      <c r="F238" s="193"/>
      <c r="G238" s="193"/>
      <c r="H238" s="193"/>
      <c r="I238" s="193"/>
      <c r="J238" s="193"/>
      <c r="K238" s="193"/>
      <c r="L238" s="193"/>
      <c r="M238" s="193"/>
      <c r="N238" s="193"/>
      <c r="O238" s="193"/>
      <c r="P238" s="193"/>
      <c r="Q238" s="193"/>
      <c r="R238" s="193"/>
      <c r="S238" s="193"/>
      <c r="T238" s="193"/>
      <c r="U238" s="193"/>
      <c r="V238" s="193"/>
      <c r="W238" s="193"/>
      <c r="X238" s="193"/>
      <c r="Y238" s="193"/>
      <c r="Z238" s="193"/>
    </row>
    <row r="239" ht="12.0" customHeight="1">
      <c r="A239" s="193"/>
      <c r="B239" s="193"/>
      <c r="C239" s="193"/>
      <c r="D239" s="193"/>
      <c r="E239" s="193"/>
      <c r="F239" s="193"/>
      <c r="G239" s="193"/>
      <c r="H239" s="193"/>
      <c r="I239" s="193"/>
      <c r="J239" s="193"/>
      <c r="K239" s="193"/>
      <c r="L239" s="193"/>
      <c r="M239" s="193"/>
      <c r="N239" s="193"/>
      <c r="O239" s="193"/>
      <c r="P239" s="193"/>
      <c r="Q239" s="193"/>
      <c r="R239" s="193"/>
      <c r="S239" s="193"/>
      <c r="T239" s="193"/>
      <c r="U239" s="193"/>
      <c r="V239" s="193"/>
      <c r="W239" s="193"/>
      <c r="X239" s="193"/>
      <c r="Y239" s="193"/>
      <c r="Z239" s="193"/>
    </row>
    <row r="240" ht="12.0" customHeight="1">
      <c r="A240" s="193"/>
      <c r="B240" s="193"/>
      <c r="C240" s="193"/>
      <c r="D240" s="193"/>
      <c r="E240" s="193"/>
      <c r="F240" s="193"/>
      <c r="G240" s="193"/>
      <c r="H240" s="193"/>
      <c r="I240" s="193"/>
      <c r="J240" s="193"/>
      <c r="K240" s="193"/>
      <c r="L240" s="193"/>
      <c r="M240" s="193"/>
      <c r="N240" s="193"/>
      <c r="O240" s="193"/>
      <c r="P240" s="193"/>
      <c r="Q240" s="193"/>
      <c r="R240" s="193"/>
      <c r="S240" s="193"/>
      <c r="T240" s="193"/>
      <c r="U240" s="193"/>
      <c r="V240" s="193"/>
      <c r="W240" s="193"/>
      <c r="X240" s="193"/>
      <c r="Y240" s="193"/>
      <c r="Z240" s="193"/>
    </row>
    <row r="241" ht="12.0" customHeight="1">
      <c r="A241" s="193"/>
      <c r="B241" s="193"/>
      <c r="C241" s="193"/>
      <c r="D241" s="193"/>
      <c r="E241" s="193"/>
      <c r="F241" s="193"/>
      <c r="G241" s="193"/>
      <c r="H241" s="193"/>
      <c r="I241" s="193"/>
      <c r="J241" s="193"/>
      <c r="K241" s="193"/>
      <c r="L241" s="193"/>
      <c r="M241" s="193"/>
      <c r="N241" s="193"/>
      <c r="O241" s="193"/>
      <c r="P241" s="193"/>
      <c r="Q241" s="193"/>
      <c r="R241" s="193"/>
      <c r="S241" s="193"/>
      <c r="T241" s="193"/>
      <c r="U241" s="193"/>
      <c r="V241" s="193"/>
      <c r="W241" s="193"/>
      <c r="X241" s="193"/>
      <c r="Y241" s="193"/>
      <c r="Z241" s="193"/>
    </row>
    <row r="242" ht="12.0" customHeight="1">
      <c r="A242" s="193"/>
      <c r="B242" s="193"/>
      <c r="C242" s="193"/>
      <c r="D242" s="193"/>
      <c r="E242" s="193"/>
      <c r="F242" s="193"/>
      <c r="G242" s="193"/>
      <c r="H242" s="193"/>
      <c r="I242" s="193"/>
      <c r="J242" s="193"/>
      <c r="K242" s="193"/>
      <c r="L242" s="193"/>
      <c r="M242" s="193"/>
      <c r="N242" s="193"/>
      <c r="O242" s="193"/>
      <c r="P242" s="193"/>
      <c r="Q242" s="193"/>
      <c r="R242" s="193"/>
      <c r="S242" s="193"/>
      <c r="T242" s="193"/>
      <c r="U242" s="193"/>
      <c r="V242" s="193"/>
      <c r="W242" s="193"/>
      <c r="X242" s="193"/>
      <c r="Y242" s="193"/>
      <c r="Z242" s="193"/>
    </row>
    <row r="243" ht="12.0" customHeight="1">
      <c r="A243" s="193"/>
      <c r="B243" s="193"/>
      <c r="C243" s="193"/>
      <c r="D243" s="193"/>
      <c r="E243" s="193"/>
      <c r="F243" s="193"/>
      <c r="G243" s="193"/>
      <c r="H243" s="193"/>
      <c r="I243" s="193"/>
      <c r="J243" s="193"/>
      <c r="K243" s="193"/>
      <c r="L243" s="193"/>
      <c r="M243" s="193"/>
      <c r="N243" s="193"/>
      <c r="O243" s="193"/>
      <c r="P243" s="193"/>
      <c r="Q243" s="193"/>
      <c r="R243" s="193"/>
      <c r="S243" s="193"/>
      <c r="T243" s="193"/>
      <c r="U243" s="193"/>
      <c r="V243" s="193"/>
      <c r="W243" s="193"/>
      <c r="X243" s="193"/>
      <c r="Y243" s="193"/>
      <c r="Z243" s="193"/>
    </row>
    <row r="244" ht="12.0" customHeight="1">
      <c r="A244" s="193"/>
      <c r="B244" s="193"/>
      <c r="C244" s="193"/>
      <c r="D244" s="193"/>
      <c r="E244" s="193"/>
      <c r="F244" s="193"/>
      <c r="G244" s="193"/>
      <c r="H244" s="193"/>
      <c r="I244" s="193"/>
      <c r="J244" s="193"/>
      <c r="K244" s="193"/>
      <c r="L244" s="193"/>
      <c r="M244" s="193"/>
      <c r="N244" s="193"/>
      <c r="O244" s="193"/>
      <c r="P244" s="193"/>
      <c r="Q244" s="193"/>
      <c r="R244" s="193"/>
      <c r="S244" s="193"/>
      <c r="T244" s="193"/>
      <c r="U244" s="193"/>
      <c r="V244" s="193"/>
      <c r="W244" s="193"/>
      <c r="X244" s="193"/>
      <c r="Y244" s="193"/>
      <c r="Z244" s="193"/>
    </row>
    <row r="245" ht="12.0" customHeight="1">
      <c r="A245" s="193"/>
      <c r="B245" s="193"/>
      <c r="C245" s="193"/>
      <c r="D245" s="193"/>
      <c r="E245" s="193"/>
      <c r="F245" s="193"/>
      <c r="G245" s="193"/>
      <c r="H245" s="193"/>
      <c r="I245" s="193"/>
      <c r="J245" s="193"/>
      <c r="K245" s="193"/>
      <c r="L245" s="193"/>
      <c r="M245" s="193"/>
      <c r="N245" s="193"/>
      <c r="O245" s="193"/>
      <c r="P245" s="193"/>
      <c r="Q245" s="193"/>
      <c r="R245" s="193"/>
      <c r="S245" s="193"/>
      <c r="T245" s="193"/>
      <c r="U245" s="193"/>
      <c r="V245" s="193"/>
      <c r="W245" s="193"/>
      <c r="X245" s="193"/>
      <c r="Y245" s="193"/>
      <c r="Z245" s="193"/>
    </row>
    <row r="246" ht="12.0" customHeight="1">
      <c r="A246" s="193"/>
      <c r="B246" s="193"/>
      <c r="C246" s="193"/>
      <c r="D246" s="193"/>
      <c r="E246" s="193"/>
      <c r="F246" s="193"/>
      <c r="G246" s="193"/>
      <c r="H246" s="193"/>
      <c r="I246" s="193"/>
      <c r="J246" s="193"/>
      <c r="K246" s="193"/>
      <c r="L246" s="193"/>
      <c r="M246" s="193"/>
      <c r="N246" s="193"/>
      <c r="O246" s="193"/>
      <c r="P246" s="193"/>
      <c r="Q246" s="193"/>
      <c r="R246" s="193"/>
      <c r="S246" s="193"/>
      <c r="T246" s="193"/>
      <c r="U246" s="193"/>
      <c r="V246" s="193"/>
      <c r="W246" s="193"/>
      <c r="X246" s="193"/>
      <c r="Y246" s="193"/>
      <c r="Z246" s="193"/>
    </row>
    <row r="247" ht="12.0" customHeight="1">
      <c r="A247" s="193"/>
      <c r="B247" s="193"/>
      <c r="C247" s="193"/>
      <c r="D247" s="193"/>
      <c r="E247" s="193"/>
      <c r="F247" s="193"/>
      <c r="G247" s="193"/>
      <c r="H247" s="193"/>
      <c r="I247" s="193"/>
      <c r="J247" s="193"/>
      <c r="K247" s="193"/>
      <c r="L247" s="193"/>
      <c r="M247" s="193"/>
      <c r="N247" s="193"/>
      <c r="O247" s="193"/>
      <c r="P247" s="193"/>
      <c r="Q247" s="193"/>
      <c r="R247" s="193"/>
      <c r="S247" s="193"/>
      <c r="T247" s="193"/>
      <c r="U247" s="193"/>
      <c r="V247" s="193"/>
      <c r="W247" s="193"/>
      <c r="X247" s="193"/>
      <c r="Y247" s="193"/>
      <c r="Z247" s="193"/>
    </row>
    <row r="248" ht="12.0" customHeight="1">
      <c r="A248" s="193"/>
      <c r="B248" s="193"/>
      <c r="C248" s="193"/>
      <c r="D248" s="193"/>
      <c r="E248" s="193"/>
      <c r="F248" s="193"/>
      <c r="G248" s="193"/>
      <c r="H248" s="193"/>
      <c r="I248" s="193"/>
      <c r="J248" s="193"/>
      <c r="K248" s="193"/>
      <c r="L248" s="193"/>
      <c r="M248" s="193"/>
      <c r="N248" s="193"/>
      <c r="O248" s="193"/>
      <c r="P248" s="193"/>
      <c r="Q248" s="193"/>
      <c r="R248" s="193"/>
      <c r="S248" s="193"/>
      <c r="T248" s="193"/>
      <c r="U248" s="193"/>
      <c r="V248" s="193"/>
      <c r="W248" s="193"/>
      <c r="X248" s="193"/>
      <c r="Y248" s="193"/>
      <c r="Z248" s="193"/>
    </row>
    <row r="249" ht="12.0" customHeight="1">
      <c r="A249" s="193"/>
      <c r="B249" s="193"/>
      <c r="C249" s="193"/>
      <c r="D249" s="193"/>
      <c r="E249" s="193"/>
      <c r="F249" s="193"/>
      <c r="G249" s="193"/>
      <c r="H249" s="193"/>
      <c r="I249" s="193"/>
      <c r="J249" s="193"/>
      <c r="K249" s="193"/>
      <c r="L249" s="193"/>
      <c r="M249" s="193"/>
      <c r="N249" s="193"/>
      <c r="O249" s="193"/>
      <c r="P249" s="193"/>
      <c r="Q249" s="193"/>
      <c r="R249" s="193"/>
      <c r="S249" s="193"/>
      <c r="T249" s="193"/>
      <c r="U249" s="193"/>
      <c r="V249" s="193"/>
      <c r="W249" s="193"/>
      <c r="X249" s="193"/>
      <c r="Y249" s="193"/>
      <c r="Z249" s="193"/>
    </row>
    <row r="250" ht="12.0" customHeight="1">
      <c r="A250" s="193"/>
      <c r="B250" s="193"/>
      <c r="C250" s="193"/>
      <c r="D250" s="193"/>
      <c r="E250" s="193"/>
      <c r="F250" s="193"/>
      <c r="G250" s="193"/>
      <c r="H250" s="193"/>
      <c r="I250" s="193"/>
      <c r="J250" s="193"/>
      <c r="K250" s="193"/>
      <c r="L250" s="193"/>
      <c r="M250" s="193"/>
      <c r="N250" s="193"/>
      <c r="O250" s="193"/>
      <c r="P250" s="193"/>
      <c r="Q250" s="193"/>
      <c r="R250" s="193"/>
      <c r="S250" s="193"/>
      <c r="T250" s="193"/>
      <c r="U250" s="193"/>
      <c r="V250" s="193"/>
      <c r="W250" s="193"/>
      <c r="X250" s="193"/>
      <c r="Y250" s="193"/>
      <c r="Z250" s="193"/>
    </row>
    <row r="251" ht="12.0" customHeight="1">
      <c r="A251" s="193"/>
      <c r="B251" s="193"/>
      <c r="C251" s="193"/>
      <c r="D251" s="193"/>
      <c r="E251" s="193"/>
      <c r="F251" s="193"/>
      <c r="G251" s="193"/>
      <c r="H251" s="193"/>
      <c r="I251" s="193"/>
      <c r="J251" s="193"/>
      <c r="K251" s="193"/>
      <c r="L251" s="193"/>
      <c r="M251" s="193"/>
      <c r="N251" s="193"/>
      <c r="O251" s="193"/>
      <c r="P251" s="193"/>
      <c r="Q251" s="193"/>
      <c r="R251" s="193"/>
      <c r="S251" s="193"/>
      <c r="T251" s="193"/>
      <c r="U251" s="193"/>
      <c r="V251" s="193"/>
      <c r="W251" s="193"/>
      <c r="X251" s="193"/>
      <c r="Y251" s="193"/>
      <c r="Z251" s="193"/>
    </row>
    <row r="252" ht="12.0" customHeight="1">
      <c r="A252" s="193"/>
      <c r="B252" s="193"/>
      <c r="C252" s="193"/>
      <c r="D252" s="193"/>
      <c r="E252" s="193"/>
      <c r="F252" s="193"/>
      <c r="G252" s="193"/>
      <c r="H252" s="193"/>
      <c r="I252" s="193"/>
      <c r="J252" s="193"/>
      <c r="K252" s="193"/>
      <c r="L252" s="193"/>
      <c r="M252" s="193"/>
      <c r="N252" s="193"/>
      <c r="O252" s="193"/>
      <c r="P252" s="193"/>
      <c r="Q252" s="193"/>
      <c r="R252" s="193"/>
      <c r="S252" s="193"/>
      <c r="T252" s="193"/>
      <c r="U252" s="193"/>
      <c r="V252" s="193"/>
      <c r="W252" s="193"/>
      <c r="X252" s="193"/>
      <c r="Y252" s="193"/>
      <c r="Z252" s="193"/>
    </row>
    <row r="253" ht="12.0" customHeight="1">
      <c r="A253" s="193"/>
      <c r="B253" s="193"/>
      <c r="C253" s="193"/>
      <c r="D253" s="193"/>
      <c r="E253" s="193"/>
      <c r="F253" s="193"/>
      <c r="G253" s="193"/>
      <c r="H253" s="193"/>
      <c r="I253" s="193"/>
      <c r="J253" s="193"/>
      <c r="K253" s="193"/>
      <c r="L253" s="193"/>
      <c r="M253" s="193"/>
      <c r="N253" s="193"/>
      <c r="O253" s="193"/>
      <c r="P253" s="193"/>
      <c r="Q253" s="193"/>
      <c r="R253" s="193"/>
      <c r="S253" s="193"/>
      <c r="T253" s="193"/>
      <c r="U253" s="193"/>
      <c r="V253" s="193"/>
      <c r="W253" s="193"/>
      <c r="X253" s="193"/>
      <c r="Y253" s="193"/>
      <c r="Z253" s="193"/>
    </row>
    <row r="254" ht="12.0" customHeight="1">
      <c r="A254" s="193"/>
      <c r="B254" s="193"/>
      <c r="C254" s="193"/>
      <c r="D254" s="193"/>
      <c r="E254" s="193"/>
      <c r="F254" s="193"/>
      <c r="G254" s="193"/>
      <c r="H254" s="193"/>
      <c r="I254" s="193"/>
      <c r="J254" s="193"/>
      <c r="K254" s="193"/>
      <c r="L254" s="193"/>
      <c r="M254" s="193"/>
      <c r="N254" s="193"/>
      <c r="O254" s="193"/>
      <c r="P254" s="193"/>
      <c r="Q254" s="193"/>
      <c r="R254" s="193"/>
      <c r="S254" s="193"/>
      <c r="T254" s="193"/>
      <c r="U254" s="193"/>
      <c r="V254" s="193"/>
      <c r="W254" s="193"/>
      <c r="X254" s="193"/>
      <c r="Y254" s="193"/>
      <c r="Z254" s="193"/>
    </row>
    <row r="255" ht="12.0" customHeight="1">
      <c r="A255" s="193"/>
      <c r="B255" s="193"/>
      <c r="C255" s="193"/>
      <c r="D255" s="193"/>
      <c r="E255" s="193"/>
      <c r="F255" s="193"/>
      <c r="G255" s="193"/>
      <c r="H255" s="193"/>
      <c r="I255" s="193"/>
      <c r="J255" s="193"/>
      <c r="K255" s="193"/>
      <c r="L255" s="193"/>
      <c r="M255" s="193"/>
      <c r="N255" s="193"/>
      <c r="O255" s="193"/>
      <c r="P255" s="193"/>
      <c r="Q255" s="193"/>
      <c r="R255" s="193"/>
      <c r="S255" s="193"/>
      <c r="T255" s="193"/>
      <c r="U255" s="193"/>
      <c r="V255" s="193"/>
      <c r="W255" s="193"/>
      <c r="X255" s="193"/>
      <c r="Y255" s="193"/>
      <c r="Z255" s="193"/>
    </row>
    <row r="256" ht="12.0" customHeight="1">
      <c r="A256" s="193"/>
      <c r="B256" s="193"/>
      <c r="C256" s="193"/>
      <c r="D256" s="193"/>
      <c r="E256" s="193"/>
      <c r="F256" s="193"/>
      <c r="G256" s="193"/>
      <c r="H256" s="193"/>
      <c r="I256" s="193"/>
      <c r="J256" s="193"/>
      <c r="K256" s="193"/>
      <c r="L256" s="193"/>
      <c r="M256" s="193"/>
      <c r="N256" s="193"/>
      <c r="O256" s="193"/>
      <c r="P256" s="193"/>
      <c r="Q256" s="193"/>
      <c r="R256" s="193"/>
      <c r="S256" s="193"/>
      <c r="T256" s="193"/>
      <c r="U256" s="193"/>
      <c r="V256" s="193"/>
      <c r="W256" s="193"/>
      <c r="X256" s="193"/>
      <c r="Y256" s="193"/>
      <c r="Z256" s="193"/>
    </row>
    <row r="257" ht="12.0" customHeight="1">
      <c r="A257" s="193"/>
      <c r="B257" s="193"/>
      <c r="C257" s="193"/>
      <c r="D257" s="193"/>
      <c r="E257" s="193"/>
      <c r="F257" s="193"/>
      <c r="G257" s="193"/>
      <c r="H257" s="193"/>
      <c r="I257" s="193"/>
      <c r="J257" s="193"/>
      <c r="K257" s="193"/>
      <c r="L257" s="193"/>
      <c r="M257" s="193"/>
      <c r="N257" s="193"/>
      <c r="O257" s="193"/>
      <c r="P257" s="193"/>
      <c r="Q257" s="193"/>
      <c r="R257" s="193"/>
      <c r="S257" s="193"/>
      <c r="T257" s="193"/>
      <c r="U257" s="193"/>
      <c r="V257" s="193"/>
      <c r="W257" s="193"/>
      <c r="X257" s="193"/>
      <c r="Y257" s="193"/>
      <c r="Z257" s="193"/>
    </row>
    <row r="258" ht="12.0" customHeight="1">
      <c r="A258" s="193"/>
      <c r="B258" s="193"/>
      <c r="C258" s="193"/>
      <c r="D258" s="193"/>
      <c r="E258" s="193"/>
      <c r="F258" s="193"/>
      <c r="G258" s="193"/>
      <c r="H258" s="193"/>
      <c r="I258" s="193"/>
      <c r="J258" s="193"/>
      <c r="K258" s="193"/>
      <c r="L258" s="193"/>
      <c r="M258" s="193"/>
      <c r="N258" s="193"/>
      <c r="O258" s="193"/>
      <c r="P258" s="193"/>
      <c r="Q258" s="193"/>
      <c r="R258" s="193"/>
      <c r="S258" s="193"/>
      <c r="T258" s="193"/>
      <c r="U258" s="193"/>
      <c r="V258" s="193"/>
      <c r="W258" s="193"/>
      <c r="X258" s="193"/>
      <c r="Y258" s="193"/>
      <c r="Z258" s="193"/>
    </row>
    <row r="259" ht="12.0" customHeight="1">
      <c r="A259" s="193"/>
      <c r="B259" s="193"/>
      <c r="C259" s="193"/>
      <c r="D259" s="193"/>
      <c r="E259" s="193"/>
      <c r="F259" s="193"/>
      <c r="G259" s="193"/>
      <c r="H259" s="193"/>
      <c r="I259" s="193"/>
      <c r="J259" s="193"/>
      <c r="K259" s="193"/>
      <c r="L259" s="193"/>
      <c r="M259" s="193"/>
      <c r="N259" s="193"/>
      <c r="O259" s="193"/>
      <c r="P259" s="193"/>
      <c r="Q259" s="193"/>
      <c r="R259" s="193"/>
      <c r="S259" s="193"/>
      <c r="T259" s="193"/>
      <c r="U259" s="193"/>
      <c r="V259" s="193"/>
      <c r="W259" s="193"/>
      <c r="X259" s="193"/>
      <c r="Y259" s="193"/>
      <c r="Z259" s="193"/>
    </row>
    <row r="260" ht="12.0" customHeight="1">
      <c r="A260" s="193"/>
      <c r="B260" s="193"/>
      <c r="C260" s="193"/>
      <c r="D260" s="193"/>
      <c r="E260" s="193"/>
      <c r="F260" s="193"/>
      <c r="G260" s="193"/>
      <c r="H260" s="193"/>
      <c r="I260" s="193"/>
      <c r="J260" s="193"/>
      <c r="K260" s="193"/>
      <c r="L260" s="193"/>
      <c r="M260" s="193"/>
      <c r="N260" s="193"/>
      <c r="O260" s="193"/>
      <c r="P260" s="193"/>
      <c r="Q260" s="193"/>
      <c r="R260" s="193"/>
      <c r="S260" s="193"/>
      <c r="T260" s="193"/>
      <c r="U260" s="193"/>
      <c r="V260" s="193"/>
      <c r="W260" s="193"/>
      <c r="X260" s="193"/>
      <c r="Y260" s="193"/>
      <c r="Z260" s="193"/>
    </row>
    <row r="261" ht="12.0" customHeight="1">
      <c r="A261" s="193"/>
      <c r="B261" s="193"/>
      <c r="C261" s="193"/>
      <c r="D261" s="193"/>
      <c r="E261" s="193"/>
      <c r="F261" s="193"/>
      <c r="G261" s="193"/>
      <c r="H261" s="193"/>
      <c r="I261" s="193"/>
      <c r="J261" s="193"/>
      <c r="K261" s="193"/>
      <c r="L261" s="193"/>
      <c r="M261" s="193"/>
      <c r="N261" s="193"/>
      <c r="O261" s="193"/>
      <c r="P261" s="193"/>
      <c r="Q261" s="193"/>
      <c r="R261" s="193"/>
      <c r="S261" s="193"/>
      <c r="T261" s="193"/>
      <c r="U261" s="193"/>
      <c r="V261" s="193"/>
      <c r="W261" s="193"/>
      <c r="X261" s="193"/>
      <c r="Y261" s="193"/>
      <c r="Z261" s="193"/>
    </row>
    <row r="262" ht="12.0" customHeight="1">
      <c r="A262" s="193"/>
      <c r="B262" s="193"/>
      <c r="C262" s="193"/>
      <c r="D262" s="193"/>
      <c r="E262" s="193"/>
      <c r="F262" s="193"/>
      <c r="G262" s="193"/>
      <c r="H262" s="193"/>
      <c r="I262" s="193"/>
      <c r="J262" s="193"/>
      <c r="K262" s="193"/>
      <c r="L262" s="193"/>
      <c r="M262" s="193"/>
      <c r="N262" s="193"/>
      <c r="O262" s="193"/>
      <c r="P262" s="193"/>
      <c r="Q262" s="193"/>
      <c r="R262" s="193"/>
      <c r="S262" s="193"/>
      <c r="T262" s="193"/>
      <c r="U262" s="193"/>
      <c r="V262" s="193"/>
      <c r="W262" s="193"/>
      <c r="X262" s="193"/>
      <c r="Y262" s="193"/>
      <c r="Z262" s="193"/>
    </row>
    <row r="263" ht="12.0" customHeight="1">
      <c r="A263" s="193"/>
      <c r="B263" s="193"/>
      <c r="C263" s="193"/>
      <c r="D263" s="193"/>
      <c r="E263" s="193"/>
      <c r="F263" s="193"/>
      <c r="G263" s="193"/>
      <c r="H263" s="193"/>
      <c r="I263" s="193"/>
      <c r="J263" s="193"/>
      <c r="K263" s="193"/>
      <c r="L263" s="193"/>
      <c r="M263" s="193"/>
      <c r="N263" s="193"/>
      <c r="O263" s="193"/>
      <c r="P263" s="193"/>
      <c r="Q263" s="193"/>
      <c r="R263" s="193"/>
      <c r="S263" s="193"/>
      <c r="T263" s="193"/>
      <c r="U263" s="193"/>
      <c r="V263" s="193"/>
      <c r="W263" s="193"/>
      <c r="X263" s="193"/>
      <c r="Y263" s="193"/>
      <c r="Z263" s="193"/>
    </row>
    <row r="264" ht="12.0" customHeight="1">
      <c r="A264" s="193"/>
      <c r="B264" s="193"/>
      <c r="C264" s="193"/>
      <c r="D264" s="193"/>
      <c r="E264" s="193"/>
      <c r="F264" s="193"/>
      <c r="G264" s="193"/>
      <c r="H264" s="193"/>
      <c r="I264" s="193"/>
      <c r="J264" s="193"/>
      <c r="K264" s="193"/>
      <c r="L264" s="193"/>
      <c r="M264" s="193"/>
      <c r="N264" s="193"/>
      <c r="O264" s="193"/>
      <c r="P264" s="193"/>
      <c r="Q264" s="193"/>
      <c r="R264" s="193"/>
      <c r="S264" s="193"/>
      <c r="T264" s="193"/>
      <c r="U264" s="193"/>
      <c r="V264" s="193"/>
      <c r="W264" s="193"/>
      <c r="X264" s="193"/>
      <c r="Y264" s="193"/>
      <c r="Z264" s="193"/>
    </row>
    <row r="265" ht="12.0" customHeight="1">
      <c r="A265" s="193"/>
      <c r="B265" s="193"/>
      <c r="C265" s="193"/>
      <c r="D265" s="193"/>
      <c r="E265" s="193"/>
      <c r="F265" s="193"/>
      <c r="G265" s="193"/>
      <c r="H265" s="193"/>
      <c r="I265" s="193"/>
      <c r="J265" s="193"/>
      <c r="K265" s="193"/>
      <c r="L265" s="193"/>
      <c r="M265" s="193"/>
      <c r="N265" s="193"/>
      <c r="O265" s="193"/>
      <c r="P265" s="193"/>
      <c r="Q265" s="193"/>
      <c r="R265" s="193"/>
      <c r="S265" s="193"/>
      <c r="T265" s="193"/>
      <c r="U265" s="193"/>
      <c r="V265" s="193"/>
      <c r="W265" s="193"/>
      <c r="X265" s="193"/>
      <c r="Y265" s="193"/>
      <c r="Z265" s="193"/>
    </row>
    <row r="266" ht="12.0" customHeight="1">
      <c r="A266" s="193"/>
      <c r="B266" s="193"/>
      <c r="C266" s="193"/>
      <c r="D266" s="193"/>
      <c r="E266" s="193"/>
      <c r="F266" s="193"/>
      <c r="G266" s="193"/>
      <c r="H266" s="193"/>
      <c r="I266" s="193"/>
      <c r="J266" s="193"/>
      <c r="K266" s="193"/>
      <c r="L266" s="193"/>
      <c r="M266" s="193"/>
      <c r="N266" s="193"/>
      <c r="O266" s="193"/>
      <c r="P266" s="193"/>
      <c r="Q266" s="193"/>
      <c r="R266" s="193"/>
      <c r="S266" s="193"/>
      <c r="T266" s="193"/>
      <c r="U266" s="193"/>
      <c r="V266" s="193"/>
      <c r="W266" s="193"/>
      <c r="X266" s="193"/>
      <c r="Y266" s="193"/>
      <c r="Z266" s="193"/>
    </row>
    <row r="267" ht="12.0" customHeight="1">
      <c r="A267" s="193"/>
      <c r="B267" s="193"/>
      <c r="C267" s="193"/>
      <c r="D267" s="193"/>
      <c r="E267" s="193"/>
      <c r="F267" s="193"/>
      <c r="G267" s="193"/>
      <c r="H267" s="193"/>
      <c r="I267" s="193"/>
      <c r="J267" s="193"/>
      <c r="K267" s="193"/>
      <c r="L267" s="193"/>
      <c r="M267" s="193"/>
      <c r="N267" s="193"/>
      <c r="O267" s="193"/>
      <c r="P267" s="193"/>
      <c r="Q267" s="193"/>
      <c r="R267" s="193"/>
      <c r="S267" s="193"/>
      <c r="T267" s="193"/>
      <c r="U267" s="193"/>
      <c r="V267" s="193"/>
      <c r="W267" s="193"/>
      <c r="X267" s="193"/>
      <c r="Y267" s="193"/>
      <c r="Z267" s="193"/>
    </row>
    <row r="268" ht="12.0" customHeight="1">
      <c r="A268" s="193"/>
      <c r="B268" s="193"/>
      <c r="C268" s="193"/>
      <c r="D268" s="193"/>
      <c r="E268" s="193"/>
      <c r="F268" s="193"/>
      <c r="G268" s="193"/>
      <c r="H268" s="193"/>
      <c r="I268" s="193"/>
      <c r="J268" s="193"/>
      <c r="K268" s="193"/>
      <c r="L268" s="193"/>
      <c r="M268" s="193"/>
      <c r="N268" s="193"/>
      <c r="O268" s="193"/>
      <c r="P268" s="193"/>
      <c r="Q268" s="193"/>
      <c r="R268" s="193"/>
      <c r="S268" s="193"/>
      <c r="T268" s="193"/>
      <c r="U268" s="193"/>
      <c r="V268" s="193"/>
      <c r="W268" s="193"/>
      <c r="X268" s="193"/>
      <c r="Y268" s="193"/>
      <c r="Z268" s="193"/>
    </row>
    <row r="269" ht="12.0" customHeight="1">
      <c r="A269" s="193"/>
      <c r="B269" s="193"/>
      <c r="C269" s="193"/>
      <c r="D269" s="193"/>
      <c r="E269" s="193"/>
      <c r="F269" s="193"/>
      <c r="G269" s="193"/>
      <c r="H269" s="193"/>
      <c r="I269" s="193"/>
      <c r="J269" s="193"/>
      <c r="K269" s="193"/>
      <c r="L269" s="193"/>
      <c r="M269" s="193"/>
      <c r="N269" s="193"/>
      <c r="O269" s="193"/>
      <c r="P269" s="193"/>
      <c r="Q269" s="193"/>
      <c r="R269" s="193"/>
      <c r="S269" s="193"/>
      <c r="T269" s="193"/>
      <c r="U269" s="193"/>
      <c r="V269" s="193"/>
      <c r="W269" s="193"/>
      <c r="X269" s="193"/>
      <c r="Y269" s="193"/>
      <c r="Z269" s="193"/>
    </row>
    <row r="270" ht="12.0" customHeight="1">
      <c r="A270" s="193"/>
      <c r="B270" s="193"/>
      <c r="C270" s="193"/>
      <c r="D270" s="193"/>
      <c r="E270" s="193"/>
      <c r="F270" s="193"/>
      <c r="G270" s="193"/>
      <c r="H270" s="193"/>
      <c r="I270" s="193"/>
      <c r="J270" s="193"/>
      <c r="K270" s="193"/>
      <c r="L270" s="193"/>
      <c r="M270" s="193"/>
      <c r="N270" s="193"/>
      <c r="O270" s="193"/>
      <c r="P270" s="193"/>
      <c r="Q270" s="193"/>
      <c r="R270" s="193"/>
      <c r="S270" s="193"/>
      <c r="T270" s="193"/>
      <c r="U270" s="193"/>
      <c r="V270" s="193"/>
      <c r="W270" s="193"/>
      <c r="X270" s="193"/>
      <c r="Y270" s="193"/>
      <c r="Z270" s="193"/>
    </row>
    <row r="271" ht="12.0" customHeight="1">
      <c r="A271" s="193"/>
      <c r="B271" s="193"/>
      <c r="C271" s="193"/>
      <c r="D271" s="193"/>
      <c r="E271" s="193"/>
      <c r="F271" s="193"/>
      <c r="G271" s="193"/>
      <c r="H271" s="193"/>
      <c r="I271" s="193"/>
      <c r="J271" s="193"/>
      <c r="K271" s="193"/>
      <c r="L271" s="193"/>
      <c r="M271" s="193"/>
      <c r="N271" s="193"/>
      <c r="O271" s="193"/>
      <c r="P271" s="193"/>
      <c r="Q271" s="193"/>
      <c r="R271" s="193"/>
      <c r="S271" s="193"/>
      <c r="T271" s="193"/>
      <c r="U271" s="193"/>
      <c r="V271" s="193"/>
      <c r="W271" s="193"/>
      <c r="X271" s="193"/>
      <c r="Y271" s="193"/>
      <c r="Z271" s="193"/>
    </row>
    <row r="272" ht="12.0" customHeight="1">
      <c r="A272" s="193"/>
      <c r="B272" s="193"/>
      <c r="C272" s="193"/>
      <c r="D272" s="193"/>
      <c r="E272" s="193"/>
      <c r="F272" s="193"/>
      <c r="G272" s="193"/>
      <c r="H272" s="193"/>
      <c r="I272" s="193"/>
      <c r="J272" s="193"/>
      <c r="K272" s="193"/>
      <c r="L272" s="193"/>
      <c r="M272" s="193"/>
      <c r="N272" s="193"/>
      <c r="O272" s="193"/>
      <c r="P272" s="193"/>
      <c r="Q272" s="193"/>
      <c r="R272" s="193"/>
      <c r="S272" s="193"/>
      <c r="T272" s="193"/>
      <c r="U272" s="193"/>
      <c r="V272" s="193"/>
      <c r="W272" s="193"/>
      <c r="X272" s="193"/>
      <c r="Y272" s="193"/>
      <c r="Z272" s="193"/>
    </row>
    <row r="273" ht="12.0" customHeight="1">
      <c r="A273" s="193"/>
      <c r="B273" s="193"/>
      <c r="C273" s="193"/>
      <c r="D273" s="193"/>
      <c r="E273" s="193"/>
      <c r="F273" s="193"/>
      <c r="G273" s="193"/>
      <c r="H273" s="193"/>
      <c r="I273" s="193"/>
      <c r="J273" s="193"/>
      <c r="K273" s="193"/>
      <c r="L273" s="193"/>
      <c r="M273" s="193"/>
      <c r="N273" s="193"/>
      <c r="O273" s="193"/>
      <c r="P273" s="193"/>
      <c r="Q273" s="193"/>
      <c r="R273" s="193"/>
      <c r="S273" s="193"/>
      <c r="T273" s="193"/>
      <c r="U273" s="193"/>
      <c r="V273" s="193"/>
      <c r="W273" s="193"/>
      <c r="X273" s="193"/>
      <c r="Y273" s="193"/>
      <c r="Z273" s="193"/>
    </row>
    <row r="274" ht="12.0" customHeight="1">
      <c r="A274" s="193"/>
      <c r="B274" s="193"/>
      <c r="C274" s="193"/>
      <c r="D274" s="193"/>
      <c r="E274" s="193"/>
      <c r="F274" s="193"/>
      <c r="G274" s="193"/>
      <c r="H274" s="193"/>
      <c r="I274" s="193"/>
      <c r="J274" s="193"/>
      <c r="K274" s="193"/>
      <c r="L274" s="193"/>
      <c r="M274" s="193"/>
      <c r="N274" s="193"/>
      <c r="O274" s="193"/>
      <c r="P274" s="193"/>
      <c r="Q274" s="193"/>
      <c r="R274" s="193"/>
      <c r="S274" s="193"/>
      <c r="T274" s="193"/>
      <c r="U274" s="193"/>
      <c r="V274" s="193"/>
      <c r="W274" s="193"/>
      <c r="X274" s="193"/>
      <c r="Y274" s="193"/>
      <c r="Z274" s="193"/>
    </row>
    <row r="275" ht="12.0" customHeight="1">
      <c r="A275" s="193"/>
      <c r="B275" s="193"/>
      <c r="C275" s="193"/>
      <c r="D275" s="193"/>
      <c r="E275" s="193"/>
      <c r="F275" s="193"/>
      <c r="G275" s="193"/>
      <c r="H275" s="193"/>
      <c r="I275" s="193"/>
      <c r="J275" s="193"/>
      <c r="K275" s="193"/>
      <c r="L275" s="193"/>
      <c r="M275" s="193"/>
      <c r="N275" s="193"/>
      <c r="O275" s="193"/>
      <c r="P275" s="193"/>
      <c r="Q275" s="193"/>
      <c r="R275" s="193"/>
      <c r="S275" s="193"/>
      <c r="T275" s="193"/>
      <c r="U275" s="193"/>
      <c r="V275" s="193"/>
      <c r="W275" s="193"/>
      <c r="X275" s="193"/>
      <c r="Y275" s="193"/>
      <c r="Z275" s="193"/>
    </row>
    <row r="276" ht="12.0" customHeight="1">
      <c r="A276" s="193"/>
      <c r="B276" s="193"/>
      <c r="C276" s="193"/>
      <c r="D276" s="193"/>
      <c r="E276" s="193"/>
      <c r="F276" s="193"/>
      <c r="G276" s="193"/>
      <c r="H276" s="193"/>
      <c r="I276" s="193"/>
      <c r="J276" s="193"/>
      <c r="K276" s="193"/>
      <c r="L276" s="193"/>
      <c r="M276" s="193"/>
      <c r="N276" s="193"/>
      <c r="O276" s="193"/>
      <c r="P276" s="193"/>
      <c r="Q276" s="193"/>
      <c r="R276" s="193"/>
      <c r="S276" s="193"/>
      <c r="T276" s="193"/>
      <c r="U276" s="193"/>
      <c r="V276" s="193"/>
      <c r="W276" s="193"/>
      <c r="X276" s="193"/>
      <c r="Y276" s="193"/>
      <c r="Z276" s="193"/>
    </row>
    <row r="277" ht="12.0" customHeight="1">
      <c r="A277" s="193"/>
      <c r="B277" s="193"/>
      <c r="C277" s="193"/>
      <c r="D277" s="193"/>
      <c r="E277" s="193"/>
      <c r="F277" s="193"/>
      <c r="G277" s="193"/>
      <c r="H277" s="193"/>
      <c r="I277" s="193"/>
      <c r="J277" s="193"/>
      <c r="K277" s="193"/>
      <c r="L277" s="193"/>
      <c r="M277" s="193"/>
      <c r="N277" s="193"/>
      <c r="O277" s="193"/>
      <c r="P277" s="193"/>
      <c r="Q277" s="193"/>
      <c r="R277" s="193"/>
      <c r="S277" s="193"/>
      <c r="T277" s="193"/>
      <c r="U277" s="193"/>
      <c r="V277" s="193"/>
      <c r="W277" s="193"/>
      <c r="X277" s="193"/>
      <c r="Y277" s="193"/>
      <c r="Z277" s="193"/>
    </row>
    <row r="278" ht="12.0" customHeight="1">
      <c r="A278" s="193"/>
      <c r="B278" s="193"/>
      <c r="C278" s="193"/>
      <c r="D278" s="193"/>
      <c r="E278" s="193"/>
      <c r="F278" s="193"/>
      <c r="G278" s="193"/>
      <c r="H278" s="193"/>
      <c r="I278" s="193"/>
      <c r="J278" s="193"/>
      <c r="K278" s="193"/>
      <c r="L278" s="193"/>
      <c r="M278" s="193"/>
      <c r="N278" s="193"/>
      <c r="O278" s="193"/>
      <c r="P278" s="193"/>
      <c r="Q278" s="193"/>
      <c r="R278" s="193"/>
      <c r="S278" s="193"/>
      <c r="T278" s="193"/>
      <c r="U278" s="193"/>
      <c r="V278" s="193"/>
      <c r="W278" s="193"/>
      <c r="X278" s="193"/>
      <c r="Y278" s="193"/>
      <c r="Z278" s="193"/>
    </row>
    <row r="279" ht="12.0" customHeight="1">
      <c r="A279" s="193"/>
      <c r="B279" s="193"/>
      <c r="C279" s="193"/>
      <c r="D279" s="193"/>
      <c r="E279" s="193"/>
      <c r="F279" s="193"/>
      <c r="G279" s="193"/>
      <c r="H279" s="193"/>
      <c r="I279" s="193"/>
      <c r="J279" s="193"/>
      <c r="K279" s="193"/>
      <c r="L279" s="193"/>
      <c r="M279" s="193"/>
      <c r="N279" s="193"/>
      <c r="O279" s="193"/>
      <c r="P279" s="193"/>
      <c r="Q279" s="193"/>
      <c r="R279" s="193"/>
      <c r="S279" s="193"/>
      <c r="T279" s="193"/>
      <c r="U279" s="193"/>
      <c r="V279" s="193"/>
      <c r="W279" s="193"/>
      <c r="X279" s="193"/>
      <c r="Y279" s="193"/>
      <c r="Z279" s="193"/>
    </row>
    <row r="280" ht="12.0" customHeight="1">
      <c r="A280" s="193"/>
      <c r="B280" s="193"/>
      <c r="C280" s="193"/>
      <c r="D280" s="193"/>
      <c r="E280" s="193"/>
      <c r="F280" s="193"/>
      <c r="G280" s="193"/>
      <c r="H280" s="193"/>
      <c r="I280" s="193"/>
      <c r="J280" s="193"/>
      <c r="K280" s="193"/>
      <c r="L280" s="193"/>
      <c r="M280" s="193"/>
      <c r="N280" s="193"/>
      <c r="O280" s="193"/>
      <c r="P280" s="193"/>
      <c r="Q280" s="193"/>
      <c r="R280" s="193"/>
      <c r="S280" s="193"/>
      <c r="T280" s="193"/>
      <c r="U280" s="193"/>
      <c r="V280" s="193"/>
      <c r="W280" s="193"/>
      <c r="X280" s="193"/>
      <c r="Y280" s="193"/>
      <c r="Z280" s="193"/>
    </row>
    <row r="281" ht="12.0" customHeight="1">
      <c r="A281" s="193"/>
      <c r="B281" s="193"/>
      <c r="C281" s="193"/>
      <c r="D281" s="193"/>
      <c r="E281" s="193"/>
      <c r="F281" s="193"/>
      <c r="G281" s="193"/>
      <c r="H281" s="193"/>
      <c r="I281" s="193"/>
      <c r="J281" s="193"/>
      <c r="K281" s="193"/>
      <c r="L281" s="193"/>
      <c r="M281" s="193"/>
      <c r="N281" s="193"/>
      <c r="O281" s="193"/>
      <c r="P281" s="193"/>
      <c r="Q281" s="193"/>
      <c r="R281" s="193"/>
      <c r="S281" s="193"/>
      <c r="T281" s="193"/>
      <c r="U281" s="193"/>
      <c r="V281" s="193"/>
      <c r="W281" s="193"/>
      <c r="X281" s="193"/>
      <c r="Y281" s="193"/>
      <c r="Z281" s="193"/>
    </row>
    <row r="282" ht="12.0" customHeight="1">
      <c r="A282" s="193"/>
      <c r="B282" s="193"/>
      <c r="C282" s="193"/>
      <c r="D282" s="193"/>
      <c r="E282" s="193"/>
      <c r="F282" s="193"/>
      <c r="G282" s="193"/>
      <c r="H282" s="193"/>
      <c r="I282" s="193"/>
      <c r="J282" s="193"/>
      <c r="K282" s="193"/>
      <c r="L282" s="193"/>
      <c r="M282" s="193"/>
      <c r="N282" s="193"/>
      <c r="O282" s="193"/>
      <c r="P282" s="193"/>
      <c r="Q282" s="193"/>
      <c r="R282" s="193"/>
      <c r="S282" s="193"/>
      <c r="T282" s="193"/>
      <c r="U282" s="193"/>
      <c r="V282" s="193"/>
      <c r="W282" s="193"/>
      <c r="X282" s="193"/>
      <c r="Y282" s="193"/>
      <c r="Z282" s="193"/>
    </row>
    <row r="283" ht="12.0" customHeight="1">
      <c r="A283" s="193"/>
      <c r="B283" s="193"/>
      <c r="C283" s="193"/>
      <c r="D283" s="193"/>
      <c r="E283" s="193"/>
      <c r="F283" s="193"/>
      <c r="G283" s="193"/>
      <c r="H283" s="193"/>
      <c r="I283" s="193"/>
      <c r="J283" s="193"/>
      <c r="K283" s="193"/>
      <c r="L283" s="193"/>
      <c r="M283" s="193"/>
      <c r="N283" s="193"/>
      <c r="O283" s="193"/>
      <c r="P283" s="193"/>
      <c r="Q283" s="193"/>
      <c r="R283" s="193"/>
      <c r="S283" s="193"/>
      <c r="T283" s="193"/>
      <c r="U283" s="193"/>
      <c r="V283" s="193"/>
      <c r="W283" s="193"/>
      <c r="X283" s="193"/>
      <c r="Y283" s="193"/>
      <c r="Z283" s="193"/>
    </row>
    <row r="284" ht="12.0" customHeight="1">
      <c r="A284" s="193"/>
      <c r="B284" s="193"/>
      <c r="C284" s="193"/>
      <c r="D284" s="193"/>
      <c r="E284" s="193"/>
      <c r="F284" s="193"/>
      <c r="G284" s="193"/>
      <c r="H284" s="193"/>
      <c r="I284" s="193"/>
      <c r="J284" s="193"/>
      <c r="K284" s="193"/>
      <c r="L284" s="193"/>
      <c r="M284" s="193"/>
      <c r="N284" s="193"/>
      <c r="O284" s="193"/>
      <c r="P284" s="193"/>
      <c r="Q284" s="193"/>
      <c r="R284" s="193"/>
      <c r="S284" s="193"/>
      <c r="T284" s="193"/>
      <c r="U284" s="193"/>
      <c r="V284" s="193"/>
      <c r="W284" s="193"/>
      <c r="X284" s="193"/>
      <c r="Y284" s="193"/>
      <c r="Z284" s="193"/>
    </row>
    <row r="285" ht="12.0" customHeight="1">
      <c r="A285" s="193"/>
      <c r="B285" s="193"/>
      <c r="C285" s="193"/>
      <c r="D285" s="193"/>
      <c r="E285" s="193"/>
      <c r="F285" s="193"/>
      <c r="G285" s="193"/>
      <c r="H285" s="193"/>
      <c r="I285" s="193"/>
      <c r="J285" s="193"/>
      <c r="K285" s="193"/>
      <c r="L285" s="193"/>
      <c r="M285" s="193"/>
      <c r="N285" s="193"/>
      <c r="O285" s="193"/>
      <c r="P285" s="193"/>
      <c r="Q285" s="193"/>
      <c r="R285" s="193"/>
      <c r="S285" s="193"/>
      <c r="T285" s="193"/>
      <c r="U285" s="193"/>
      <c r="V285" s="193"/>
      <c r="W285" s="193"/>
      <c r="X285" s="193"/>
      <c r="Y285" s="193"/>
      <c r="Z285" s="193"/>
    </row>
    <row r="286" ht="12.0" customHeight="1">
      <c r="A286" s="193"/>
      <c r="B286" s="193"/>
      <c r="C286" s="193"/>
      <c r="D286" s="193"/>
      <c r="E286" s="193"/>
      <c r="F286" s="193"/>
      <c r="G286" s="193"/>
      <c r="H286" s="193"/>
      <c r="I286" s="193"/>
      <c r="J286" s="193"/>
      <c r="K286" s="193"/>
      <c r="L286" s="193"/>
      <c r="M286" s="193"/>
      <c r="N286" s="193"/>
      <c r="O286" s="193"/>
      <c r="P286" s="193"/>
      <c r="Q286" s="193"/>
      <c r="R286" s="193"/>
      <c r="S286" s="193"/>
      <c r="T286" s="193"/>
      <c r="U286" s="193"/>
      <c r="V286" s="193"/>
      <c r="W286" s="193"/>
      <c r="X286" s="193"/>
      <c r="Y286" s="193"/>
      <c r="Z286" s="193"/>
    </row>
    <row r="287" ht="12.0" customHeight="1">
      <c r="A287" s="193"/>
      <c r="B287" s="193"/>
      <c r="C287" s="193"/>
      <c r="D287" s="193"/>
      <c r="E287" s="193"/>
      <c r="F287" s="193"/>
      <c r="G287" s="193"/>
      <c r="H287" s="193"/>
      <c r="I287" s="193"/>
      <c r="J287" s="193"/>
      <c r="K287" s="193"/>
      <c r="L287" s="193"/>
      <c r="M287" s="193"/>
      <c r="N287" s="193"/>
      <c r="O287" s="193"/>
      <c r="P287" s="193"/>
      <c r="Q287" s="193"/>
      <c r="R287" s="193"/>
      <c r="S287" s="193"/>
      <c r="T287" s="193"/>
      <c r="U287" s="193"/>
      <c r="V287" s="193"/>
      <c r="W287" s="193"/>
      <c r="X287" s="193"/>
      <c r="Y287" s="193"/>
      <c r="Z287" s="193"/>
    </row>
    <row r="288" ht="12.0" customHeight="1">
      <c r="A288" s="193"/>
      <c r="B288" s="193"/>
      <c r="C288" s="193"/>
      <c r="D288" s="193"/>
      <c r="E288" s="193"/>
      <c r="F288" s="193"/>
      <c r="G288" s="193"/>
      <c r="H288" s="193"/>
      <c r="I288" s="193"/>
      <c r="J288" s="193"/>
      <c r="K288" s="193"/>
      <c r="L288" s="193"/>
      <c r="M288" s="193"/>
      <c r="N288" s="193"/>
      <c r="O288" s="193"/>
      <c r="P288" s="193"/>
      <c r="Q288" s="193"/>
      <c r="R288" s="193"/>
      <c r="S288" s="193"/>
      <c r="T288" s="193"/>
      <c r="U288" s="193"/>
      <c r="V288" s="193"/>
      <c r="W288" s="193"/>
      <c r="X288" s="193"/>
      <c r="Y288" s="193"/>
      <c r="Z288" s="193"/>
    </row>
    <row r="289" ht="12.0" customHeight="1">
      <c r="A289" s="193"/>
      <c r="B289" s="193"/>
      <c r="C289" s="193"/>
      <c r="D289" s="193"/>
      <c r="E289" s="193"/>
      <c r="F289" s="193"/>
      <c r="G289" s="193"/>
      <c r="H289" s="193"/>
      <c r="I289" s="193"/>
      <c r="J289" s="193"/>
      <c r="K289" s="193"/>
      <c r="L289" s="193"/>
      <c r="M289" s="193"/>
      <c r="N289" s="193"/>
      <c r="O289" s="193"/>
      <c r="P289" s="193"/>
      <c r="Q289" s="193"/>
      <c r="R289" s="193"/>
      <c r="S289" s="193"/>
      <c r="T289" s="193"/>
      <c r="U289" s="193"/>
      <c r="V289" s="193"/>
      <c r="W289" s="193"/>
      <c r="X289" s="193"/>
      <c r="Y289" s="193"/>
      <c r="Z289" s="193"/>
    </row>
    <row r="290" ht="12.0" customHeight="1">
      <c r="A290" s="193"/>
      <c r="B290" s="193"/>
      <c r="C290" s="193"/>
      <c r="D290" s="193"/>
      <c r="E290" s="193"/>
      <c r="F290" s="193"/>
      <c r="G290" s="193"/>
      <c r="H290" s="193"/>
      <c r="I290" s="193"/>
      <c r="J290" s="193"/>
      <c r="K290" s="193"/>
      <c r="L290" s="193"/>
      <c r="M290" s="193"/>
      <c r="N290" s="193"/>
      <c r="O290" s="193"/>
      <c r="P290" s="193"/>
      <c r="Q290" s="193"/>
      <c r="R290" s="193"/>
      <c r="S290" s="193"/>
      <c r="T290" s="193"/>
      <c r="U290" s="193"/>
      <c r="V290" s="193"/>
      <c r="W290" s="193"/>
      <c r="X290" s="193"/>
      <c r="Y290" s="193"/>
      <c r="Z290" s="193"/>
    </row>
    <row r="291" ht="12.0" customHeight="1">
      <c r="A291" s="193"/>
      <c r="B291" s="193"/>
      <c r="C291" s="193"/>
      <c r="D291" s="193"/>
      <c r="E291" s="193"/>
      <c r="F291" s="193"/>
      <c r="G291" s="193"/>
      <c r="H291" s="193"/>
      <c r="I291" s="193"/>
      <c r="J291" s="193"/>
      <c r="K291" s="193"/>
      <c r="L291" s="193"/>
      <c r="M291" s="193"/>
      <c r="N291" s="193"/>
      <c r="O291" s="193"/>
      <c r="P291" s="193"/>
      <c r="Q291" s="193"/>
      <c r="R291" s="193"/>
      <c r="S291" s="193"/>
      <c r="T291" s="193"/>
      <c r="U291" s="193"/>
      <c r="V291" s="193"/>
      <c r="W291" s="193"/>
      <c r="X291" s="193"/>
      <c r="Y291" s="193"/>
      <c r="Z291" s="193"/>
    </row>
    <row r="292" ht="12.0" customHeight="1">
      <c r="A292" s="193"/>
      <c r="B292" s="193"/>
      <c r="C292" s="193"/>
      <c r="D292" s="193"/>
      <c r="E292" s="193"/>
      <c r="F292" s="193"/>
      <c r="G292" s="193"/>
      <c r="H292" s="193"/>
      <c r="I292" s="193"/>
      <c r="J292" s="193"/>
      <c r="K292" s="193"/>
      <c r="L292" s="193"/>
      <c r="M292" s="193"/>
      <c r="N292" s="193"/>
      <c r="O292" s="193"/>
      <c r="P292" s="193"/>
      <c r="Q292" s="193"/>
      <c r="R292" s="193"/>
      <c r="S292" s="193"/>
      <c r="T292" s="193"/>
      <c r="U292" s="193"/>
      <c r="V292" s="193"/>
      <c r="W292" s="193"/>
      <c r="X292" s="193"/>
      <c r="Y292" s="193"/>
      <c r="Z292" s="193"/>
    </row>
    <row r="293" ht="12.0" customHeight="1">
      <c r="A293" s="193"/>
      <c r="B293" s="193"/>
      <c r="C293" s="193"/>
      <c r="D293" s="193"/>
      <c r="E293" s="193"/>
      <c r="F293" s="193"/>
      <c r="G293" s="193"/>
      <c r="H293" s="193"/>
      <c r="I293" s="193"/>
      <c r="J293" s="193"/>
      <c r="K293" s="193"/>
      <c r="L293" s="193"/>
      <c r="M293" s="193"/>
      <c r="N293" s="193"/>
      <c r="O293" s="193"/>
      <c r="P293" s="193"/>
      <c r="Q293" s="193"/>
      <c r="R293" s="193"/>
      <c r="S293" s="193"/>
      <c r="T293" s="193"/>
      <c r="U293" s="193"/>
      <c r="V293" s="193"/>
      <c r="W293" s="193"/>
      <c r="X293" s="193"/>
      <c r="Y293" s="193"/>
      <c r="Z293" s="193"/>
    </row>
    <row r="294" ht="12.0" customHeight="1">
      <c r="A294" s="193"/>
      <c r="B294" s="193"/>
      <c r="C294" s="193"/>
      <c r="D294" s="193"/>
      <c r="E294" s="193"/>
      <c r="F294" s="193"/>
      <c r="G294" s="193"/>
      <c r="H294" s="193"/>
      <c r="I294" s="193"/>
      <c r="J294" s="193"/>
      <c r="K294" s="193"/>
      <c r="L294" s="193"/>
      <c r="M294" s="193"/>
      <c r="N294" s="193"/>
      <c r="O294" s="193"/>
      <c r="P294" s="193"/>
      <c r="Q294" s="193"/>
      <c r="R294" s="193"/>
      <c r="S294" s="193"/>
      <c r="T294" s="193"/>
      <c r="U294" s="193"/>
      <c r="V294" s="193"/>
      <c r="W294" s="193"/>
      <c r="X294" s="193"/>
      <c r="Y294" s="193"/>
      <c r="Z294" s="193"/>
    </row>
    <row r="295" ht="12.0" customHeight="1">
      <c r="A295" s="193"/>
      <c r="B295" s="193"/>
      <c r="C295" s="193"/>
      <c r="D295" s="193"/>
      <c r="E295" s="193"/>
      <c r="F295" s="193"/>
      <c r="G295" s="193"/>
      <c r="H295" s="193"/>
      <c r="I295" s="193"/>
      <c r="J295" s="193"/>
      <c r="K295" s="193"/>
      <c r="L295" s="193"/>
      <c r="M295" s="193"/>
      <c r="N295" s="193"/>
      <c r="O295" s="193"/>
      <c r="P295" s="193"/>
      <c r="Q295" s="193"/>
      <c r="R295" s="193"/>
      <c r="S295" s="193"/>
      <c r="T295" s="193"/>
      <c r="U295" s="193"/>
      <c r="V295" s="193"/>
      <c r="W295" s="193"/>
      <c r="X295" s="193"/>
      <c r="Y295" s="193"/>
      <c r="Z295" s="193"/>
    </row>
    <row r="296" ht="12.0" customHeight="1">
      <c r="A296" s="193"/>
      <c r="B296" s="193"/>
      <c r="C296" s="193"/>
      <c r="D296" s="193"/>
      <c r="E296" s="193"/>
      <c r="F296" s="193"/>
      <c r="G296" s="193"/>
      <c r="H296" s="193"/>
      <c r="I296" s="193"/>
      <c r="J296" s="193"/>
      <c r="K296" s="193"/>
      <c r="L296" s="193"/>
      <c r="M296" s="193"/>
      <c r="N296" s="193"/>
      <c r="O296" s="193"/>
      <c r="P296" s="193"/>
      <c r="Q296" s="193"/>
      <c r="R296" s="193"/>
      <c r="S296" s="193"/>
      <c r="T296" s="193"/>
      <c r="U296" s="193"/>
      <c r="V296" s="193"/>
      <c r="W296" s="193"/>
      <c r="X296" s="193"/>
      <c r="Y296" s="193"/>
      <c r="Z296" s="193"/>
    </row>
    <row r="297" ht="12.0" customHeight="1">
      <c r="A297" s="193"/>
      <c r="B297" s="193"/>
      <c r="C297" s="193"/>
      <c r="D297" s="193"/>
      <c r="E297" s="193"/>
      <c r="F297" s="193"/>
      <c r="G297" s="193"/>
      <c r="H297" s="193"/>
      <c r="I297" s="193"/>
      <c r="J297" s="193"/>
      <c r="K297" s="193"/>
      <c r="L297" s="193"/>
      <c r="M297" s="193"/>
      <c r="N297" s="193"/>
      <c r="O297" s="193"/>
      <c r="P297" s="193"/>
      <c r="Q297" s="193"/>
      <c r="R297" s="193"/>
      <c r="S297" s="193"/>
      <c r="T297" s="193"/>
      <c r="U297" s="193"/>
      <c r="V297" s="193"/>
      <c r="W297" s="193"/>
      <c r="X297" s="193"/>
      <c r="Y297" s="193"/>
      <c r="Z297" s="193"/>
    </row>
    <row r="298" ht="12.0" customHeight="1">
      <c r="A298" s="193"/>
      <c r="B298" s="193"/>
      <c r="C298" s="193"/>
      <c r="D298" s="193"/>
      <c r="E298" s="193"/>
      <c r="F298" s="193"/>
      <c r="G298" s="193"/>
      <c r="H298" s="193"/>
      <c r="I298" s="193"/>
      <c r="J298" s="193"/>
      <c r="K298" s="193"/>
      <c r="L298" s="193"/>
      <c r="M298" s="193"/>
      <c r="N298" s="193"/>
      <c r="O298" s="193"/>
      <c r="P298" s="193"/>
      <c r="Q298" s="193"/>
      <c r="R298" s="193"/>
      <c r="S298" s="193"/>
      <c r="T298" s="193"/>
      <c r="U298" s="193"/>
      <c r="V298" s="193"/>
      <c r="W298" s="193"/>
      <c r="X298" s="193"/>
      <c r="Y298" s="193"/>
      <c r="Z298" s="193"/>
    </row>
    <row r="299" ht="12.0" customHeight="1">
      <c r="A299" s="193"/>
      <c r="B299" s="193"/>
      <c r="C299" s="193"/>
      <c r="D299" s="193"/>
      <c r="E299" s="193"/>
      <c r="F299" s="193"/>
      <c r="G299" s="193"/>
      <c r="H299" s="193"/>
      <c r="I299" s="193"/>
      <c r="J299" s="193"/>
      <c r="K299" s="193"/>
      <c r="L299" s="193"/>
      <c r="M299" s="193"/>
      <c r="N299" s="193"/>
      <c r="O299" s="193"/>
      <c r="P299" s="193"/>
      <c r="Q299" s="193"/>
      <c r="R299" s="193"/>
      <c r="S299" s="193"/>
      <c r="T299" s="193"/>
      <c r="U299" s="193"/>
      <c r="V299" s="193"/>
      <c r="W299" s="193"/>
      <c r="X299" s="193"/>
      <c r="Y299" s="193"/>
      <c r="Z299" s="193"/>
    </row>
    <row r="300" ht="12.0" customHeight="1">
      <c r="A300" s="193"/>
      <c r="B300" s="193"/>
      <c r="C300" s="193"/>
      <c r="D300" s="193"/>
      <c r="E300" s="193"/>
      <c r="F300" s="193"/>
      <c r="G300" s="193"/>
      <c r="H300" s="193"/>
      <c r="I300" s="193"/>
      <c r="J300" s="193"/>
      <c r="K300" s="193"/>
      <c r="L300" s="193"/>
      <c r="M300" s="193"/>
      <c r="N300" s="193"/>
      <c r="O300" s="193"/>
      <c r="P300" s="193"/>
      <c r="Q300" s="193"/>
      <c r="R300" s="193"/>
      <c r="S300" s="193"/>
      <c r="T300" s="193"/>
      <c r="U300" s="193"/>
      <c r="V300" s="193"/>
      <c r="W300" s="193"/>
      <c r="X300" s="193"/>
      <c r="Y300" s="193"/>
      <c r="Z300" s="193"/>
    </row>
    <row r="301" ht="12.0" customHeight="1">
      <c r="A301" s="193"/>
      <c r="B301" s="193"/>
      <c r="C301" s="193"/>
      <c r="D301" s="193"/>
      <c r="E301" s="193"/>
      <c r="F301" s="193"/>
      <c r="G301" s="193"/>
      <c r="H301" s="193"/>
      <c r="I301" s="193"/>
      <c r="J301" s="193"/>
      <c r="K301" s="193"/>
      <c r="L301" s="193"/>
      <c r="M301" s="193"/>
      <c r="N301" s="193"/>
      <c r="O301" s="193"/>
      <c r="P301" s="193"/>
      <c r="Q301" s="193"/>
      <c r="R301" s="193"/>
      <c r="S301" s="193"/>
      <c r="T301" s="193"/>
      <c r="U301" s="193"/>
      <c r="V301" s="193"/>
      <c r="W301" s="193"/>
      <c r="X301" s="193"/>
      <c r="Y301" s="193"/>
      <c r="Z301" s="193"/>
    </row>
    <row r="302" ht="12.0" customHeight="1">
      <c r="A302" s="193"/>
      <c r="B302" s="193"/>
      <c r="C302" s="193"/>
      <c r="D302" s="193"/>
      <c r="E302" s="193"/>
      <c r="F302" s="193"/>
      <c r="G302" s="193"/>
      <c r="H302" s="193"/>
      <c r="I302" s="193"/>
      <c r="J302" s="193"/>
      <c r="K302" s="193"/>
      <c r="L302" s="193"/>
      <c r="M302" s="193"/>
      <c r="N302" s="193"/>
      <c r="O302" s="193"/>
      <c r="P302" s="193"/>
      <c r="Q302" s="193"/>
      <c r="R302" s="193"/>
      <c r="S302" s="193"/>
      <c r="T302" s="193"/>
      <c r="U302" s="193"/>
      <c r="V302" s="193"/>
      <c r="W302" s="193"/>
      <c r="X302" s="193"/>
      <c r="Y302" s="193"/>
      <c r="Z302" s="193"/>
    </row>
    <row r="303" ht="12.0" customHeight="1">
      <c r="A303" s="193"/>
      <c r="B303" s="193"/>
      <c r="C303" s="193"/>
      <c r="D303" s="193"/>
      <c r="E303" s="193"/>
      <c r="F303" s="193"/>
      <c r="G303" s="193"/>
      <c r="H303" s="193"/>
      <c r="I303" s="193"/>
      <c r="J303" s="193"/>
      <c r="K303" s="193"/>
      <c r="L303" s="193"/>
      <c r="M303" s="193"/>
      <c r="N303" s="193"/>
      <c r="O303" s="193"/>
      <c r="P303" s="193"/>
      <c r="Q303" s="193"/>
      <c r="R303" s="193"/>
      <c r="S303" s="193"/>
      <c r="T303" s="193"/>
      <c r="U303" s="193"/>
      <c r="V303" s="193"/>
      <c r="W303" s="193"/>
      <c r="X303" s="193"/>
      <c r="Y303" s="193"/>
      <c r="Z303" s="193"/>
    </row>
    <row r="304" ht="12.0" customHeight="1">
      <c r="A304" s="193"/>
      <c r="B304" s="193"/>
      <c r="C304" s="193"/>
      <c r="D304" s="193"/>
      <c r="E304" s="193"/>
      <c r="F304" s="193"/>
      <c r="G304" s="193"/>
      <c r="H304" s="193"/>
      <c r="I304" s="193"/>
      <c r="J304" s="193"/>
      <c r="K304" s="193"/>
      <c r="L304" s="193"/>
      <c r="M304" s="193"/>
      <c r="N304" s="193"/>
      <c r="O304" s="193"/>
      <c r="P304" s="193"/>
      <c r="Q304" s="193"/>
      <c r="R304" s="193"/>
      <c r="S304" s="193"/>
      <c r="T304" s="193"/>
      <c r="U304" s="193"/>
      <c r="V304" s="193"/>
      <c r="W304" s="193"/>
      <c r="X304" s="193"/>
      <c r="Y304" s="193"/>
      <c r="Z304" s="193"/>
    </row>
    <row r="305" ht="12.0" customHeight="1">
      <c r="A305" s="193"/>
      <c r="B305" s="193"/>
      <c r="C305" s="193"/>
      <c r="D305" s="193"/>
      <c r="E305" s="193"/>
      <c r="F305" s="193"/>
      <c r="G305" s="193"/>
      <c r="H305" s="193"/>
      <c r="I305" s="193"/>
      <c r="J305" s="193"/>
      <c r="K305" s="193"/>
      <c r="L305" s="193"/>
      <c r="M305" s="193"/>
      <c r="N305" s="193"/>
      <c r="O305" s="193"/>
      <c r="P305" s="193"/>
      <c r="Q305" s="193"/>
      <c r="R305" s="193"/>
      <c r="S305" s="193"/>
      <c r="T305" s="193"/>
      <c r="U305" s="193"/>
      <c r="V305" s="193"/>
      <c r="W305" s="193"/>
      <c r="X305" s="193"/>
      <c r="Y305" s="193"/>
      <c r="Z305" s="193"/>
    </row>
    <row r="306" ht="12.0" customHeight="1">
      <c r="A306" s="193"/>
      <c r="B306" s="193"/>
      <c r="C306" s="193"/>
      <c r="D306" s="193"/>
      <c r="E306" s="193"/>
      <c r="F306" s="193"/>
      <c r="G306" s="193"/>
      <c r="H306" s="193"/>
      <c r="I306" s="193"/>
      <c r="J306" s="193"/>
      <c r="K306" s="193"/>
      <c r="L306" s="193"/>
      <c r="M306" s="193"/>
      <c r="N306" s="193"/>
      <c r="O306" s="193"/>
      <c r="P306" s="193"/>
      <c r="Q306" s="193"/>
      <c r="R306" s="193"/>
      <c r="S306" s="193"/>
      <c r="T306" s="193"/>
      <c r="U306" s="193"/>
      <c r="V306" s="193"/>
      <c r="W306" s="193"/>
      <c r="X306" s="193"/>
      <c r="Y306" s="193"/>
      <c r="Z306" s="193"/>
    </row>
    <row r="307" ht="12.0" customHeight="1">
      <c r="A307" s="193"/>
      <c r="B307" s="193"/>
      <c r="C307" s="193"/>
      <c r="D307" s="193"/>
      <c r="E307" s="193"/>
      <c r="F307" s="193"/>
      <c r="G307" s="193"/>
      <c r="H307" s="193"/>
      <c r="I307" s="193"/>
      <c r="J307" s="193"/>
      <c r="K307" s="193"/>
      <c r="L307" s="193"/>
      <c r="M307" s="193"/>
      <c r="N307" s="193"/>
      <c r="O307" s="193"/>
      <c r="P307" s="193"/>
      <c r="Q307" s="193"/>
      <c r="R307" s="193"/>
      <c r="S307" s="193"/>
      <c r="T307" s="193"/>
      <c r="U307" s="193"/>
      <c r="V307" s="193"/>
      <c r="W307" s="193"/>
      <c r="X307" s="193"/>
      <c r="Y307" s="193"/>
      <c r="Z307" s="193"/>
    </row>
    <row r="308" ht="12.0" customHeight="1">
      <c r="A308" s="193"/>
      <c r="B308" s="193"/>
      <c r="C308" s="193"/>
      <c r="D308" s="193"/>
      <c r="E308" s="193"/>
      <c r="F308" s="193"/>
      <c r="G308" s="193"/>
      <c r="H308" s="193"/>
      <c r="I308" s="193"/>
      <c r="J308" s="193"/>
      <c r="K308" s="193"/>
      <c r="L308" s="193"/>
      <c r="M308" s="193"/>
      <c r="N308" s="193"/>
      <c r="O308" s="193"/>
      <c r="P308" s="193"/>
      <c r="Q308" s="193"/>
      <c r="R308" s="193"/>
      <c r="S308" s="193"/>
      <c r="T308" s="193"/>
      <c r="U308" s="193"/>
      <c r="V308" s="193"/>
      <c r="W308" s="193"/>
      <c r="X308" s="193"/>
      <c r="Y308" s="193"/>
      <c r="Z308" s="193"/>
    </row>
    <row r="309" ht="12.0" customHeight="1">
      <c r="A309" s="193"/>
      <c r="B309" s="193"/>
      <c r="C309" s="193"/>
      <c r="D309" s="193"/>
      <c r="E309" s="193"/>
      <c r="F309" s="193"/>
      <c r="G309" s="193"/>
      <c r="H309" s="193"/>
      <c r="I309" s="193"/>
      <c r="J309" s="193"/>
      <c r="K309" s="193"/>
      <c r="L309" s="193"/>
      <c r="M309" s="193"/>
      <c r="N309" s="193"/>
      <c r="O309" s="193"/>
      <c r="P309" s="193"/>
      <c r="Q309" s="193"/>
      <c r="R309" s="193"/>
      <c r="S309" s="193"/>
      <c r="T309" s="193"/>
      <c r="U309" s="193"/>
      <c r="V309" s="193"/>
      <c r="W309" s="193"/>
      <c r="X309" s="193"/>
      <c r="Y309" s="193"/>
      <c r="Z309" s="193"/>
    </row>
    <row r="310" ht="12.0" customHeight="1">
      <c r="A310" s="193"/>
      <c r="B310" s="193"/>
      <c r="C310" s="193"/>
      <c r="D310" s="193"/>
      <c r="E310" s="193"/>
      <c r="F310" s="193"/>
      <c r="G310" s="193"/>
      <c r="H310" s="193"/>
      <c r="I310" s="193"/>
      <c r="J310" s="193"/>
      <c r="K310" s="193"/>
      <c r="L310" s="193"/>
      <c r="M310" s="193"/>
      <c r="N310" s="193"/>
      <c r="O310" s="193"/>
      <c r="P310" s="193"/>
      <c r="Q310" s="193"/>
      <c r="R310" s="193"/>
      <c r="S310" s="193"/>
      <c r="T310" s="193"/>
      <c r="U310" s="193"/>
      <c r="V310" s="193"/>
      <c r="W310" s="193"/>
      <c r="X310" s="193"/>
      <c r="Y310" s="193"/>
      <c r="Z310" s="193"/>
    </row>
    <row r="311" ht="12.0" customHeight="1">
      <c r="A311" s="193"/>
      <c r="B311" s="193"/>
      <c r="C311" s="193"/>
      <c r="D311" s="193"/>
      <c r="E311" s="193"/>
      <c r="F311" s="193"/>
      <c r="G311" s="193"/>
      <c r="H311" s="193"/>
      <c r="I311" s="193"/>
      <c r="J311" s="193"/>
      <c r="K311" s="193"/>
      <c r="L311" s="193"/>
      <c r="M311" s="193"/>
      <c r="N311" s="193"/>
      <c r="O311" s="193"/>
      <c r="P311" s="193"/>
      <c r="Q311" s="193"/>
      <c r="R311" s="193"/>
      <c r="S311" s="193"/>
      <c r="T311" s="193"/>
      <c r="U311" s="193"/>
      <c r="V311" s="193"/>
      <c r="W311" s="193"/>
      <c r="X311" s="193"/>
      <c r="Y311" s="193"/>
      <c r="Z311" s="193"/>
    </row>
    <row r="312" ht="12.0" customHeight="1">
      <c r="A312" s="193"/>
      <c r="B312" s="193"/>
      <c r="C312" s="193"/>
      <c r="D312" s="193"/>
      <c r="E312" s="193"/>
      <c r="F312" s="193"/>
      <c r="G312" s="193"/>
      <c r="H312" s="193"/>
      <c r="I312" s="193"/>
      <c r="J312" s="193"/>
      <c r="K312" s="193"/>
      <c r="L312" s="193"/>
      <c r="M312" s="193"/>
      <c r="N312" s="193"/>
      <c r="O312" s="193"/>
      <c r="P312" s="193"/>
      <c r="Q312" s="193"/>
      <c r="R312" s="193"/>
      <c r="S312" s="193"/>
      <c r="T312" s="193"/>
      <c r="U312" s="193"/>
      <c r="V312" s="193"/>
      <c r="W312" s="193"/>
      <c r="X312" s="193"/>
      <c r="Y312" s="193"/>
      <c r="Z312" s="193"/>
    </row>
    <row r="313" ht="12.0" customHeight="1">
      <c r="A313" s="193"/>
      <c r="B313" s="193"/>
      <c r="C313" s="193"/>
      <c r="D313" s="193"/>
      <c r="E313" s="193"/>
      <c r="F313" s="193"/>
      <c r="G313" s="193"/>
      <c r="H313" s="193"/>
      <c r="I313" s="193"/>
      <c r="J313" s="193"/>
      <c r="K313" s="193"/>
      <c r="L313" s="193"/>
      <c r="M313" s="193"/>
      <c r="N313" s="193"/>
      <c r="O313" s="193"/>
      <c r="P313" s="193"/>
      <c r="Q313" s="193"/>
      <c r="R313" s="193"/>
      <c r="S313" s="193"/>
      <c r="T313" s="193"/>
      <c r="U313" s="193"/>
      <c r="V313" s="193"/>
      <c r="W313" s="193"/>
      <c r="X313" s="193"/>
      <c r="Y313" s="193"/>
      <c r="Z313" s="193"/>
    </row>
    <row r="314" ht="12.0" customHeight="1">
      <c r="A314" s="193"/>
      <c r="B314" s="193"/>
      <c r="C314" s="193"/>
      <c r="D314" s="193"/>
      <c r="E314" s="193"/>
      <c r="F314" s="193"/>
      <c r="G314" s="193"/>
      <c r="H314" s="193"/>
      <c r="I314" s="193"/>
      <c r="J314" s="193"/>
      <c r="K314" s="193"/>
      <c r="L314" s="193"/>
      <c r="M314" s="193"/>
      <c r="N314" s="193"/>
      <c r="O314" s="193"/>
      <c r="P314" s="193"/>
      <c r="Q314" s="193"/>
      <c r="R314" s="193"/>
      <c r="S314" s="193"/>
      <c r="T314" s="193"/>
      <c r="U314" s="193"/>
      <c r="V314" s="193"/>
      <c r="W314" s="193"/>
      <c r="X314" s="193"/>
      <c r="Y314" s="193"/>
      <c r="Z314" s="193"/>
    </row>
    <row r="315" ht="12.0" customHeight="1">
      <c r="A315" s="193"/>
      <c r="B315" s="193"/>
      <c r="C315" s="193"/>
      <c r="D315" s="193"/>
      <c r="E315" s="193"/>
      <c r="F315" s="193"/>
      <c r="G315" s="193"/>
      <c r="H315" s="193"/>
      <c r="I315" s="193"/>
      <c r="J315" s="193"/>
      <c r="K315" s="193"/>
      <c r="L315" s="193"/>
      <c r="M315" s="193"/>
      <c r="N315" s="193"/>
      <c r="O315" s="193"/>
      <c r="P315" s="193"/>
      <c r="Q315" s="193"/>
      <c r="R315" s="193"/>
      <c r="S315" s="193"/>
      <c r="T315" s="193"/>
      <c r="U315" s="193"/>
      <c r="V315" s="193"/>
      <c r="W315" s="193"/>
      <c r="X315" s="193"/>
      <c r="Y315" s="193"/>
      <c r="Z315" s="193"/>
    </row>
    <row r="316" ht="12.0" customHeight="1">
      <c r="A316" s="193"/>
      <c r="B316" s="193"/>
      <c r="C316" s="193"/>
      <c r="D316" s="193"/>
      <c r="E316" s="193"/>
      <c r="F316" s="193"/>
      <c r="G316" s="193"/>
      <c r="H316" s="193"/>
      <c r="I316" s="193"/>
      <c r="J316" s="193"/>
      <c r="K316" s="193"/>
      <c r="L316" s="193"/>
      <c r="M316" s="193"/>
      <c r="N316" s="193"/>
      <c r="O316" s="193"/>
      <c r="P316" s="193"/>
      <c r="Q316" s="193"/>
      <c r="R316" s="193"/>
      <c r="S316" s="193"/>
      <c r="T316" s="193"/>
      <c r="U316" s="193"/>
      <c r="V316" s="193"/>
      <c r="W316" s="193"/>
      <c r="X316" s="193"/>
      <c r="Y316" s="193"/>
      <c r="Z316" s="193"/>
    </row>
    <row r="317" ht="12.0" customHeight="1">
      <c r="A317" s="193"/>
      <c r="B317" s="193"/>
      <c r="C317" s="193"/>
      <c r="D317" s="193"/>
      <c r="E317" s="193"/>
      <c r="F317" s="193"/>
      <c r="G317" s="193"/>
      <c r="H317" s="193"/>
      <c r="I317" s="193"/>
      <c r="J317" s="193"/>
      <c r="K317" s="193"/>
      <c r="L317" s="193"/>
      <c r="M317" s="193"/>
      <c r="N317" s="193"/>
      <c r="O317" s="193"/>
      <c r="P317" s="193"/>
      <c r="Q317" s="193"/>
      <c r="R317" s="193"/>
      <c r="S317" s="193"/>
      <c r="T317" s="193"/>
      <c r="U317" s="193"/>
      <c r="V317" s="193"/>
      <c r="W317" s="193"/>
      <c r="X317" s="193"/>
      <c r="Y317" s="193"/>
      <c r="Z317" s="193"/>
    </row>
    <row r="318" ht="12.0" customHeight="1">
      <c r="A318" s="193"/>
      <c r="B318" s="193"/>
      <c r="C318" s="193"/>
      <c r="D318" s="193"/>
      <c r="E318" s="193"/>
      <c r="F318" s="193"/>
      <c r="G318" s="193"/>
      <c r="H318" s="193"/>
      <c r="I318" s="193"/>
      <c r="J318" s="193"/>
      <c r="K318" s="193"/>
      <c r="L318" s="193"/>
      <c r="M318" s="193"/>
      <c r="N318" s="193"/>
      <c r="O318" s="193"/>
      <c r="P318" s="193"/>
      <c r="Q318" s="193"/>
      <c r="R318" s="193"/>
      <c r="S318" s="193"/>
      <c r="T318" s="193"/>
      <c r="U318" s="193"/>
      <c r="V318" s="193"/>
      <c r="W318" s="193"/>
      <c r="X318" s="193"/>
      <c r="Y318" s="193"/>
      <c r="Z318" s="193"/>
    </row>
    <row r="319" ht="12.0" customHeight="1">
      <c r="A319" s="193"/>
      <c r="B319" s="193"/>
      <c r="C319" s="193"/>
      <c r="D319" s="193"/>
      <c r="E319" s="193"/>
      <c r="F319" s="193"/>
      <c r="G319" s="193"/>
      <c r="H319" s="193"/>
      <c r="I319" s="193"/>
      <c r="J319" s="193"/>
      <c r="K319" s="193"/>
      <c r="L319" s="193"/>
      <c r="M319" s="193"/>
      <c r="N319" s="193"/>
      <c r="O319" s="193"/>
      <c r="P319" s="193"/>
      <c r="Q319" s="193"/>
      <c r="R319" s="193"/>
      <c r="S319" s="193"/>
      <c r="T319" s="193"/>
      <c r="U319" s="193"/>
      <c r="V319" s="193"/>
      <c r="W319" s="193"/>
      <c r="X319" s="193"/>
      <c r="Y319" s="193"/>
      <c r="Z319" s="193"/>
    </row>
    <row r="320" ht="12.0" customHeight="1">
      <c r="A320" s="193"/>
      <c r="B320" s="193"/>
      <c r="C320" s="193"/>
      <c r="D320" s="193"/>
      <c r="E320" s="193"/>
      <c r="F320" s="193"/>
      <c r="G320" s="193"/>
      <c r="H320" s="193"/>
      <c r="I320" s="193"/>
      <c r="J320" s="193"/>
      <c r="K320" s="193"/>
      <c r="L320" s="193"/>
      <c r="M320" s="193"/>
      <c r="N320" s="193"/>
      <c r="O320" s="193"/>
      <c r="P320" s="193"/>
      <c r="Q320" s="193"/>
      <c r="R320" s="193"/>
      <c r="S320" s="193"/>
      <c r="T320" s="193"/>
      <c r="U320" s="193"/>
      <c r="V320" s="193"/>
      <c r="W320" s="193"/>
      <c r="X320" s="193"/>
      <c r="Y320" s="193"/>
      <c r="Z320" s="193"/>
    </row>
    <row r="321" ht="12.0" customHeight="1">
      <c r="A321" s="193"/>
      <c r="B321" s="193"/>
      <c r="C321" s="193"/>
      <c r="D321" s="193"/>
      <c r="E321" s="193"/>
      <c r="F321" s="193"/>
      <c r="G321" s="193"/>
      <c r="H321" s="193"/>
      <c r="I321" s="193"/>
      <c r="J321" s="193"/>
      <c r="K321" s="193"/>
      <c r="L321" s="193"/>
      <c r="M321" s="193"/>
      <c r="N321" s="193"/>
      <c r="O321" s="193"/>
      <c r="P321" s="193"/>
      <c r="Q321" s="193"/>
      <c r="R321" s="193"/>
      <c r="S321" s="193"/>
      <c r="T321" s="193"/>
      <c r="U321" s="193"/>
      <c r="V321" s="193"/>
      <c r="W321" s="193"/>
      <c r="X321" s="193"/>
      <c r="Y321" s="193"/>
      <c r="Z321" s="193"/>
    </row>
    <row r="322" ht="12.0" customHeight="1">
      <c r="A322" s="193"/>
      <c r="B322" s="193"/>
      <c r="C322" s="193"/>
      <c r="D322" s="193"/>
      <c r="E322" s="193"/>
      <c r="F322" s="193"/>
      <c r="G322" s="193"/>
      <c r="H322" s="193"/>
      <c r="I322" s="193"/>
      <c r="J322" s="193"/>
      <c r="K322" s="193"/>
      <c r="L322" s="193"/>
      <c r="M322" s="193"/>
      <c r="N322" s="193"/>
      <c r="O322" s="193"/>
      <c r="P322" s="193"/>
      <c r="Q322" s="193"/>
      <c r="R322" s="193"/>
      <c r="S322" s="193"/>
      <c r="T322" s="193"/>
      <c r="U322" s="193"/>
      <c r="V322" s="193"/>
      <c r="W322" s="193"/>
      <c r="X322" s="193"/>
      <c r="Y322" s="193"/>
      <c r="Z322" s="193"/>
    </row>
    <row r="323" ht="12.0" customHeight="1">
      <c r="A323" s="193"/>
      <c r="B323" s="193"/>
      <c r="C323" s="193"/>
      <c r="D323" s="193"/>
      <c r="E323" s="193"/>
      <c r="F323" s="193"/>
      <c r="G323" s="193"/>
      <c r="H323" s="193"/>
      <c r="I323" s="193"/>
      <c r="J323" s="193"/>
      <c r="K323" s="193"/>
      <c r="L323" s="193"/>
      <c r="M323" s="193"/>
      <c r="N323" s="193"/>
      <c r="O323" s="193"/>
      <c r="P323" s="193"/>
      <c r="Q323" s="193"/>
      <c r="R323" s="193"/>
      <c r="S323" s="193"/>
      <c r="T323" s="193"/>
      <c r="U323" s="193"/>
      <c r="V323" s="193"/>
      <c r="W323" s="193"/>
      <c r="X323" s="193"/>
      <c r="Y323" s="193"/>
      <c r="Z323" s="193"/>
    </row>
    <row r="324" ht="12.0" customHeight="1">
      <c r="A324" s="193"/>
      <c r="B324" s="193"/>
      <c r="C324" s="193"/>
      <c r="D324" s="193"/>
      <c r="E324" s="193"/>
      <c r="F324" s="193"/>
      <c r="G324" s="193"/>
      <c r="H324" s="193"/>
      <c r="I324" s="193"/>
      <c r="J324" s="193"/>
      <c r="K324" s="193"/>
      <c r="L324" s="193"/>
      <c r="M324" s="193"/>
      <c r="N324" s="193"/>
      <c r="O324" s="193"/>
      <c r="P324" s="193"/>
      <c r="Q324" s="193"/>
      <c r="R324" s="193"/>
      <c r="S324" s="193"/>
      <c r="T324" s="193"/>
      <c r="U324" s="193"/>
      <c r="V324" s="193"/>
      <c r="W324" s="193"/>
      <c r="X324" s="193"/>
      <c r="Y324" s="193"/>
      <c r="Z324" s="193"/>
    </row>
    <row r="325" ht="12.0" customHeight="1">
      <c r="A325" s="193"/>
      <c r="B325" s="193"/>
      <c r="C325" s="193"/>
      <c r="D325" s="193"/>
      <c r="E325" s="193"/>
      <c r="F325" s="193"/>
      <c r="G325" s="193"/>
      <c r="H325" s="193"/>
      <c r="I325" s="193"/>
      <c r="J325" s="193"/>
      <c r="K325" s="193"/>
      <c r="L325" s="193"/>
      <c r="M325" s="193"/>
      <c r="N325" s="193"/>
      <c r="O325" s="193"/>
      <c r="P325" s="193"/>
      <c r="Q325" s="193"/>
      <c r="R325" s="193"/>
      <c r="S325" s="193"/>
      <c r="T325" s="193"/>
      <c r="U325" s="193"/>
      <c r="V325" s="193"/>
      <c r="W325" s="193"/>
      <c r="X325" s="193"/>
      <c r="Y325" s="193"/>
      <c r="Z325" s="193"/>
    </row>
    <row r="326" ht="12.0" customHeight="1">
      <c r="A326" s="193"/>
      <c r="B326" s="193"/>
      <c r="C326" s="193"/>
      <c r="D326" s="193"/>
      <c r="E326" s="193"/>
      <c r="F326" s="193"/>
      <c r="G326" s="193"/>
      <c r="H326" s="193"/>
      <c r="I326" s="193"/>
      <c r="J326" s="193"/>
      <c r="K326" s="193"/>
      <c r="L326" s="193"/>
      <c r="M326" s="193"/>
      <c r="N326" s="193"/>
      <c r="O326" s="193"/>
      <c r="P326" s="193"/>
      <c r="Q326" s="193"/>
      <c r="R326" s="193"/>
      <c r="S326" s="193"/>
      <c r="T326" s="193"/>
      <c r="U326" s="193"/>
      <c r="V326" s="193"/>
      <c r="W326" s="193"/>
      <c r="X326" s="193"/>
      <c r="Y326" s="193"/>
      <c r="Z326" s="193"/>
    </row>
    <row r="327" ht="12.0" customHeight="1">
      <c r="A327" s="193"/>
      <c r="B327" s="193"/>
      <c r="C327" s="193"/>
      <c r="D327" s="193"/>
      <c r="E327" s="193"/>
      <c r="F327" s="193"/>
      <c r="G327" s="193"/>
      <c r="H327" s="193"/>
      <c r="I327" s="193"/>
      <c r="J327" s="193"/>
      <c r="K327" s="193"/>
      <c r="L327" s="193"/>
      <c r="M327" s="193"/>
      <c r="N327" s="193"/>
      <c r="O327" s="193"/>
      <c r="P327" s="193"/>
      <c r="Q327" s="193"/>
      <c r="R327" s="193"/>
      <c r="S327" s="193"/>
      <c r="T327" s="193"/>
      <c r="U327" s="193"/>
      <c r="V327" s="193"/>
      <c r="W327" s="193"/>
      <c r="X327" s="193"/>
      <c r="Y327" s="193"/>
      <c r="Z327" s="193"/>
    </row>
    <row r="328" ht="12.0" customHeight="1">
      <c r="A328" s="193"/>
      <c r="B328" s="193"/>
      <c r="C328" s="193"/>
      <c r="D328" s="193"/>
      <c r="E328" s="193"/>
      <c r="F328" s="193"/>
      <c r="G328" s="193"/>
      <c r="H328" s="193"/>
      <c r="I328" s="193"/>
      <c r="J328" s="193"/>
      <c r="K328" s="193"/>
      <c r="L328" s="193"/>
      <c r="M328" s="193"/>
      <c r="N328" s="193"/>
      <c r="O328" s="193"/>
      <c r="P328" s="193"/>
      <c r="Q328" s="193"/>
      <c r="R328" s="193"/>
      <c r="S328" s="193"/>
      <c r="T328" s="193"/>
      <c r="U328" s="193"/>
      <c r="V328" s="193"/>
      <c r="W328" s="193"/>
      <c r="X328" s="193"/>
      <c r="Y328" s="193"/>
      <c r="Z328" s="193"/>
    </row>
    <row r="329" ht="12.0" customHeight="1">
      <c r="A329" s="193"/>
      <c r="B329" s="193"/>
      <c r="C329" s="193"/>
      <c r="D329" s="193"/>
      <c r="E329" s="193"/>
      <c r="F329" s="193"/>
      <c r="G329" s="193"/>
      <c r="H329" s="193"/>
      <c r="I329" s="193"/>
      <c r="J329" s="193"/>
      <c r="K329" s="193"/>
      <c r="L329" s="193"/>
      <c r="M329" s="193"/>
      <c r="N329" s="193"/>
      <c r="O329" s="193"/>
      <c r="P329" s="193"/>
      <c r="Q329" s="193"/>
      <c r="R329" s="193"/>
      <c r="S329" s="193"/>
      <c r="T329" s="193"/>
      <c r="U329" s="193"/>
      <c r="V329" s="193"/>
      <c r="W329" s="193"/>
      <c r="X329" s="193"/>
      <c r="Y329" s="193"/>
      <c r="Z329" s="193"/>
    </row>
    <row r="330" ht="12.0" customHeight="1">
      <c r="A330" s="193"/>
      <c r="B330" s="193"/>
      <c r="C330" s="193"/>
      <c r="D330" s="193"/>
      <c r="E330" s="193"/>
      <c r="F330" s="193"/>
      <c r="G330" s="193"/>
      <c r="H330" s="193"/>
      <c r="I330" s="193"/>
      <c r="J330" s="193"/>
      <c r="K330" s="193"/>
      <c r="L330" s="193"/>
      <c r="M330" s="193"/>
      <c r="N330" s="193"/>
      <c r="O330" s="193"/>
      <c r="P330" s="193"/>
      <c r="Q330" s="193"/>
      <c r="R330" s="193"/>
      <c r="S330" s="193"/>
      <c r="T330" s="193"/>
      <c r="U330" s="193"/>
      <c r="V330" s="193"/>
      <c r="W330" s="193"/>
      <c r="X330" s="193"/>
      <c r="Y330" s="193"/>
      <c r="Z330" s="193"/>
    </row>
    <row r="331" ht="12.0" customHeight="1">
      <c r="A331" s="193"/>
      <c r="B331" s="193"/>
      <c r="C331" s="193"/>
      <c r="D331" s="193"/>
      <c r="E331" s="193"/>
      <c r="F331" s="193"/>
      <c r="G331" s="193"/>
      <c r="H331" s="193"/>
      <c r="I331" s="193"/>
      <c r="J331" s="193"/>
      <c r="K331" s="193"/>
      <c r="L331" s="193"/>
      <c r="M331" s="193"/>
      <c r="N331" s="193"/>
      <c r="O331" s="193"/>
      <c r="P331" s="193"/>
      <c r="Q331" s="193"/>
      <c r="R331" s="193"/>
      <c r="S331" s="193"/>
      <c r="T331" s="193"/>
      <c r="U331" s="193"/>
      <c r="V331" s="193"/>
      <c r="W331" s="193"/>
      <c r="X331" s="193"/>
      <c r="Y331" s="193"/>
      <c r="Z331" s="193"/>
    </row>
    <row r="332" ht="12.0" customHeight="1">
      <c r="A332" s="193"/>
      <c r="B332" s="193"/>
      <c r="C332" s="193"/>
      <c r="D332" s="193"/>
      <c r="E332" s="193"/>
      <c r="F332" s="193"/>
      <c r="G332" s="193"/>
      <c r="H332" s="193"/>
      <c r="I332" s="193"/>
      <c r="J332" s="193"/>
      <c r="K332" s="193"/>
      <c r="L332" s="193"/>
      <c r="M332" s="193"/>
      <c r="N332" s="193"/>
      <c r="O332" s="193"/>
      <c r="P332" s="193"/>
      <c r="Q332" s="193"/>
      <c r="R332" s="193"/>
      <c r="S332" s="193"/>
      <c r="T332" s="193"/>
      <c r="U332" s="193"/>
      <c r="V332" s="193"/>
      <c r="W332" s="193"/>
      <c r="X332" s="193"/>
      <c r="Y332" s="193"/>
      <c r="Z332" s="193"/>
    </row>
    <row r="333" ht="12.0" customHeight="1">
      <c r="A333" s="193"/>
      <c r="B333" s="193"/>
      <c r="C333" s="193"/>
      <c r="D333" s="193"/>
      <c r="E333" s="193"/>
      <c r="F333" s="193"/>
      <c r="G333" s="193"/>
      <c r="H333" s="193"/>
      <c r="I333" s="193"/>
      <c r="J333" s="193"/>
      <c r="K333" s="193"/>
      <c r="L333" s="193"/>
      <c r="M333" s="193"/>
      <c r="N333" s="193"/>
      <c r="O333" s="193"/>
      <c r="P333" s="193"/>
      <c r="Q333" s="193"/>
      <c r="R333" s="193"/>
      <c r="S333" s="193"/>
      <c r="T333" s="193"/>
      <c r="U333" s="193"/>
      <c r="V333" s="193"/>
      <c r="W333" s="193"/>
      <c r="X333" s="193"/>
      <c r="Y333" s="193"/>
      <c r="Z333" s="193"/>
    </row>
    <row r="334" ht="12.0" customHeight="1">
      <c r="A334" s="193"/>
      <c r="B334" s="193"/>
      <c r="C334" s="193"/>
      <c r="D334" s="193"/>
      <c r="E334" s="193"/>
      <c r="F334" s="193"/>
      <c r="G334" s="193"/>
      <c r="H334" s="193"/>
      <c r="I334" s="193"/>
      <c r="J334" s="193"/>
      <c r="K334" s="193"/>
      <c r="L334" s="193"/>
      <c r="M334" s="193"/>
      <c r="N334" s="193"/>
      <c r="O334" s="193"/>
      <c r="P334" s="193"/>
      <c r="Q334" s="193"/>
      <c r="R334" s="193"/>
      <c r="S334" s="193"/>
      <c r="T334" s="193"/>
      <c r="U334" s="193"/>
      <c r="V334" s="193"/>
      <c r="W334" s="193"/>
      <c r="X334" s="193"/>
      <c r="Y334" s="193"/>
      <c r="Z334" s="193"/>
    </row>
    <row r="335" ht="12.0" customHeight="1">
      <c r="A335" s="193"/>
      <c r="B335" s="193"/>
      <c r="C335" s="193"/>
      <c r="D335" s="193"/>
      <c r="E335" s="193"/>
      <c r="F335" s="193"/>
      <c r="G335" s="193"/>
      <c r="H335" s="193"/>
      <c r="I335" s="193"/>
      <c r="J335" s="193"/>
      <c r="K335" s="193"/>
      <c r="L335" s="193"/>
      <c r="M335" s="193"/>
      <c r="N335" s="193"/>
      <c r="O335" s="193"/>
      <c r="P335" s="193"/>
      <c r="Q335" s="193"/>
      <c r="R335" s="193"/>
      <c r="S335" s="193"/>
      <c r="T335" s="193"/>
      <c r="U335" s="193"/>
      <c r="V335" s="193"/>
      <c r="W335" s="193"/>
      <c r="X335" s="193"/>
      <c r="Y335" s="193"/>
      <c r="Z335" s="193"/>
    </row>
    <row r="336" ht="12.0" customHeight="1">
      <c r="A336" s="193"/>
      <c r="B336" s="193"/>
      <c r="C336" s="193"/>
      <c r="D336" s="193"/>
      <c r="E336" s="193"/>
      <c r="F336" s="193"/>
      <c r="G336" s="193"/>
      <c r="H336" s="193"/>
      <c r="I336" s="193"/>
      <c r="J336" s="193"/>
      <c r="K336" s="193"/>
      <c r="L336" s="193"/>
      <c r="M336" s="193"/>
      <c r="N336" s="193"/>
      <c r="O336" s="193"/>
      <c r="P336" s="193"/>
      <c r="Q336" s="193"/>
      <c r="R336" s="193"/>
      <c r="S336" s="193"/>
      <c r="T336" s="193"/>
      <c r="U336" s="193"/>
      <c r="V336" s="193"/>
      <c r="W336" s="193"/>
      <c r="X336" s="193"/>
      <c r="Y336" s="193"/>
      <c r="Z336" s="193"/>
    </row>
    <row r="337" ht="12.0" customHeight="1">
      <c r="A337" s="193"/>
      <c r="B337" s="193"/>
      <c r="C337" s="193"/>
      <c r="D337" s="193"/>
      <c r="E337" s="193"/>
      <c r="F337" s="193"/>
      <c r="G337" s="193"/>
      <c r="H337" s="193"/>
      <c r="I337" s="193"/>
      <c r="J337" s="193"/>
      <c r="K337" s="193"/>
      <c r="L337" s="193"/>
      <c r="M337" s="193"/>
      <c r="N337" s="193"/>
      <c r="O337" s="193"/>
      <c r="P337" s="193"/>
      <c r="Q337" s="193"/>
      <c r="R337" s="193"/>
      <c r="S337" s="193"/>
      <c r="T337" s="193"/>
      <c r="U337" s="193"/>
      <c r="V337" s="193"/>
      <c r="W337" s="193"/>
      <c r="X337" s="193"/>
      <c r="Y337" s="193"/>
      <c r="Z337" s="193"/>
    </row>
    <row r="338" ht="12.0" customHeight="1">
      <c r="A338" s="193"/>
      <c r="B338" s="193"/>
      <c r="C338" s="193"/>
      <c r="D338" s="193"/>
      <c r="E338" s="193"/>
      <c r="F338" s="193"/>
      <c r="G338" s="193"/>
      <c r="H338" s="193"/>
      <c r="I338" s="193"/>
      <c r="J338" s="193"/>
      <c r="K338" s="193"/>
      <c r="L338" s="193"/>
      <c r="M338" s="193"/>
      <c r="N338" s="193"/>
      <c r="O338" s="193"/>
      <c r="P338" s="193"/>
      <c r="Q338" s="193"/>
      <c r="R338" s="193"/>
      <c r="S338" s="193"/>
      <c r="T338" s="193"/>
      <c r="U338" s="193"/>
      <c r="V338" s="193"/>
      <c r="W338" s="193"/>
      <c r="X338" s="193"/>
      <c r="Y338" s="193"/>
      <c r="Z338" s="193"/>
    </row>
    <row r="339" ht="12.0" customHeight="1">
      <c r="A339" s="193"/>
      <c r="B339" s="193"/>
      <c r="C339" s="193"/>
      <c r="D339" s="193"/>
      <c r="E339" s="193"/>
      <c r="F339" s="193"/>
      <c r="G339" s="193"/>
      <c r="H339" s="193"/>
      <c r="I339" s="193"/>
      <c r="J339" s="193"/>
      <c r="K339" s="193"/>
      <c r="L339" s="193"/>
      <c r="M339" s="193"/>
      <c r="N339" s="193"/>
      <c r="O339" s="193"/>
      <c r="P339" s="193"/>
      <c r="Q339" s="193"/>
      <c r="R339" s="193"/>
      <c r="S339" s="193"/>
      <c r="T339" s="193"/>
      <c r="U339" s="193"/>
      <c r="V339" s="193"/>
      <c r="W339" s="193"/>
      <c r="X339" s="193"/>
      <c r="Y339" s="193"/>
      <c r="Z339" s="193"/>
    </row>
    <row r="340" ht="12.0" customHeight="1">
      <c r="A340" s="193"/>
      <c r="B340" s="193"/>
      <c r="C340" s="193"/>
      <c r="D340" s="193"/>
      <c r="E340" s="193"/>
      <c r="F340" s="193"/>
      <c r="G340" s="193"/>
      <c r="H340" s="193"/>
      <c r="I340" s="193"/>
      <c r="J340" s="193"/>
      <c r="K340" s="193"/>
      <c r="L340" s="193"/>
      <c r="M340" s="193"/>
      <c r="N340" s="193"/>
      <c r="O340" s="193"/>
      <c r="P340" s="193"/>
      <c r="Q340" s="193"/>
      <c r="R340" s="193"/>
      <c r="S340" s="193"/>
      <c r="T340" s="193"/>
      <c r="U340" s="193"/>
      <c r="V340" s="193"/>
      <c r="W340" s="193"/>
      <c r="X340" s="193"/>
      <c r="Y340" s="193"/>
      <c r="Z340" s="193"/>
    </row>
    <row r="341" ht="12.0" customHeight="1">
      <c r="A341" s="193"/>
      <c r="B341" s="193"/>
      <c r="C341" s="193"/>
      <c r="D341" s="193"/>
      <c r="E341" s="193"/>
      <c r="F341" s="193"/>
      <c r="G341" s="193"/>
      <c r="H341" s="193"/>
      <c r="I341" s="193"/>
      <c r="J341" s="193"/>
      <c r="K341" s="193"/>
      <c r="L341" s="193"/>
      <c r="M341" s="193"/>
      <c r="N341" s="193"/>
      <c r="O341" s="193"/>
      <c r="P341" s="193"/>
      <c r="Q341" s="193"/>
      <c r="R341" s="193"/>
      <c r="S341" s="193"/>
      <c r="T341" s="193"/>
      <c r="U341" s="193"/>
      <c r="V341" s="193"/>
      <c r="W341" s="193"/>
      <c r="X341" s="193"/>
      <c r="Y341" s="193"/>
      <c r="Z341" s="193"/>
    </row>
    <row r="342" ht="12.0" customHeight="1">
      <c r="A342" s="193"/>
      <c r="B342" s="193"/>
      <c r="C342" s="193"/>
      <c r="D342" s="193"/>
      <c r="E342" s="193"/>
      <c r="F342" s="193"/>
      <c r="G342" s="193"/>
      <c r="H342" s="193"/>
      <c r="I342" s="193"/>
      <c r="J342" s="193"/>
      <c r="K342" s="193"/>
      <c r="L342" s="193"/>
      <c r="M342" s="193"/>
      <c r="N342" s="193"/>
      <c r="O342" s="193"/>
      <c r="P342" s="193"/>
      <c r="Q342" s="193"/>
      <c r="R342" s="193"/>
      <c r="S342" s="193"/>
      <c r="T342" s="193"/>
      <c r="U342" s="193"/>
      <c r="V342" s="193"/>
      <c r="W342" s="193"/>
      <c r="X342" s="193"/>
      <c r="Y342" s="193"/>
      <c r="Z342" s="193"/>
    </row>
    <row r="343" ht="12.0" customHeight="1">
      <c r="A343" s="193"/>
      <c r="B343" s="193"/>
      <c r="C343" s="193"/>
      <c r="D343" s="193"/>
      <c r="E343" s="193"/>
      <c r="F343" s="193"/>
      <c r="G343" s="193"/>
      <c r="H343" s="193"/>
      <c r="I343" s="193"/>
      <c r="J343" s="193"/>
      <c r="K343" s="193"/>
      <c r="L343" s="193"/>
      <c r="M343" s="193"/>
      <c r="N343" s="193"/>
      <c r="O343" s="193"/>
      <c r="P343" s="193"/>
      <c r="Q343" s="193"/>
      <c r="R343" s="193"/>
      <c r="S343" s="193"/>
      <c r="T343" s="193"/>
      <c r="U343" s="193"/>
      <c r="V343" s="193"/>
      <c r="W343" s="193"/>
      <c r="X343" s="193"/>
      <c r="Y343" s="193"/>
      <c r="Z343" s="193"/>
    </row>
    <row r="344" ht="12.0" customHeight="1">
      <c r="A344" s="193"/>
      <c r="B344" s="193"/>
      <c r="C344" s="193"/>
      <c r="D344" s="193"/>
      <c r="E344" s="193"/>
      <c r="F344" s="193"/>
      <c r="G344" s="193"/>
      <c r="H344" s="193"/>
      <c r="I344" s="193"/>
      <c r="J344" s="193"/>
      <c r="K344" s="193"/>
      <c r="L344" s="193"/>
      <c r="M344" s="193"/>
      <c r="N344" s="193"/>
      <c r="O344" s="193"/>
      <c r="P344" s="193"/>
      <c r="Q344" s="193"/>
      <c r="R344" s="193"/>
      <c r="S344" s="193"/>
      <c r="T344" s="193"/>
      <c r="U344" s="193"/>
      <c r="V344" s="193"/>
      <c r="W344" s="193"/>
      <c r="X344" s="193"/>
      <c r="Y344" s="193"/>
      <c r="Z344" s="193"/>
    </row>
    <row r="345" ht="12.0" customHeight="1">
      <c r="A345" s="193"/>
      <c r="B345" s="193"/>
      <c r="C345" s="193"/>
      <c r="D345" s="193"/>
      <c r="E345" s="193"/>
      <c r="F345" s="193"/>
      <c r="G345" s="193"/>
      <c r="H345" s="193"/>
      <c r="I345" s="193"/>
      <c r="J345" s="193"/>
      <c r="K345" s="193"/>
      <c r="L345" s="193"/>
      <c r="M345" s="193"/>
      <c r="N345" s="193"/>
      <c r="O345" s="193"/>
      <c r="P345" s="193"/>
      <c r="Q345" s="193"/>
      <c r="R345" s="193"/>
      <c r="S345" s="193"/>
      <c r="T345" s="193"/>
      <c r="U345" s="193"/>
      <c r="V345" s="193"/>
      <c r="W345" s="193"/>
      <c r="X345" s="193"/>
      <c r="Y345" s="193"/>
      <c r="Z345" s="193"/>
    </row>
    <row r="346" ht="12.0" customHeight="1">
      <c r="A346" s="193"/>
      <c r="B346" s="193"/>
      <c r="C346" s="193"/>
      <c r="D346" s="193"/>
      <c r="E346" s="193"/>
      <c r="F346" s="193"/>
      <c r="G346" s="193"/>
      <c r="H346" s="193"/>
      <c r="I346" s="193"/>
      <c r="J346" s="193"/>
      <c r="K346" s="193"/>
      <c r="L346" s="193"/>
      <c r="M346" s="193"/>
      <c r="N346" s="193"/>
      <c r="O346" s="193"/>
      <c r="P346" s="193"/>
      <c r="Q346" s="193"/>
      <c r="R346" s="193"/>
      <c r="S346" s="193"/>
      <c r="T346" s="193"/>
      <c r="U346" s="193"/>
      <c r="V346" s="193"/>
      <c r="W346" s="193"/>
      <c r="X346" s="193"/>
      <c r="Y346" s="193"/>
      <c r="Z346" s="193"/>
    </row>
    <row r="347" ht="12.0" customHeight="1">
      <c r="A347" s="193"/>
      <c r="B347" s="193"/>
      <c r="C347" s="193"/>
      <c r="D347" s="193"/>
      <c r="E347" s="193"/>
      <c r="F347" s="193"/>
      <c r="G347" s="193"/>
      <c r="H347" s="193"/>
      <c r="I347" s="193"/>
      <c r="J347" s="193"/>
      <c r="K347" s="193"/>
      <c r="L347" s="193"/>
      <c r="M347" s="193"/>
      <c r="N347" s="193"/>
      <c r="O347" s="193"/>
      <c r="P347" s="193"/>
      <c r="Q347" s="193"/>
      <c r="R347" s="193"/>
      <c r="S347" s="193"/>
      <c r="T347" s="193"/>
      <c r="U347" s="193"/>
      <c r="V347" s="193"/>
      <c r="W347" s="193"/>
      <c r="X347" s="193"/>
      <c r="Y347" s="193"/>
      <c r="Z347" s="193"/>
    </row>
    <row r="348" ht="12.0" customHeight="1">
      <c r="A348" s="193"/>
      <c r="B348" s="193"/>
      <c r="C348" s="193"/>
      <c r="D348" s="193"/>
      <c r="E348" s="193"/>
      <c r="F348" s="193"/>
      <c r="G348" s="193"/>
      <c r="H348" s="193"/>
      <c r="I348" s="193"/>
      <c r="J348" s="193"/>
      <c r="K348" s="193"/>
      <c r="L348" s="193"/>
      <c r="M348" s="193"/>
      <c r="N348" s="193"/>
      <c r="O348" s="193"/>
      <c r="P348" s="193"/>
      <c r="Q348" s="193"/>
      <c r="R348" s="193"/>
      <c r="S348" s="193"/>
      <c r="T348" s="193"/>
      <c r="U348" s="193"/>
      <c r="V348" s="193"/>
      <c r="W348" s="193"/>
      <c r="X348" s="193"/>
      <c r="Y348" s="193"/>
      <c r="Z348" s="193"/>
    </row>
    <row r="349" ht="12.0" customHeight="1">
      <c r="A349" s="193"/>
      <c r="B349" s="193"/>
      <c r="C349" s="193"/>
      <c r="D349" s="193"/>
      <c r="E349" s="193"/>
      <c r="F349" s="193"/>
      <c r="G349" s="193"/>
      <c r="H349" s="193"/>
      <c r="I349" s="193"/>
      <c r="J349" s="193"/>
      <c r="K349" s="193"/>
      <c r="L349" s="193"/>
      <c r="M349" s="193"/>
      <c r="N349" s="193"/>
      <c r="O349" s="193"/>
      <c r="P349" s="193"/>
      <c r="Q349" s="193"/>
      <c r="R349" s="193"/>
      <c r="S349" s="193"/>
      <c r="T349" s="193"/>
      <c r="U349" s="193"/>
      <c r="V349" s="193"/>
      <c r="W349" s="193"/>
      <c r="X349" s="193"/>
      <c r="Y349" s="193"/>
      <c r="Z349" s="193"/>
    </row>
    <row r="350" ht="12.0" customHeight="1">
      <c r="A350" s="193"/>
      <c r="B350" s="193"/>
      <c r="C350" s="193"/>
      <c r="D350" s="193"/>
      <c r="E350" s="193"/>
      <c r="F350" s="193"/>
      <c r="G350" s="193"/>
      <c r="H350" s="193"/>
      <c r="I350" s="193"/>
      <c r="J350" s="193"/>
      <c r="K350" s="193"/>
      <c r="L350" s="193"/>
      <c r="M350" s="193"/>
      <c r="N350" s="193"/>
      <c r="O350" s="193"/>
      <c r="P350" s="193"/>
      <c r="Q350" s="193"/>
      <c r="R350" s="193"/>
      <c r="S350" s="193"/>
      <c r="T350" s="193"/>
      <c r="U350" s="193"/>
      <c r="V350" s="193"/>
      <c r="W350" s="193"/>
      <c r="X350" s="193"/>
      <c r="Y350" s="193"/>
      <c r="Z350" s="193"/>
    </row>
    <row r="351" ht="12.0" customHeight="1">
      <c r="A351" s="193"/>
      <c r="B351" s="193"/>
      <c r="C351" s="193"/>
      <c r="D351" s="193"/>
      <c r="E351" s="193"/>
      <c r="F351" s="193"/>
      <c r="G351" s="193"/>
      <c r="H351" s="193"/>
      <c r="I351" s="193"/>
      <c r="J351" s="193"/>
      <c r="K351" s="193"/>
      <c r="L351" s="193"/>
      <c r="M351" s="193"/>
      <c r="N351" s="193"/>
      <c r="O351" s="193"/>
      <c r="P351" s="193"/>
      <c r="Q351" s="193"/>
      <c r="R351" s="193"/>
      <c r="S351" s="193"/>
      <c r="T351" s="193"/>
      <c r="U351" s="193"/>
      <c r="V351" s="193"/>
      <c r="W351" s="193"/>
      <c r="X351" s="193"/>
      <c r="Y351" s="193"/>
      <c r="Z351" s="193"/>
    </row>
    <row r="352" ht="12.0" customHeight="1">
      <c r="A352" s="193"/>
      <c r="B352" s="193"/>
      <c r="C352" s="193"/>
      <c r="D352" s="193"/>
      <c r="E352" s="193"/>
      <c r="F352" s="193"/>
      <c r="G352" s="193"/>
      <c r="H352" s="193"/>
      <c r="I352" s="193"/>
      <c r="J352" s="193"/>
      <c r="K352" s="193"/>
      <c r="L352" s="193"/>
      <c r="M352" s="193"/>
      <c r="N352" s="193"/>
      <c r="O352" s="193"/>
      <c r="P352" s="193"/>
      <c r="Q352" s="193"/>
      <c r="R352" s="193"/>
      <c r="S352" s="193"/>
      <c r="T352" s="193"/>
      <c r="U352" s="193"/>
      <c r="V352" s="193"/>
      <c r="W352" s="193"/>
      <c r="X352" s="193"/>
      <c r="Y352" s="193"/>
      <c r="Z352" s="193"/>
    </row>
    <row r="353" ht="12.0" customHeight="1">
      <c r="A353" s="193"/>
      <c r="B353" s="193"/>
      <c r="C353" s="193"/>
      <c r="D353" s="193"/>
      <c r="E353" s="193"/>
      <c r="F353" s="193"/>
      <c r="G353" s="193"/>
      <c r="H353" s="193"/>
      <c r="I353" s="193"/>
      <c r="J353" s="193"/>
      <c r="K353" s="193"/>
      <c r="L353" s="193"/>
      <c r="M353" s="193"/>
      <c r="N353" s="193"/>
      <c r="O353" s="193"/>
      <c r="P353" s="193"/>
      <c r="Q353" s="193"/>
      <c r="R353" s="193"/>
      <c r="S353" s="193"/>
      <c r="T353" s="193"/>
      <c r="U353" s="193"/>
      <c r="V353" s="193"/>
      <c r="W353" s="193"/>
      <c r="X353" s="193"/>
      <c r="Y353" s="193"/>
      <c r="Z353" s="193"/>
    </row>
    <row r="354" ht="12.0" customHeight="1">
      <c r="A354" s="193"/>
      <c r="B354" s="193"/>
      <c r="C354" s="193"/>
      <c r="D354" s="193"/>
      <c r="E354" s="193"/>
      <c r="F354" s="193"/>
      <c r="G354" s="193"/>
      <c r="H354" s="193"/>
      <c r="I354" s="193"/>
      <c r="J354" s="193"/>
      <c r="K354" s="193"/>
      <c r="L354" s="193"/>
      <c r="M354" s="193"/>
      <c r="N354" s="193"/>
      <c r="O354" s="193"/>
      <c r="P354" s="193"/>
      <c r="Q354" s="193"/>
      <c r="R354" s="193"/>
      <c r="S354" s="193"/>
      <c r="T354" s="193"/>
      <c r="U354" s="193"/>
      <c r="V354" s="193"/>
      <c r="W354" s="193"/>
      <c r="X354" s="193"/>
      <c r="Y354" s="193"/>
      <c r="Z354" s="193"/>
    </row>
    <row r="355" ht="12.0" customHeight="1">
      <c r="A355" s="193"/>
      <c r="B355" s="193"/>
      <c r="C355" s="193"/>
      <c r="D355" s="193"/>
      <c r="E355" s="193"/>
      <c r="F355" s="193"/>
      <c r="G355" s="193"/>
      <c r="H355" s="193"/>
      <c r="I355" s="193"/>
      <c r="J355" s="193"/>
      <c r="K355" s="193"/>
      <c r="L355" s="193"/>
      <c r="M355" s="193"/>
      <c r="N355" s="193"/>
      <c r="O355" s="193"/>
      <c r="P355" s="193"/>
      <c r="Q355" s="193"/>
      <c r="R355" s="193"/>
      <c r="S355" s="193"/>
      <c r="T355" s="193"/>
      <c r="U355" s="193"/>
      <c r="V355" s="193"/>
      <c r="W355" s="193"/>
      <c r="X355" s="193"/>
      <c r="Y355" s="193"/>
      <c r="Z355" s="193"/>
    </row>
    <row r="356" ht="12.0" customHeight="1">
      <c r="A356" s="193"/>
      <c r="B356" s="193"/>
      <c r="C356" s="193"/>
      <c r="D356" s="193"/>
      <c r="E356" s="193"/>
      <c r="F356" s="193"/>
      <c r="G356" s="193"/>
      <c r="H356" s="193"/>
      <c r="I356" s="193"/>
      <c r="J356" s="193"/>
      <c r="K356" s="193"/>
      <c r="L356" s="193"/>
      <c r="M356" s="193"/>
      <c r="N356" s="193"/>
      <c r="O356" s="193"/>
      <c r="P356" s="193"/>
      <c r="Q356" s="193"/>
      <c r="R356" s="193"/>
      <c r="S356" s="193"/>
      <c r="T356" s="193"/>
      <c r="U356" s="193"/>
      <c r="V356" s="193"/>
      <c r="W356" s="193"/>
      <c r="X356" s="193"/>
      <c r="Y356" s="193"/>
      <c r="Z356" s="193"/>
    </row>
    <row r="357" ht="12.0" customHeight="1">
      <c r="A357" s="193"/>
      <c r="B357" s="193"/>
      <c r="C357" s="193"/>
      <c r="D357" s="193"/>
      <c r="E357" s="193"/>
      <c r="F357" s="193"/>
      <c r="G357" s="193"/>
      <c r="H357" s="193"/>
      <c r="I357" s="193"/>
      <c r="J357" s="193"/>
      <c r="K357" s="193"/>
      <c r="L357" s="193"/>
      <c r="M357" s="193"/>
      <c r="N357" s="193"/>
      <c r="O357" s="193"/>
      <c r="P357" s="193"/>
      <c r="Q357" s="193"/>
      <c r="R357" s="193"/>
      <c r="S357" s="193"/>
      <c r="T357" s="193"/>
      <c r="U357" s="193"/>
      <c r="V357" s="193"/>
      <c r="W357" s="193"/>
      <c r="X357" s="193"/>
      <c r="Y357" s="193"/>
      <c r="Z357" s="193"/>
    </row>
    <row r="358" ht="12.0" customHeight="1">
      <c r="A358" s="193"/>
      <c r="B358" s="193"/>
      <c r="C358" s="193"/>
      <c r="D358" s="193"/>
      <c r="E358" s="193"/>
      <c r="F358" s="193"/>
      <c r="G358" s="193"/>
      <c r="H358" s="193"/>
      <c r="I358" s="193"/>
      <c r="J358" s="193"/>
      <c r="K358" s="193"/>
      <c r="L358" s="193"/>
      <c r="M358" s="193"/>
      <c r="N358" s="193"/>
      <c r="O358" s="193"/>
      <c r="P358" s="193"/>
      <c r="Q358" s="193"/>
      <c r="R358" s="193"/>
      <c r="S358" s="193"/>
      <c r="T358" s="193"/>
      <c r="U358" s="193"/>
      <c r="V358" s="193"/>
      <c r="W358" s="193"/>
      <c r="X358" s="193"/>
      <c r="Y358" s="193"/>
      <c r="Z358" s="193"/>
    </row>
    <row r="359" ht="12.0" customHeight="1">
      <c r="A359" s="193"/>
      <c r="B359" s="193"/>
      <c r="C359" s="193"/>
      <c r="D359" s="193"/>
      <c r="E359" s="193"/>
      <c r="F359" s="193"/>
      <c r="G359" s="193"/>
      <c r="H359" s="193"/>
      <c r="I359" s="193"/>
      <c r="J359" s="193"/>
      <c r="K359" s="193"/>
      <c r="L359" s="193"/>
      <c r="M359" s="193"/>
      <c r="N359" s="193"/>
      <c r="O359" s="193"/>
      <c r="P359" s="193"/>
      <c r="Q359" s="193"/>
      <c r="R359" s="193"/>
      <c r="S359" s="193"/>
      <c r="T359" s="193"/>
      <c r="U359" s="193"/>
      <c r="V359" s="193"/>
      <c r="W359" s="193"/>
      <c r="X359" s="193"/>
      <c r="Y359" s="193"/>
      <c r="Z359" s="193"/>
    </row>
    <row r="360" ht="12.0" customHeight="1">
      <c r="A360" s="193"/>
      <c r="B360" s="193"/>
      <c r="C360" s="193"/>
      <c r="D360" s="193"/>
      <c r="E360" s="193"/>
      <c r="F360" s="193"/>
      <c r="G360" s="193"/>
      <c r="H360" s="193"/>
      <c r="I360" s="193"/>
      <c r="J360" s="193"/>
      <c r="K360" s="193"/>
      <c r="L360" s="193"/>
      <c r="M360" s="193"/>
      <c r="N360" s="193"/>
      <c r="O360" s="193"/>
      <c r="P360" s="193"/>
      <c r="Q360" s="193"/>
      <c r="R360" s="193"/>
      <c r="S360" s="193"/>
      <c r="T360" s="193"/>
      <c r="U360" s="193"/>
      <c r="V360" s="193"/>
      <c r="W360" s="193"/>
      <c r="X360" s="193"/>
      <c r="Y360" s="193"/>
      <c r="Z360" s="193"/>
    </row>
    <row r="361" ht="12.0" customHeight="1">
      <c r="A361" s="193"/>
      <c r="B361" s="193"/>
      <c r="C361" s="193"/>
      <c r="D361" s="193"/>
      <c r="E361" s="193"/>
      <c r="F361" s="193"/>
      <c r="G361" s="193"/>
      <c r="H361" s="193"/>
      <c r="I361" s="193"/>
      <c r="J361" s="193"/>
      <c r="K361" s="193"/>
      <c r="L361" s="193"/>
      <c r="M361" s="193"/>
      <c r="N361" s="193"/>
      <c r="O361" s="193"/>
      <c r="P361" s="193"/>
      <c r="Q361" s="193"/>
      <c r="R361" s="193"/>
      <c r="S361" s="193"/>
      <c r="T361" s="193"/>
      <c r="U361" s="193"/>
      <c r="V361" s="193"/>
      <c r="W361" s="193"/>
      <c r="X361" s="193"/>
      <c r="Y361" s="193"/>
      <c r="Z361" s="193"/>
    </row>
    <row r="362" ht="12.0" customHeight="1">
      <c r="A362" s="193"/>
      <c r="B362" s="193"/>
      <c r="C362" s="193"/>
      <c r="D362" s="193"/>
      <c r="E362" s="193"/>
      <c r="F362" s="193"/>
      <c r="G362" s="193"/>
      <c r="H362" s="193"/>
      <c r="I362" s="193"/>
      <c r="J362" s="193"/>
      <c r="K362" s="193"/>
      <c r="L362" s="193"/>
      <c r="M362" s="193"/>
      <c r="N362" s="193"/>
      <c r="O362" s="193"/>
      <c r="P362" s="193"/>
      <c r="Q362" s="193"/>
      <c r="R362" s="193"/>
      <c r="S362" s="193"/>
      <c r="T362" s="193"/>
      <c r="U362" s="193"/>
      <c r="V362" s="193"/>
      <c r="W362" s="193"/>
      <c r="X362" s="193"/>
      <c r="Y362" s="193"/>
      <c r="Z362" s="193"/>
    </row>
    <row r="363" ht="12.0" customHeight="1">
      <c r="A363" s="193"/>
      <c r="B363" s="193"/>
      <c r="C363" s="193"/>
      <c r="D363" s="193"/>
      <c r="E363" s="193"/>
      <c r="F363" s="193"/>
      <c r="G363" s="193"/>
      <c r="H363" s="193"/>
      <c r="I363" s="193"/>
      <c r="J363" s="193"/>
      <c r="K363" s="193"/>
      <c r="L363" s="193"/>
      <c r="M363" s="193"/>
      <c r="N363" s="193"/>
      <c r="O363" s="193"/>
      <c r="P363" s="193"/>
      <c r="Q363" s="193"/>
      <c r="R363" s="193"/>
      <c r="S363" s="193"/>
      <c r="T363" s="193"/>
      <c r="U363" s="193"/>
      <c r="V363" s="193"/>
      <c r="W363" s="193"/>
      <c r="X363" s="193"/>
      <c r="Y363" s="193"/>
      <c r="Z363" s="193"/>
    </row>
    <row r="364" ht="12.0" customHeight="1">
      <c r="A364" s="193"/>
      <c r="B364" s="193"/>
      <c r="C364" s="193"/>
      <c r="D364" s="193"/>
      <c r="E364" s="193"/>
      <c r="F364" s="193"/>
      <c r="G364" s="193"/>
      <c r="H364" s="193"/>
      <c r="I364" s="193"/>
      <c r="J364" s="193"/>
      <c r="K364" s="193"/>
      <c r="L364" s="193"/>
      <c r="M364" s="193"/>
      <c r="N364" s="193"/>
      <c r="O364" s="193"/>
      <c r="P364" s="193"/>
      <c r="Q364" s="193"/>
      <c r="R364" s="193"/>
      <c r="S364" s="193"/>
      <c r="T364" s="193"/>
      <c r="U364" s="193"/>
      <c r="V364" s="193"/>
      <c r="W364" s="193"/>
      <c r="X364" s="193"/>
      <c r="Y364" s="193"/>
      <c r="Z364" s="193"/>
    </row>
    <row r="365" ht="12.0" customHeight="1">
      <c r="A365" s="193"/>
      <c r="B365" s="193"/>
      <c r="C365" s="193"/>
      <c r="D365" s="193"/>
      <c r="E365" s="193"/>
      <c r="F365" s="193"/>
      <c r="G365" s="193"/>
      <c r="H365" s="193"/>
      <c r="I365" s="193"/>
      <c r="J365" s="193"/>
      <c r="K365" s="193"/>
      <c r="L365" s="193"/>
      <c r="M365" s="193"/>
      <c r="N365" s="193"/>
      <c r="O365" s="193"/>
      <c r="P365" s="193"/>
      <c r="Q365" s="193"/>
      <c r="R365" s="193"/>
      <c r="S365" s="193"/>
      <c r="T365" s="193"/>
      <c r="U365" s="193"/>
      <c r="V365" s="193"/>
      <c r="W365" s="193"/>
      <c r="X365" s="193"/>
      <c r="Y365" s="193"/>
      <c r="Z365" s="193"/>
    </row>
    <row r="366" ht="12.0" customHeight="1">
      <c r="A366" s="193"/>
      <c r="B366" s="193"/>
      <c r="C366" s="193"/>
      <c r="D366" s="193"/>
      <c r="E366" s="193"/>
      <c r="F366" s="193"/>
      <c r="G366" s="193"/>
      <c r="H366" s="193"/>
      <c r="I366" s="193"/>
      <c r="J366" s="193"/>
      <c r="K366" s="193"/>
      <c r="L366" s="193"/>
      <c r="M366" s="193"/>
      <c r="N366" s="193"/>
      <c r="O366" s="193"/>
      <c r="P366" s="193"/>
      <c r="Q366" s="193"/>
      <c r="R366" s="193"/>
      <c r="S366" s="193"/>
      <c r="T366" s="193"/>
      <c r="U366" s="193"/>
      <c r="V366" s="193"/>
      <c r="W366" s="193"/>
      <c r="X366" s="193"/>
      <c r="Y366" s="193"/>
      <c r="Z366" s="193"/>
    </row>
    <row r="367" ht="12.0" customHeight="1">
      <c r="A367" s="193"/>
      <c r="B367" s="193"/>
      <c r="C367" s="193"/>
      <c r="D367" s="193"/>
      <c r="E367" s="193"/>
      <c r="F367" s="193"/>
      <c r="G367" s="193"/>
      <c r="H367" s="193"/>
      <c r="I367" s="193"/>
      <c r="J367" s="193"/>
      <c r="K367" s="193"/>
      <c r="L367" s="193"/>
      <c r="M367" s="193"/>
      <c r="N367" s="193"/>
      <c r="O367" s="193"/>
      <c r="P367" s="193"/>
      <c r="Q367" s="193"/>
      <c r="R367" s="193"/>
      <c r="S367" s="193"/>
      <c r="T367" s="193"/>
      <c r="U367" s="193"/>
      <c r="V367" s="193"/>
      <c r="W367" s="193"/>
      <c r="X367" s="193"/>
      <c r="Y367" s="193"/>
      <c r="Z367" s="193"/>
    </row>
    <row r="368" ht="12.0" customHeight="1">
      <c r="A368" s="193"/>
      <c r="B368" s="193"/>
      <c r="C368" s="193"/>
      <c r="D368" s="193"/>
      <c r="E368" s="193"/>
      <c r="F368" s="193"/>
      <c r="G368" s="193"/>
      <c r="H368" s="193"/>
      <c r="I368" s="193"/>
      <c r="J368" s="193"/>
      <c r="K368" s="193"/>
      <c r="L368" s="193"/>
      <c r="M368" s="193"/>
      <c r="N368" s="193"/>
      <c r="O368" s="193"/>
      <c r="P368" s="193"/>
      <c r="Q368" s="193"/>
      <c r="R368" s="193"/>
      <c r="S368" s="193"/>
      <c r="T368" s="193"/>
      <c r="U368" s="193"/>
      <c r="V368" s="193"/>
      <c r="W368" s="193"/>
      <c r="X368" s="193"/>
      <c r="Y368" s="193"/>
      <c r="Z368" s="193"/>
    </row>
    <row r="369" ht="12.0" customHeight="1">
      <c r="A369" s="193"/>
      <c r="B369" s="193"/>
      <c r="C369" s="193"/>
      <c r="D369" s="193"/>
      <c r="E369" s="193"/>
      <c r="F369" s="193"/>
      <c r="G369" s="193"/>
      <c r="H369" s="193"/>
      <c r="I369" s="193"/>
      <c r="J369" s="193"/>
      <c r="K369" s="193"/>
      <c r="L369" s="193"/>
      <c r="M369" s="193"/>
      <c r="N369" s="193"/>
      <c r="O369" s="193"/>
      <c r="P369" s="193"/>
      <c r="Q369" s="193"/>
      <c r="R369" s="193"/>
      <c r="S369" s="193"/>
      <c r="T369" s="193"/>
      <c r="U369" s="193"/>
      <c r="V369" s="193"/>
      <c r="W369" s="193"/>
      <c r="X369" s="193"/>
      <c r="Y369" s="193"/>
      <c r="Z369" s="193"/>
    </row>
    <row r="370" ht="12.0" customHeight="1">
      <c r="A370" s="193"/>
      <c r="B370" s="193"/>
      <c r="C370" s="193"/>
      <c r="D370" s="193"/>
      <c r="E370" s="193"/>
      <c r="F370" s="193"/>
      <c r="G370" s="193"/>
      <c r="H370" s="193"/>
      <c r="I370" s="193"/>
      <c r="J370" s="193"/>
      <c r="K370" s="193"/>
      <c r="L370" s="193"/>
      <c r="M370" s="193"/>
      <c r="N370" s="193"/>
      <c r="O370" s="193"/>
      <c r="P370" s="193"/>
      <c r="Q370" s="193"/>
      <c r="R370" s="193"/>
      <c r="S370" s="193"/>
      <c r="T370" s="193"/>
      <c r="U370" s="193"/>
      <c r="V370" s="193"/>
      <c r="W370" s="193"/>
      <c r="X370" s="193"/>
      <c r="Y370" s="193"/>
      <c r="Z370" s="193"/>
    </row>
    <row r="371" ht="12.0" customHeight="1">
      <c r="A371" s="193"/>
      <c r="B371" s="193"/>
      <c r="C371" s="193"/>
      <c r="D371" s="193"/>
      <c r="E371" s="193"/>
      <c r="F371" s="193"/>
      <c r="G371" s="193"/>
      <c r="H371" s="193"/>
      <c r="I371" s="193"/>
      <c r="J371" s="193"/>
      <c r="K371" s="193"/>
      <c r="L371" s="193"/>
      <c r="M371" s="193"/>
      <c r="N371" s="193"/>
      <c r="O371" s="193"/>
      <c r="P371" s="193"/>
      <c r="Q371" s="193"/>
      <c r="R371" s="193"/>
      <c r="S371" s="193"/>
      <c r="T371" s="193"/>
      <c r="U371" s="193"/>
      <c r="V371" s="193"/>
      <c r="W371" s="193"/>
      <c r="X371" s="193"/>
      <c r="Y371" s="193"/>
      <c r="Z371" s="193"/>
    </row>
    <row r="372" ht="12.0" customHeight="1">
      <c r="A372" s="193"/>
      <c r="B372" s="193"/>
      <c r="C372" s="193"/>
      <c r="D372" s="193"/>
      <c r="E372" s="193"/>
      <c r="F372" s="193"/>
      <c r="G372" s="193"/>
      <c r="H372" s="193"/>
      <c r="I372" s="193"/>
      <c r="J372" s="193"/>
      <c r="K372" s="193"/>
      <c r="L372" s="193"/>
      <c r="M372" s="193"/>
      <c r="N372" s="193"/>
      <c r="O372" s="193"/>
      <c r="P372" s="193"/>
      <c r="Q372" s="193"/>
      <c r="R372" s="193"/>
      <c r="S372" s="193"/>
      <c r="T372" s="193"/>
      <c r="U372" s="193"/>
      <c r="V372" s="193"/>
      <c r="W372" s="193"/>
      <c r="X372" s="193"/>
      <c r="Y372" s="193"/>
      <c r="Z372" s="193"/>
    </row>
    <row r="373" ht="12.0" customHeight="1">
      <c r="A373" s="193"/>
      <c r="B373" s="193"/>
      <c r="C373" s="193"/>
      <c r="D373" s="193"/>
      <c r="E373" s="193"/>
      <c r="F373" s="193"/>
      <c r="G373" s="193"/>
      <c r="H373" s="193"/>
      <c r="I373" s="193"/>
      <c r="J373" s="193"/>
      <c r="K373" s="193"/>
      <c r="L373" s="193"/>
      <c r="M373" s="193"/>
      <c r="N373" s="193"/>
      <c r="O373" s="193"/>
      <c r="P373" s="193"/>
      <c r="Q373" s="193"/>
      <c r="R373" s="193"/>
      <c r="S373" s="193"/>
      <c r="T373" s="193"/>
      <c r="U373" s="193"/>
      <c r="V373" s="193"/>
      <c r="W373" s="193"/>
      <c r="X373" s="193"/>
      <c r="Y373" s="193"/>
      <c r="Z373" s="193"/>
    </row>
    <row r="374" ht="12.0" customHeight="1">
      <c r="A374" s="193"/>
      <c r="B374" s="193"/>
      <c r="C374" s="193"/>
      <c r="D374" s="193"/>
      <c r="E374" s="193"/>
      <c r="F374" s="193"/>
      <c r="G374" s="193"/>
      <c r="H374" s="193"/>
      <c r="I374" s="193"/>
      <c r="J374" s="193"/>
      <c r="K374" s="193"/>
      <c r="L374" s="193"/>
      <c r="M374" s="193"/>
      <c r="N374" s="193"/>
      <c r="O374" s="193"/>
      <c r="P374" s="193"/>
      <c r="Q374" s="193"/>
      <c r="R374" s="193"/>
      <c r="S374" s="193"/>
      <c r="T374" s="193"/>
      <c r="U374" s="193"/>
      <c r="V374" s="193"/>
      <c r="W374" s="193"/>
      <c r="X374" s="193"/>
      <c r="Y374" s="193"/>
      <c r="Z374" s="193"/>
    </row>
    <row r="375" ht="12.0" customHeight="1">
      <c r="A375" s="193"/>
      <c r="B375" s="193"/>
      <c r="C375" s="193"/>
      <c r="D375" s="193"/>
      <c r="E375" s="193"/>
      <c r="F375" s="193"/>
      <c r="G375" s="193"/>
      <c r="H375" s="193"/>
      <c r="I375" s="193"/>
      <c r="J375" s="193"/>
      <c r="K375" s="193"/>
      <c r="L375" s="193"/>
      <c r="M375" s="193"/>
      <c r="N375" s="193"/>
      <c r="O375" s="193"/>
      <c r="P375" s="193"/>
      <c r="Q375" s="193"/>
      <c r="R375" s="193"/>
      <c r="S375" s="193"/>
      <c r="T375" s="193"/>
      <c r="U375" s="193"/>
      <c r="V375" s="193"/>
      <c r="W375" s="193"/>
      <c r="X375" s="193"/>
      <c r="Y375" s="193"/>
      <c r="Z375" s="193"/>
    </row>
    <row r="376" ht="12.0" customHeight="1">
      <c r="A376" s="193"/>
      <c r="B376" s="193"/>
      <c r="C376" s="193"/>
      <c r="D376" s="193"/>
      <c r="E376" s="193"/>
      <c r="F376" s="193"/>
      <c r="G376" s="193"/>
      <c r="H376" s="193"/>
      <c r="I376" s="193"/>
      <c r="J376" s="193"/>
      <c r="K376" s="193"/>
      <c r="L376" s="193"/>
      <c r="M376" s="193"/>
      <c r="N376" s="193"/>
      <c r="O376" s="193"/>
      <c r="P376" s="193"/>
      <c r="Q376" s="193"/>
      <c r="R376" s="193"/>
      <c r="S376" s="193"/>
      <c r="T376" s="193"/>
      <c r="U376" s="193"/>
      <c r="V376" s="193"/>
      <c r="W376" s="193"/>
      <c r="X376" s="193"/>
      <c r="Y376" s="193"/>
      <c r="Z376" s="193"/>
    </row>
    <row r="377" ht="12.0" customHeight="1">
      <c r="A377" s="193"/>
      <c r="B377" s="193"/>
      <c r="C377" s="193"/>
      <c r="D377" s="193"/>
      <c r="E377" s="193"/>
      <c r="F377" s="193"/>
      <c r="G377" s="193"/>
      <c r="H377" s="193"/>
      <c r="I377" s="193"/>
      <c r="J377" s="193"/>
      <c r="K377" s="193"/>
      <c r="L377" s="193"/>
      <c r="M377" s="193"/>
      <c r="N377" s="193"/>
      <c r="O377" s="193"/>
      <c r="P377" s="193"/>
      <c r="Q377" s="193"/>
      <c r="R377" s="193"/>
      <c r="S377" s="193"/>
      <c r="T377" s="193"/>
      <c r="U377" s="193"/>
      <c r="V377" s="193"/>
      <c r="W377" s="193"/>
      <c r="X377" s="193"/>
      <c r="Y377" s="193"/>
      <c r="Z377" s="193"/>
    </row>
    <row r="378" ht="12.0" customHeight="1">
      <c r="A378" s="193"/>
      <c r="B378" s="193"/>
      <c r="C378" s="193"/>
      <c r="D378" s="193"/>
      <c r="E378" s="193"/>
      <c r="F378" s="193"/>
      <c r="G378" s="193"/>
      <c r="H378" s="193"/>
      <c r="I378" s="193"/>
      <c r="J378" s="193"/>
      <c r="K378" s="193"/>
      <c r="L378" s="193"/>
      <c r="M378" s="193"/>
      <c r="N378" s="193"/>
      <c r="O378" s="193"/>
      <c r="P378" s="193"/>
      <c r="Q378" s="193"/>
      <c r="R378" s="193"/>
      <c r="S378" s="193"/>
      <c r="T378" s="193"/>
      <c r="U378" s="193"/>
      <c r="V378" s="193"/>
      <c r="W378" s="193"/>
      <c r="X378" s="193"/>
      <c r="Y378" s="193"/>
      <c r="Z378" s="193"/>
    </row>
    <row r="379" ht="12.0" customHeight="1">
      <c r="A379" s="193"/>
      <c r="B379" s="193"/>
      <c r="C379" s="193"/>
      <c r="D379" s="193"/>
      <c r="E379" s="193"/>
      <c r="F379" s="193"/>
      <c r="G379" s="193"/>
      <c r="H379" s="193"/>
      <c r="I379" s="193"/>
      <c r="J379" s="193"/>
      <c r="K379" s="193"/>
      <c r="L379" s="193"/>
      <c r="M379" s="193"/>
      <c r="N379" s="193"/>
      <c r="O379" s="193"/>
      <c r="P379" s="193"/>
      <c r="Q379" s="193"/>
      <c r="R379" s="193"/>
      <c r="S379" s="193"/>
      <c r="T379" s="193"/>
      <c r="U379" s="193"/>
      <c r="V379" s="193"/>
      <c r="W379" s="193"/>
      <c r="X379" s="193"/>
      <c r="Y379" s="193"/>
      <c r="Z379" s="193"/>
    </row>
    <row r="380" ht="12.0" customHeight="1">
      <c r="A380" s="193"/>
      <c r="B380" s="193"/>
      <c r="C380" s="193"/>
      <c r="D380" s="193"/>
      <c r="E380" s="193"/>
      <c r="F380" s="193"/>
      <c r="G380" s="193"/>
      <c r="H380" s="193"/>
      <c r="I380" s="193"/>
      <c r="J380" s="193"/>
      <c r="K380" s="193"/>
      <c r="L380" s="193"/>
      <c r="M380" s="193"/>
      <c r="N380" s="193"/>
      <c r="O380" s="193"/>
      <c r="P380" s="193"/>
      <c r="Q380" s="193"/>
      <c r="R380" s="193"/>
      <c r="S380" s="193"/>
      <c r="T380" s="193"/>
      <c r="U380" s="193"/>
      <c r="V380" s="193"/>
      <c r="W380" s="193"/>
      <c r="X380" s="193"/>
      <c r="Y380" s="193"/>
      <c r="Z380" s="193"/>
    </row>
    <row r="381" ht="12.0" customHeight="1">
      <c r="A381" s="193"/>
      <c r="B381" s="193"/>
      <c r="C381" s="193"/>
      <c r="D381" s="193"/>
      <c r="E381" s="193"/>
      <c r="F381" s="193"/>
      <c r="G381" s="193"/>
      <c r="H381" s="193"/>
      <c r="I381" s="193"/>
      <c r="J381" s="193"/>
      <c r="K381" s="193"/>
      <c r="L381" s="193"/>
      <c r="M381" s="193"/>
      <c r="N381" s="193"/>
      <c r="O381" s="193"/>
      <c r="P381" s="193"/>
      <c r="Q381" s="193"/>
      <c r="R381" s="193"/>
      <c r="S381" s="193"/>
      <c r="T381" s="193"/>
      <c r="U381" s="193"/>
      <c r="V381" s="193"/>
      <c r="W381" s="193"/>
      <c r="X381" s="193"/>
      <c r="Y381" s="193"/>
      <c r="Z381" s="193"/>
    </row>
    <row r="382" ht="12.0" customHeight="1">
      <c r="A382" s="193"/>
      <c r="B382" s="193"/>
      <c r="C382" s="193"/>
      <c r="D382" s="193"/>
      <c r="E382" s="193"/>
      <c r="F382" s="193"/>
      <c r="G382" s="193"/>
      <c r="H382" s="193"/>
      <c r="I382" s="193"/>
      <c r="J382" s="193"/>
      <c r="K382" s="193"/>
      <c r="L382" s="193"/>
      <c r="M382" s="193"/>
      <c r="N382" s="193"/>
      <c r="O382" s="193"/>
      <c r="P382" s="193"/>
      <c r="Q382" s="193"/>
      <c r="R382" s="193"/>
      <c r="S382" s="193"/>
      <c r="T382" s="193"/>
      <c r="U382" s="193"/>
      <c r="V382" s="193"/>
      <c r="W382" s="193"/>
      <c r="X382" s="193"/>
      <c r="Y382" s="193"/>
      <c r="Z382" s="193"/>
    </row>
    <row r="383" ht="12.0" customHeight="1">
      <c r="A383" s="193"/>
      <c r="B383" s="193"/>
      <c r="C383" s="193"/>
      <c r="D383" s="193"/>
      <c r="E383" s="193"/>
      <c r="F383" s="193"/>
      <c r="G383" s="193"/>
      <c r="H383" s="193"/>
      <c r="I383" s="193"/>
      <c r="J383" s="193"/>
      <c r="K383" s="193"/>
      <c r="L383" s="193"/>
      <c r="M383" s="193"/>
      <c r="N383" s="193"/>
      <c r="O383" s="193"/>
      <c r="P383" s="193"/>
      <c r="Q383" s="193"/>
      <c r="R383" s="193"/>
      <c r="S383" s="193"/>
      <c r="T383" s="193"/>
      <c r="U383" s="193"/>
      <c r="V383" s="193"/>
      <c r="W383" s="193"/>
      <c r="X383" s="193"/>
      <c r="Y383" s="193"/>
      <c r="Z383" s="193"/>
    </row>
    <row r="384" ht="12.0" customHeight="1">
      <c r="A384" s="193"/>
      <c r="B384" s="193"/>
      <c r="C384" s="193"/>
      <c r="D384" s="193"/>
      <c r="E384" s="193"/>
      <c r="F384" s="193"/>
      <c r="G384" s="193"/>
      <c r="H384" s="193"/>
      <c r="I384" s="193"/>
      <c r="J384" s="193"/>
      <c r="K384" s="193"/>
      <c r="L384" s="193"/>
      <c r="M384" s="193"/>
      <c r="N384" s="193"/>
      <c r="O384" s="193"/>
      <c r="P384" s="193"/>
      <c r="Q384" s="193"/>
      <c r="R384" s="193"/>
      <c r="S384" s="193"/>
      <c r="T384" s="193"/>
      <c r="U384" s="193"/>
      <c r="V384" s="193"/>
      <c r="W384" s="193"/>
      <c r="X384" s="193"/>
      <c r="Y384" s="193"/>
      <c r="Z384" s="193"/>
    </row>
    <row r="385" ht="12.0" customHeight="1">
      <c r="A385" s="193"/>
      <c r="B385" s="193"/>
      <c r="C385" s="193"/>
      <c r="D385" s="193"/>
      <c r="E385" s="193"/>
      <c r="F385" s="193"/>
      <c r="G385" s="193"/>
      <c r="H385" s="193"/>
      <c r="I385" s="193"/>
      <c r="J385" s="193"/>
      <c r="K385" s="193"/>
      <c r="L385" s="193"/>
      <c r="M385" s="193"/>
      <c r="N385" s="193"/>
      <c r="O385" s="193"/>
      <c r="P385" s="193"/>
      <c r="Q385" s="193"/>
      <c r="R385" s="193"/>
      <c r="S385" s="193"/>
      <c r="T385" s="193"/>
      <c r="U385" s="193"/>
      <c r="V385" s="193"/>
      <c r="W385" s="193"/>
      <c r="X385" s="193"/>
      <c r="Y385" s="193"/>
      <c r="Z385" s="193"/>
    </row>
    <row r="386" ht="12.0" customHeight="1">
      <c r="A386" s="193"/>
      <c r="B386" s="193"/>
      <c r="C386" s="193"/>
      <c r="D386" s="193"/>
      <c r="E386" s="193"/>
      <c r="F386" s="193"/>
      <c r="G386" s="193"/>
      <c r="H386" s="193"/>
      <c r="I386" s="193"/>
      <c r="J386" s="193"/>
      <c r="K386" s="193"/>
      <c r="L386" s="193"/>
      <c r="M386" s="193"/>
      <c r="N386" s="193"/>
      <c r="O386" s="193"/>
      <c r="P386" s="193"/>
      <c r="Q386" s="193"/>
      <c r="R386" s="193"/>
      <c r="S386" s="193"/>
      <c r="T386" s="193"/>
      <c r="U386" s="193"/>
      <c r="V386" s="193"/>
      <c r="W386" s="193"/>
      <c r="X386" s="193"/>
      <c r="Y386" s="193"/>
      <c r="Z386" s="193"/>
    </row>
    <row r="387" ht="12.0" customHeight="1">
      <c r="A387" s="193"/>
      <c r="B387" s="193"/>
      <c r="C387" s="193"/>
      <c r="D387" s="193"/>
      <c r="E387" s="193"/>
      <c r="F387" s="193"/>
      <c r="G387" s="193"/>
      <c r="H387" s="193"/>
      <c r="I387" s="193"/>
      <c r="J387" s="193"/>
      <c r="K387" s="193"/>
      <c r="L387" s="193"/>
      <c r="M387" s="193"/>
      <c r="N387" s="193"/>
      <c r="O387" s="193"/>
      <c r="P387" s="193"/>
      <c r="Q387" s="193"/>
      <c r="R387" s="193"/>
      <c r="S387" s="193"/>
      <c r="T387" s="193"/>
      <c r="U387" s="193"/>
      <c r="V387" s="193"/>
      <c r="W387" s="193"/>
      <c r="X387" s="193"/>
      <c r="Y387" s="193"/>
      <c r="Z387" s="193"/>
    </row>
    <row r="388" ht="12.0" customHeight="1">
      <c r="A388" s="193"/>
      <c r="B388" s="193"/>
      <c r="C388" s="193"/>
      <c r="D388" s="193"/>
      <c r="E388" s="193"/>
      <c r="F388" s="193"/>
      <c r="G388" s="193"/>
      <c r="H388" s="193"/>
      <c r="I388" s="193"/>
      <c r="J388" s="193"/>
      <c r="K388" s="193"/>
      <c r="L388" s="193"/>
      <c r="M388" s="193"/>
      <c r="N388" s="193"/>
      <c r="O388" s="193"/>
      <c r="P388" s="193"/>
      <c r="Q388" s="193"/>
      <c r="R388" s="193"/>
      <c r="S388" s="193"/>
      <c r="T388" s="193"/>
      <c r="U388" s="193"/>
      <c r="V388" s="193"/>
      <c r="W388" s="193"/>
      <c r="X388" s="193"/>
      <c r="Y388" s="193"/>
      <c r="Z388" s="193"/>
    </row>
    <row r="389" ht="12.0" customHeight="1">
      <c r="A389" s="193"/>
      <c r="B389" s="193"/>
      <c r="C389" s="193"/>
      <c r="D389" s="193"/>
      <c r="E389" s="193"/>
      <c r="F389" s="193"/>
      <c r="G389" s="193"/>
      <c r="H389" s="193"/>
      <c r="I389" s="193"/>
      <c r="J389" s="193"/>
      <c r="K389" s="193"/>
      <c r="L389" s="193"/>
      <c r="M389" s="193"/>
      <c r="N389" s="193"/>
      <c r="O389" s="193"/>
      <c r="P389" s="193"/>
      <c r="Q389" s="193"/>
      <c r="R389" s="193"/>
      <c r="S389" s="193"/>
      <c r="T389" s="193"/>
      <c r="U389" s="193"/>
      <c r="V389" s="193"/>
      <c r="W389" s="193"/>
      <c r="X389" s="193"/>
      <c r="Y389" s="193"/>
      <c r="Z389" s="193"/>
    </row>
    <row r="390" ht="12.0" customHeight="1">
      <c r="A390" s="193"/>
      <c r="B390" s="193"/>
      <c r="C390" s="193"/>
      <c r="D390" s="193"/>
      <c r="E390" s="193"/>
      <c r="F390" s="193"/>
      <c r="G390" s="193"/>
      <c r="H390" s="193"/>
      <c r="I390" s="193"/>
      <c r="J390" s="193"/>
      <c r="K390" s="193"/>
      <c r="L390" s="193"/>
      <c r="M390" s="193"/>
      <c r="N390" s="193"/>
      <c r="O390" s="193"/>
      <c r="P390" s="193"/>
      <c r="Q390" s="193"/>
      <c r="R390" s="193"/>
      <c r="S390" s="193"/>
      <c r="T390" s="193"/>
      <c r="U390" s="193"/>
      <c r="V390" s="193"/>
      <c r="W390" s="193"/>
      <c r="X390" s="193"/>
      <c r="Y390" s="193"/>
      <c r="Z390" s="193"/>
    </row>
    <row r="391" ht="12.0" customHeight="1">
      <c r="A391" s="193"/>
      <c r="B391" s="193"/>
      <c r="C391" s="193"/>
      <c r="D391" s="193"/>
      <c r="E391" s="193"/>
      <c r="F391" s="193"/>
      <c r="G391" s="193"/>
      <c r="H391" s="193"/>
      <c r="I391" s="193"/>
      <c r="J391" s="193"/>
      <c r="K391" s="193"/>
      <c r="L391" s="193"/>
      <c r="M391" s="193"/>
      <c r="N391" s="193"/>
      <c r="O391" s="193"/>
      <c r="P391" s="193"/>
      <c r="Q391" s="193"/>
      <c r="R391" s="193"/>
      <c r="S391" s="193"/>
      <c r="T391" s="193"/>
      <c r="U391" s="193"/>
      <c r="V391" s="193"/>
      <c r="W391" s="193"/>
      <c r="X391" s="193"/>
      <c r="Y391" s="193"/>
      <c r="Z391" s="193"/>
    </row>
    <row r="392" ht="12.0" customHeight="1">
      <c r="A392" s="193"/>
      <c r="B392" s="193"/>
      <c r="C392" s="193"/>
      <c r="D392" s="193"/>
      <c r="E392" s="193"/>
      <c r="F392" s="193"/>
      <c r="G392" s="193"/>
      <c r="H392" s="193"/>
      <c r="I392" s="193"/>
      <c r="J392" s="193"/>
      <c r="K392" s="193"/>
      <c r="L392" s="193"/>
      <c r="M392" s="193"/>
      <c r="N392" s="193"/>
      <c r="O392" s="193"/>
      <c r="P392" s="193"/>
      <c r="Q392" s="193"/>
      <c r="R392" s="193"/>
      <c r="S392" s="193"/>
      <c r="T392" s="193"/>
      <c r="U392" s="193"/>
      <c r="V392" s="193"/>
      <c r="W392" s="193"/>
      <c r="X392" s="193"/>
      <c r="Y392" s="193"/>
      <c r="Z392" s="193"/>
    </row>
    <row r="393" ht="12.0" customHeight="1">
      <c r="A393" s="193"/>
      <c r="B393" s="193"/>
      <c r="C393" s="193"/>
      <c r="D393" s="193"/>
      <c r="E393" s="193"/>
      <c r="F393" s="193"/>
      <c r="G393" s="193"/>
      <c r="H393" s="193"/>
      <c r="I393" s="193"/>
      <c r="J393" s="193"/>
      <c r="K393" s="193"/>
      <c r="L393" s="193"/>
      <c r="M393" s="193"/>
      <c r="N393" s="193"/>
      <c r="O393" s="193"/>
      <c r="P393" s="193"/>
      <c r="Q393" s="193"/>
      <c r="R393" s="193"/>
      <c r="S393" s="193"/>
      <c r="T393" s="193"/>
      <c r="U393" s="193"/>
      <c r="V393" s="193"/>
      <c r="W393" s="193"/>
      <c r="X393" s="193"/>
      <c r="Y393" s="193"/>
      <c r="Z393" s="193"/>
    </row>
    <row r="394" ht="12.0" customHeight="1">
      <c r="A394" s="193"/>
      <c r="B394" s="193"/>
      <c r="C394" s="193"/>
      <c r="D394" s="193"/>
      <c r="E394" s="193"/>
      <c r="F394" s="193"/>
      <c r="G394" s="193"/>
      <c r="H394" s="193"/>
      <c r="I394" s="193"/>
      <c r="J394" s="193"/>
      <c r="K394" s="193"/>
      <c r="L394" s="193"/>
      <c r="M394" s="193"/>
      <c r="N394" s="193"/>
      <c r="O394" s="193"/>
      <c r="P394" s="193"/>
      <c r="Q394" s="193"/>
      <c r="R394" s="193"/>
      <c r="S394" s="193"/>
      <c r="T394" s="193"/>
      <c r="U394" s="193"/>
      <c r="V394" s="193"/>
      <c r="W394" s="193"/>
      <c r="X394" s="193"/>
      <c r="Y394" s="193"/>
      <c r="Z394" s="193"/>
    </row>
    <row r="395" ht="12.0" customHeight="1">
      <c r="A395" s="193"/>
      <c r="B395" s="193"/>
      <c r="C395" s="193"/>
      <c r="D395" s="193"/>
      <c r="E395" s="193"/>
      <c r="F395" s="193"/>
      <c r="G395" s="193"/>
      <c r="H395" s="193"/>
      <c r="I395" s="193"/>
      <c r="J395" s="193"/>
      <c r="K395" s="193"/>
      <c r="L395" s="193"/>
      <c r="M395" s="193"/>
      <c r="N395" s="193"/>
      <c r="O395" s="193"/>
      <c r="P395" s="193"/>
      <c r="Q395" s="193"/>
      <c r="R395" s="193"/>
      <c r="S395" s="193"/>
      <c r="T395" s="193"/>
      <c r="U395" s="193"/>
      <c r="V395" s="193"/>
      <c r="W395" s="193"/>
      <c r="X395" s="193"/>
      <c r="Y395" s="193"/>
      <c r="Z395" s="193"/>
    </row>
    <row r="396" ht="12.0" customHeight="1">
      <c r="A396" s="193"/>
      <c r="B396" s="193"/>
      <c r="C396" s="193"/>
      <c r="D396" s="193"/>
      <c r="E396" s="193"/>
      <c r="F396" s="193"/>
      <c r="G396" s="193"/>
      <c r="H396" s="193"/>
      <c r="I396" s="193"/>
      <c r="J396" s="193"/>
      <c r="K396" s="193"/>
      <c r="L396" s="193"/>
      <c r="M396" s="193"/>
      <c r="N396" s="193"/>
      <c r="O396" s="193"/>
      <c r="P396" s="193"/>
      <c r="Q396" s="193"/>
      <c r="R396" s="193"/>
      <c r="S396" s="193"/>
      <c r="T396" s="193"/>
      <c r="U396" s="193"/>
      <c r="V396" s="193"/>
      <c r="W396" s="193"/>
      <c r="X396" s="193"/>
      <c r="Y396" s="193"/>
      <c r="Z396" s="193"/>
    </row>
    <row r="397" ht="12.0" customHeight="1">
      <c r="A397" s="193"/>
      <c r="B397" s="193"/>
      <c r="C397" s="193"/>
      <c r="D397" s="193"/>
      <c r="E397" s="193"/>
      <c r="F397" s="193"/>
      <c r="G397" s="193"/>
      <c r="H397" s="193"/>
      <c r="I397" s="193"/>
      <c r="J397" s="193"/>
      <c r="K397" s="193"/>
      <c r="L397" s="193"/>
      <c r="M397" s="193"/>
      <c r="N397" s="193"/>
      <c r="O397" s="193"/>
      <c r="P397" s="193"/>
      <c r="Q397" s="193"/>
      <c r="R397" s="193"/>
      <c r="S397" s="193"/>
      <c r="T397" s="193"/>
      <c r="U397" s="193"/>
      <c r="V397" s="193"/>
      <c r="W397" s="193"/>
      <c r="X397" s="193"/>
      <c r="Y397" s="193"/>
      <c r="Z397" s="193"/>
    </row>
    <row r="398" ht="12.0" customHeight="1">
      <c r="A398" s="193"/>
      <c r="B398" s="193"/>
      <c r="C398" s="193"/>
      <c r="D398" s="193"/>
      <c r="E398" s="193"/>
      <c r="F398" s="193"/>
      <c r="G398" s="193"/>
      <c r="H398" s="193"/>
      <c r="I398" s="193"/>
      <c r="J398" s="193"/>
      <c r="K398" s="193"/>
      <c r="L398" s="193"/>
      <c r="M398" s="193"/>
      <c r="N398" s="193"/>
      <c r="O398" s="193"/>
      <c r="P398" s="193"/>
      <c r="Q398" s="193"/>
      <c r="R398" s="193"/>
      <c r="S398" s="193"/>
      <c r="T398" s="193"/>
      <c r="U398" s="193"/>
      <c r="V398" s="193"/>
      <c r="W398" s="193"/>
      <c r="X398" s="193"/>
      <c r="Y398" s="193"/>
      <c r="Z398" s="193"/>
    </row>
    <row r="399" ht="12.0" customHeight="1">
      <c r="A399" s="193"/>
      <c r="B399" s="193"/>
      <c r="C399" s="193"/>
      <c r="D399" s="193"/>
      <c r="E399" s="193"/>
      <c r="F399" s="193"/>
      <c r="G399" s="193"/>
      <c r="H399" s="193"/>
      <c r="I399" s="193"/>
      <c r="J399" s="193"/>
      <c r="K399" s="193"/>
      <c r="L399" s="193"/>
      <c r="M399" s="193"/>
      <c r="N399" s="193"/>
      <c r="O399" s="193"/>
      <c r="P399" s="193"/>
      <c r="Q399" s="193"/>
      <c r="R399" s="193"/>
      <c r="S399" s="193"/>
      <c r="T399" s="193"/>
      <c r="U399" s="193"/>
      <c r="V399" s="193"/>
      <c r="W399" s="193"/>
      <c r="X399" s="193"/>
      <c r="Y399" s="193"/>
      <c r="Z399" s="193"/>
    </row>
    <row r="400" ht="12.0" customHeight="1">
      <c r="A400" s="193"/>
      <c r="B400" s="193"/>
      <c r="C400" s="193"/>
      <c r="D400" s="193"/>
      <c r="E400" s="193"/>
      <c r="F400" s="193"/>
      <c r="G400" s="193"/>
      <c r="H400" s="193"/>
      <c r="I400" s="193"/>
      <c r="J400" s="193"/>
      <c r="K400" s="193"/>
      <c r="L400" s="193"/>
      <c r="M400" s="193"/>
      <c r="N400" s="193"/>
      <c r="O400" s="193"/>
      <c r="P400" s="193"/>
      <c r="Q400" s="193"/>
      <c r="R400" s="193"/>
      <c r="S400" s="193"/>
      <c r="T400" s="193"/>
      <c r="U400" s="193"/>
      <c r="V400" s="193"/>
      <c r="W400" s="193"/>
      <c r="X400" s="193"/>
      <c r="Y400" s="193"/>
      <c r="Z400" s="193"/>
    </row>
    <row r="401" ht="12.0" customHeight="1">
      <c r="A401" s="193"/>
      <c r="B401" s="193"/>
      <c r="C401" s="193"/>
      <c r="D401" s="193"/>
      <c r="E401" s="193"/>
      <c r="F401" s="193"/>
      <c r="G401" s="193"/>
      <c r="H401" s="193"/>
      <c r="I401" s="193"/>
      <c r="J401" s="193"/>
      <c r="K401" s="193"/>
      <c r="L401" s="193"/>
      <c r="M401" s="193"/>
      <c r="N401" s="193"/>
      <c r="O401" s="193"/>
      <c r="P401" s="193"/>
      <c r="Q401" s="193"/>
      <c r="R401" s="193"/>
      <c r="S401" s="193"/>
      <c r="T401" s="193"/>
      <c r="U401" s="193"/>
      <c r="V401" s="193"/>
      <c r="W401" s="193"/>
      <c r="X401" s="193"/>
      <c r="Y401" s="193"/>
      <c r="Z401" s="193"/>
    </row>
    <row r="402" ht="12.0" customHeight="1">
      <c r="A402" s="193"/>
      <c r="B402" s="193"/>
      <c r="C402" s="193"/>
      <c r="D402" s="193"/>
      <c r="E402" s="193"/>
      <c r="F402" s="193"/>
      <c r="G402" s="193"/>
      <c r="H402" s="193"/>
      <c r="I402" s="193"/>
      <c r="J402" s="193"/>
      <c r="K402" s="193"/>
      <c r="L402" s="193"/>
      <c r="M402" s="193"/>
      <c r="N402" s="193"/>
      <c r="O402" s="193"/>
      <c r="P402" s="193"/>
      <c r="Q402" s="193"/>
      <c r="R402" s="193"/>
      <c r="S402" s="193"/>
      <c r="T402" s="193"/>
      <c r="U402" s="193"/>
      <c r="V402" s="193"/>
      <c r="W402" s="193"/>
      <c r="X402" s="193"/>
      <c r="Y402" s="193"/>
      <c r="Z402" s="193"/>
    </row>
    <row r="403" ht="12.0" customHeight="1">
      <c r="A403" s="193"/>
      <c r="B403" s="193"/>
      <c r="C403" s="193"/>
      <c r="D403" s="193"/>
      <c r="E403" s="193"/>
      <c r="F403" s="193"/>
      <c r="G403" s="193"/>
      <c r="H403" s="193"/>
      <c r="I403" s="193"/>
      <c r="J403" s="193"/>
      <c r="K403" s="193"/>
      <c r="L403" s="193"/>
      <c r="M403" s="193"/>
      <c r="N403" s="193"/>
      <c r="O403" s="193"/>
      <c r="P403" s="193"/>
      <c r="Q403" s="193"/>
      <c r="R403" s="193"/>
      <c r="S403" s="193"/>
      <c r="T403" s="193"/>
      <c r="U403" s="193"/>
      <c r="V403" s="193"/>
      <c r="W403" s="193"/>
      <c r="X403" s="193"/>
      <c r="Y403" s="193"/>
      <c r="Z403" s="193"/>
    </row>
    <row r="404" ht="12.0" customHeight="1">
      <c r="A404" s="193"/>
      <c r="B404" s="193"/>
      <c r="C404" s="193"/>
      <c r="D404" s="193"/>
      <c r="E404" s="193"/>
      <c r="F404" s="193"/>
      <c r="G404" s="193"/>
      <c r="H404" s="193"/>
      <c r="I404" s="193"/>
      <c r="J404" s="193"/>
      <c r="K404" s="193"/>
      <c r="L404" s="193"/>
      <c r="M404" s="193"/>
      <c r="N404" s="193"/>
      <c r="O404" s="193"/>
      <c r="P404" s="193"/>
      <c r="Q404" s="193"/>
      <c r="R404" s="193"/>
      <c r="S404" s="193"/>
      <c r="T404" s="193"/>
      <c r="U404" s="193"/>
      <c r="V404" s="193"/>
      <c r="W404" s="193"/>
      <c r="X404" s="193"/>
      <c r="Y404" s="193"/>
      <c r="Z404" s="193"/>
    </row>
    <row r="405" ht="12.0" customHeight="1">
      <c r="A405" s="193"/>
      <c r="B405" s="193"/>
      <c r="C405" s="193"/>
      <c r="D405" s="193"/>
      <c r="E405" s="193"/>
      <c r="F405" s="193"/>
      <c r="G405" s="193"/>
      <c r="H405" s="193"/>
      <c r="I405" s="193"/>
      <c r="J405" s="193"/>
      <c r="K405" s="193"/>
      <c r="L405" s="193"/>
      <c r="M405" s="193"/>
      <c r="N405" s="193"/>
      <c r="O405" s="193"/>
      <c r="P405" s="193"/>
      <c r="Q405" s="193"/>
      <c r="R405" s="193"/>
      <c r="S405" s="193"/>
      <c r="T405" s="193"/>
      <c r="U405" s="193"/>
      <c r="V405" s="193"/>
      <c r="W405" s="193"/>
      <c r="X405" s="193"/>
      <c r="Y405" s="193"/>
      <c r="Z405" s="193"/>
    </row>
    <row r="406" ht="12.0" customHeight="1">
      <c r="A406" s="193"/>
      <c r="B406" s="193"/>
      <c r="C406" s="193"/>
      <c r="D406" s="193"/>
      <c r="E406" s="193"/>
      <c r="F406" s="193"/>
      <c r="G406" s="193"/>
      <c r="H406" s="193"/>
      <c r="I406" s="193"/>
      <c r="J406" s="193"/>
      <c r="K406" s="193"/>
      <c r="L406" s="193"/>
      <c r="M406" s="193"/>
      <c r="N406" s="193"/>
      <c r="O406" s="193"/>
      <c r="P406" s="193"/>
      <c r="Q406" s="193"/>
      <c r="R406" s="193"/>
      <c r="S406" s="193"/>
      <c r="T406" s="193"/>
      <c r="U406" s="193"/>
      <c r="V406" s="193"/>
      <c r="W406" s="193"/>
      <c r="X406" s="193"/>
      <c r="Y406" s="193"/>
      <c r="Z406" s="193"/>
    </row>
    <row r="407" ht="12.0" customHeight="1">
      <c r="A407" s="193"/>
      <c r="B407" s="193"/>
      <c r="C407" s="193"/>
      <c r="D407" s="193"/>
      <c r="E407" s="193"/>
      <c r="F407" s="193"/>
      <c r="G407" s="193"/>
      <c r="H407" s="193"/>
      <c r="I407" s="193"/>
      <c r="J407" s="193"/>
      <c r="K407" s="193"/>
      <c r="L407" s="193"/>
      <c r="M407" s="193"/>
      <c r="N407" s="193"/>
      <c r="O407" s="193"/>
      <c r="P407" s="193"/>
      <c r="Q407" s="193"/>
      <c r="R407" s="193"/>
      <c r="S407" s="193"/>
      <c r="T407" s="193"/>
      <c r="U407" s="193"/>
      <c r="V407" s="193"/>
      <c r="W407" s="193"/>
      <c r="X407" s="193"/>
      <c r="Y407" s="193"/>
      <c r="Z407" s="193"/>
    </row>
    <row r="408" ht="12.0" customHeight="1">
      <c r="A408" s="193"/>
      <c r="B408" s="193"/>
      <c r="C408" s="193"/>
      <c r="D408" s="193"/>
      <c r="E408" s="193"/>
      <c r="F408" s="193"/>
      <c r="G408" s="193"/>
      <c r="H408" s="193"/>
      <c r="I408" s="193"/>
      <c r="J408" s="193"/>
      <c r="K408" s="193"/>
      <c r="L408" s="193"/>
      <c r="M408" s="193"/>
      <c r="N408" s="193"/>
      <c r="O408" s="193"/>
      <c r="P408" s="193"/>
      <c r="Q408" s="193"/>
      <c r="R408" s="193"/>
      <c r="S408" s="193"/>
      <c r="T408" s="193"/>
      <c r="U408" s="193"/>
      <c r="V408" s="193"/>
      <c r="W408" s="193"/>
      <c r="X408" s="193"/>
      <c r="Y408" s="193"/>
      <c r="Z408" s="193"/>
    </row>
    <row r="409" ht="12.0" customHeight="1">
      <c r="A409" s="193"/>
      <c r="B409" s="193"/>
      <c r="C409" s="193"/>
      <c r="D409" s="193"/>
      <c r="E409" s="193"/>
      <c r="F409" s="193"/>
      <c r="G409" s="193"/>
      <c r="H409" s="193"/>
      <c r="I409" s="193"/>
      <c r="J409" s="193"/>
      <c r="K409" s="193"/>
      <c r="L409" s="193"/>
      <c r="M409" s="193"/>
      <c r="N409" s="193"/>
      <c r="O409" s="193"/>
      <c r="P409" s="193"/>
      <c r="Q409" s="193"/>
      <c r="R409" s="193"/>
      <c r="S409" s="193"/>
      <c r="T409" s="193"/>
      <c r="U409" s="193"/>
      <c r="V409" s="193"/>
      <c r="W409" s="193"/>
      <c r="X409" s="193"/>
      <c r="Y409" s="193"/>
      <c r="Z409" s="193"/>
    </row>
    <row r="410" ht="12.0" customHeight="1">
      <c r="A410" s="193"/>
      <c r="B410" s="193"/>
      <c r="C410" s="193"/>
      <c r="D410" s="193"/>
      <c r="E410" s="193"/>
      <c r="F410" s="193"/>
      <c r="G410" s="193"/>
      <c r="H410" s="193"/>
      <c r="I410" s="193"/>
      <c r="J410" s="193"/>
      <c r="K410" s="193"/>
      <c r="L410" s="193"/>
      <c r="M410" s="193"/>
      <c r="N410" s="193"/>
      <c r="O410" s="193"/>
      <c r="P410" s="193"/>
      <c r="Q410" s="193"/>
      <c r="R410" s="193"/>
      <c r="S410" s="193"/>
      <c r="T410" s="193"/>
      <c r="U410" s="193"/>
      <c r="V410" s="193"/>
      <c r="W410" s="193"/>
      <c r="X410" s="193"/>
      <c r="Y410" s="193"/>
      <c r="Z410" s="193"/>
    </row>
    <row r="411" ht="12.0" customHeight="1">
      <c r="A411" s="193"/>
      <c r="B411" s="193"/>
      <c r="C411" s="193"/>
      <c r="D411" s="193"/>
      <c r="E411" s="193"/>
      <c r="F411" s="193"/>
      <c r="G411" s="193"/>
      <c r="H411" s="193"/>
      <c r="I411" s="193"/>
      <c r="J411" s="193"/>
      <c r="K411" s="193"/>
      <c r="L411" s="193"/>
      <c r="M411" s="193"/>
      <c r="N411" s="193"/>
      <c r="O411" s="193"/>
      <c r="P411" s="193"/>
      <c r="Q411" s="193"/>
      <c r="R411" s="193"/>
      <c r="S411" s="193"/>
      <c r="T411" s="193"/>
      <c r="U411" s="193"/>
      <c r="V411" s="193"/>
      <c r="W411" s="193"/>
      <c r="X411" s="193"/>
      <c r="Y411" s="193"/>
      <c r="Z411" s="193"/>
    </row>
    <row r="412" ht="12.0" customHeight="1">
      <c r="A412" s="193"/>
      <c r="B412" s="193"/>
      <c r="C412" s="193"/>
      <c r="D412" s="193"/>
      <c r="E412" s="193"/>
      <c r="F412" s="193"/>
      <c r="G412" s="193"/>
      <c r="H412" s="193"/>
      <c r="I412" s="193"/>
      <c r="J412" s="193"/>
      <c r="K412" s="193"/>
      <c r="L412" s="193"/>
      <c r="M412" s="193"/>
      <c r="N412" s="193"/>
      <c r="O412" s="193"/>
      <c r="P412" s="193"/>
      <c r="Q412" s="193"/>
      <c r="R412" s="193"/>
      <c r="S412" s="193"/>
      <c r="T412" s="193"/>
      <c r="U412" s="193"/>
      <c r="V412" s="193"/>
      <c r="W412" s="193"/>
      <c r="X412" s="193"/>
      <c r="Y412" s="193"/>
      <c r="Z412" s="193"/>
    </row>
    <row r="413" ht="12.0" customHeight="1">
      <c r="A413" s="193"/>
      <c r="B413" s="193"/>
      <c r="C413" s="193"/>
      <c r="D413" s="193"/>
      <c r="E413" s="193"/>
      <c r="F413" s="193"/>
      <c r="G413" s="193"/>
      <c r="H413" s="193"/>
      <c r="I413" s="193"/>
      <c r="J413" s="193"/>
      <c r="K413" s="193"/>
      <c r="L413" s="193"/>
      <c r="M413" s="193"/>
      <c r="N413" s="193"/>
      <c r="O413" s="193"/>
      <c r="P413" s="193"/>
      <c r="Q413" s="193"/>
      <c r="R413" s="193"/>
      <c r="S413" s="193"/>
      <c r="T413" s="193"/>
      <c r="U413" s="193"/>
      <c r="V413" s="193"/>
      <c r="W413" s="193"/>
      <c r="X413" s="193"/>
      <c r="Y413" s="193"/>
      <c r="Z413" s="193"/>
    </row>
    <row r="414" ht="12.0" customHeight="1">
      <c r="A414" s="193"/>
      <c r="B414" s="193"/>
      <c r="C414" s="193"/>
      <c r="D414" s="193"/>
      <c r="E414" s="193"/>
      <c r="F414" s="193"/>
      <c r="G414" s="193"/>
      <c r="H414" s="193"/>
      <c r="I414" s="193"/>
      <c r="J414" s="193"/>
      <c r="K414" s="193"/>
      <c r="L414" s="193"/>
      <c r="M414" s="193"/>
      <c r="N414" s="193"/>
      <c r="O414" s="193"/>
      <c r="P414" s="193"/>
      <c r="Q414" s="193"/>
      <c r="R414" s="193"/>
      <c r="S414" s="193"/>
      <c r="T414" s="193"/>
      <c r="U414" s="193"/>
      <c r="V414" s="193"/>
      <c r="W414" s="193"/>
      <c r="X414" s="193"/>
      <c r="Y414" s="193"/>
      <c r="Z414" s="193"/>
    </row>
    <row r="415" ht="12.0" customHeight="1">
      <c r="A415" s="193"/>
      <c r="B415" s="193"/>
      <c r="C415" s="193"/>
      <c r="D415" s="193"/>
      <c r="E415" s="193"/>
      <c r="F415" s="193"/>
      <c r="G415" s="193"/>
      <c r="H415" s="193"/>
      <c r="I415" s="193"/>
      <c r="J415" s="193"/>
      <c r="K415" s="193"/>
      <c r="L415" s="193"/>
      <c r="M415" s="193"/>
      <c r="N415" s="193"/>
      <c r="O415" s="193"/>
      <c r="P415" s="193"/>
      <c r="Q415" s="193"/>
      <c r="R415" s="193"/>
      <c r="S415" s="193"/>
      <c r="T415" s="193"/>
      <c r="U415" s="193"/>
      <c r="V415" s="193"/>
      <c r="W415" s="193"/>
      <c r="X415" s="193"/>
      <c r="Y415" s="193"/>
      <c r="Z415" s="193"/>
    </row>
    <row r="416" ht="12.0" customHeight="1">
      <c r="A416" s="193"/>
      <c r="B416" s="193"/>
      <c r="C416" s="193"/>
      <c r="D416" s="193"/>
      <c r="E416" s="193"/>
      <c r="F416" s="193"/>
      <c r="G416" s="193"/>
      <c r="H416" s="193"/>
      <c r="I416" s="193"/>
      <c r="J416" s="193"/>
      <c r="K416" s="193"/>
      <c r="L416" s="193"/>
      <c r="M416" s="193"/>
      <c r="N416" s="193"/>
      <c r="O416" s="193"/>
      <c r="P416" s="193"/>
      <c r="Q416" s="193"/>
      <c r="R416" s="193"/>
      <c r="S416" s="193"/>
      <c r="T416" s="193"/>
      <c r="U416" s="193"/>
      <c r="V416" s="193"/>
      <c r="W416" s="193"/>
      <c r="X416" s="193"/>
      <c r="Y416" s="193"/>
      <c r="Z416" s="193"/>
    </row>
    <row r="417" ht="12.0" customHeight="1">
      <c r="A417" s="193"/>
      <c r="B417" s="193"/>
      <c r="C417" s="193"/>
      <c r="D417" s="193"/>
      <c r="E417" s="193"/>
      <c r="F417" s="193"/>
      <c r="G417" s="193"/>
      <c r="H417" s="193"/>
      <c r="I417" s="193"/>
      <c r="J417" s="193"/>
      <c r="K417" s="193"/>
      <c r="L417" s="193"/>
      <c r="M417" s="193"/>
      <c r="N417" s="193"/>
      <c r="O417" s="193"/>
      <c r="P417" s="193"/>
      <c r="Q417" s="193"/>
      <c r="R417" s="193"/>
      <c r="S417" s="193"/>
      <c r="T417" s="193"/>
      <c r="U417" s="193"/>
      <c r="V417" s="193"/>
      <c r="W417" s="193"/>
      <c r="X417" s="193"/>
      <c r="Y417" s="193"/>
      <c r="Z417" s="193"/>
    </row>
    <row r="418" ht="12.0" customHeight="1">
      <c r="A418" s="193"/>
      <c r="B418" s="193"/>
      <c r="C418" s="193"/>
      <c r="D418" s="193"/>
      <c r="E418" s="193"/>
      <c r="F418" s="193"/>
      <c r="G418" s="193"/>
      <c r="H418" s="193"/>
      <c r="I418" s="193"/>
      <c r="J418" s="193"/>
      <c r="K418" s="193"/>
      <c r="L418" s="193"/>
      <c r="M418" s="193"/>
      <c r="N418" s="193"/>
      <c r="O418" s="193"/>
      <c r="P418" s="193"/>
      <c r="Q418" s="193"/>
      <c r="R418" s="193"/>
      <c r="S418" s="193"/>
      <c r="T418" s="193"/>
      <c r="U418" s="193"/>
      <c r="V418" s="193"/>
      <c r="W418" s="193"/>
      <c r="X418" s="193"/>
      <c r="Y418" s="193"/>
      <c r="Z418" s="193"/>
    </row>
    <row r="419" ht="12.0" customHeight="1">
      <c r="A419" s="193"/>
      <c r="B419" s="193"/>
      <c r="C419" s="193"/>
      <c r="D419" s="193"/>
      <c r="E419" s="193"/>
      <c r="F419" s="193"/>
      <c r="G419" s="193"/>
      <c r="H419" s="193"/>
      <c r="I419" s="193"/>
      <c r="J419" s="193"/>
      <c r="K419" s="193"/>
      <c r="L419" s="193"/>
      <c r="M419" s="193"/>
      <c r="N419" s="193"/>
      <c r="O419" s="193"/>
      <c r="P419" s="193"/>
      <c r="Q419" s="193"/>
      <c r="R419" s="193"/>
      <c r="S419" s="193"/>
      <c r="T419" s="193"/>
      <c r="U419" s="193"/>
      <c r="V419" s="193"/>
      <c r="W419" s="193"/>
      <c r="X419" s="193"/>
      <c r="Y419" s="193"/>
      <c r="Z419" s="193"/>
    </row>
    <row r="420" ht="12.0" customHeight="1">
      <c r="A420" s="193"/>
      <c r="B420" s="193"/>
      <c r="C420" s="193"/>
      <c r="D420" s="193"/>
      <c r="E420" s="193"/>
      <c r="F420" s="193"/>
      <c r="G420" s="193"/>
      <c r="H420" s="193"/>
      <c r="I420" s="193"/>
      <c r="J420" s="193"/>
      <c r="K420" s="193"/>
      <c r="L420" s="193"/>
      <c r="M420" s="193"/>
      <c r="N420" s="193"/>
      <c r="O420" s="193"/>
      <c r="P420" s="193"/>
      <c r="Q420" s="193"/>
      <c r="R420" s="193"/>
      <c r="S420" s="193"/>
      <c r="T420" s="193"/>
      <c r="U420" s="193"/>
      <c r="V420" s="193"/>
      <c r="W420" s="193"/>
      <c r="X420" s="193"/>
      <c r="Y420" s="193"/>
      <c r="Z420" s="193"/>
    </row>
    <row r="421" ht="12.0" customHeight="1">
      <c r="A421" s="193"/>
      <c r="B421" s="193"/>
      <c r="C421" s="193"/>
      <c r="D421" s="193"/>
      <c r="E421" s="193"/>
      <c r="F421" s="193"/>
      <c r="G421" s="193"/>
      <c r="H421" s="193"/>
      <c r="I421" s="193"/>
      <c r="J421" s="193"/>
      <c r="K421" s="193"/>
      <c r="L421" s="193"/>
      <c r="M421" s="193"/>
      <c r="N421" s="193"/>
      <c r="O421" s="193"/>
      <c r="P421" s="193"/>
      <c r="Q421" s="193"/>
      <c r="R421" s="193"/>
      <c r="S421" s="193"/>
      <c r="T421" s="193"/>
      <c r="U421" s="193"/>
      <c r="V421" s="193"/>
      <c r="W421" s="193"/>
      <c r="X421" s="193"/>
      <c r="Y421" s="193"/>
      <c r="Z421" s="193"/>
    </row>
    <row r="422" ht="12.0" customHeight="1">
      <c r="A422" s="193"/>
      <c r="B422" s="193"/>
      <c r="C422" s="193"/>
      <c r="D422" s="193"/>
      <c r="E422" s="193"/>
      <c r="F422" s="193"/>
      <c r="G422" s="193"/>
      <c r="H422" s="193"/>
      <c r="I422" s="193"/>
      <c r="J422" s="193"/>
      <c r="K422" s="193"/>
      <c r="L422" s="193"/>
      <c r="M422" s="193"/>
      <c r="N422" s="193"/>
      <c r="O422" s="193"/>
      <c r="P422" s="193"/>
      <c r="Q422" s="193"/>
      <c r="R422" s="193"/>
      <c r="S422" s="193"/>
      <c r="T422" s="193"/>
      <c r="U422" s="193"/>
      <c r="V422" s="193"/>
      <c r="W422" s="193"/>
      <c r="X422" s="193"/>
      <c r="Y422" s="193"/>
      <c r="Z422" s="193"/>
    </row>
    <row r="423" ht="12.0" customHeight="1">
      <c r="A423" s="193"/>
      <c r="B423" s="193"/>
      <c r="C423" s="193"/>
      <c r="D423" s="193"/>
      <c r="E423" s="193"/>
      <c r="F423" s="193"/>
      <c r="G423" s="193"/>
      <c r="H423" s="193"/>
      <c r="I423" s="193"/>
      <c r="J423" s="193"/>
      <c r="K423" s="193"/>
      <c r="L423" s="193"/>
      <c r="M423" s="193"/>
      <c r="N423" s="193"/>
      <c r="O423" s="193"/>
      <c r="P423" s="193"/>
      <c r="Q423" s="193"/>
      <c r="R423" s="193"/>
      <c r="S423" s="193"/>
      <c r="T423" s="193"/>
      <c r="U423" s="193"/>
      <c r="V423" s="193"/>
      <c r="W423" s="193"/>
      <c r="X423" s="193"/>
      <c r="Y423" s="193"/>
      <c r="Z423" s="193"/>
    </row>
    <row r="424" ht="12.0" customHeight="1">
      <c r="A424" s="193"/>
      <c r="B424" s="193"/>
      <c r="C424" s="193"/>
      <c r="D424" s="193"/>
      <c r="E424" s="193"/>
      <c r="F424" s="193"/>
      <c r="G424" s="193"/>
      <c r="H424" s="193"/>
      <c r="I424" s="193"/>
      <c r="J424" s="193"/>
      <c r="K424" s="193"/>
      <c r="L424" s="193"/>
      <c r="M424" s="193"/>
      <c r="N424" s="193"/>
      <c r="O424" s="193"/>
      <c r="P424" s="193"/>
      <c r="Q424" s="193"/>
      <c r="R424" s="193"/>
      <c r="S424" s="193"/>
      <c r="T424" s="193"/>
      <c r="U424" s="193"/>
      <c r="V424" s="193"/>
      <c r="W424" s="193"/>
      <c r="X424" s="193"/>
      <c r="Y424" s="193"/>
      <c r="Z424" s="193"/>
    </row>
    <row r="425" ht="12.0" customHeight="1">
      <c r="A425" s="193"/>
      <c r="B425" s="193"/>
      <c r="C425" s="193"/>
      <c r="D425" s="193"/>
      <c r="E425" s="193"/>
      <c r="F425" s="193"/>
      <c r="G425" s="193"/>
      <c r="H425" s="193"/>
      <c r="I425" s="193"/>
      <c r="J425" s="193"/>
      <c r="K425" s="193"/>
      <c r="L425" s="193"/>
      <c r="M425" s="193"/>
      <c r="N425" s="193"/>
      <c r="O425" s="193"/>
      <c r="P425" s="193"/>
      <c r="Q425" s="193"/>
      <c r="R425" s="193"/>
      <c r="S425" s="193"/>
      <c r="T425" s="193"/>
      <c r="U425" s="193"/>
      <c r="V425" s="193"/>
      <c r="W425" s="193"/>
      <c r="X425" s="193"/>
      <c r="Y425" s="193"/>
      <c r="Z425" s="193"/>
    </row>
    <row r="426" ht="12.0" customHeight="1">
      <c r="A426" s="193"/>
      <c r="B426" s="193"/>
      <c r="C426" s="193"/>
      <c r="D426" s="193"/>
      <c r="E426" s="193"/>
      <c r="F426" s="193"/>
      <c r="G426" s="193"/>
      <c r="H426" s="193"/>
      <c r="I426" s="193"/>
      <c r="J426" s="193"/>
      <c r="K426" s="193"/>
      <c r="L426" s="193"/>
      <c r="M426" s="193"/>
      <c r="N426" s="193"/>
      <c r="O426" s="193"/>
      <c r="P426" s="193"/>
      <c r="Q426" s="193"/>
      <c r="R426" s="193"/>
      <c r="S426" s="193"/>
      <c r="T426" s="193"/>
      <c r="U426" s="193"/>
      <c r="V426" s="193"/>
      <c r="W426" s="193"/>
      <c r="X426" s="193"/>
      <c r="Y426" s="193"/>
      <c r="Z426" s="193"/>
    </row>
    <row r="427" ht="12.0" customHeight="1">
      <c r="A427" s="193"/>
      <c r="B427" s="193"/>
      <c r="C427" s="193"/>
      <c r="D427" s="193"/>
      <c r="E427" s="193"/>
      <c r="F427" s="193"/>
      <c r="G427" s="193"/>
      <c r="H427" s="193"/>
      <c r="I427" s="193"/>
      <c r="J427" s="193"/>
      <c r="K427" s="193"/>
      <c r="L427" s="193"/>
      <c r="M427" s="193"/>
      <c r="N427" s="193"/>
      <c r="O427" s="193"/>
      <c r="P427" s="193"/>
      <c r="Q427" s="193"/>
      <c r="R427" s="193"/>
      <c r="S427" s="193"/>
      <c r="T427" s="193"/>
      <c r="U427" s="193"/>
      <c r="V427" s="193"/>
      <c r="W427" s="193"/>
      <c r="X427" s="193"/>
      <c r="Y427" s="193"/>
      <c r="Z427" s="193"/>
    </row>
    <row r="428" ht="12.0" customHeight="1">
      <c r="A428" s="193"/>
      <c r="B428" s="193"/>
      <c r="C428" s="193"/>
      <c r="D428" s="193"/>
      <c r="E428" s="193"/>
      <c r="F428" s="193"/>
      <c r="G428" s="193"/>
      <c r="H428" s="193"/>
      <c r="I428" s="193"/>
      <c r="J428" s="193"/>
      <c r="K428" s="193"/>
      <c r="L428" s="193"/>
      <c r="M428" s="193"/>
      <c r="N428" s="193"/>
      <c r="O428" s="193"/>
      <c r="P428" s="193"/>
      <c r="Q428" s="193"/>
      <c r="R428" s="193"/>
      <c r="S428" s="193"/>
      <c r="T428" s="193"/>
      <c r="U428" s="193"/>
      <c r="V428" s="193"/>
      <c r="W428" s="193"/>
      <c r="X428" s="193"/>
      <c r="Y428" s="193"/>
      <c r="Z428" s="193"/>
    </row>
    <row r="429" ht="12.0" customHeight="1">
      <c r="A429" s="193"/>
      <c r="B429" s="193"/>
      <c r="C429" s="193"/>
      <c r="D429" s="193"/>
      <c r="E429" s="193"/>
      <c r="F429" s="193"/>
      <c r="G429" s="193"/>
      <c r="H429" s="193"/>
      <c r="I429" s="193"/>
      <c r="J429" s="193"/>
      <c r="K429" s="193"/>
      <c r="L429" s="193"/>
      <c r="M429" s="193"/>
      <c r="N429" s="193"/>
      <c r="O429" s="193"/>
      <c r="P429" s="193"/>
      <c r="Q429" s="193"/>
      <c r="R429" s="193"/>
      <c r="S429" s="193"/>
      <c r="T429" s="193"/>
      <c r="U429" s="193"/>
      <c r="V429" s="193"/>
      <c r="W429" s="193"/>
      <c r="X429" s="193"/>
      <c r="Y429" s="193"/>
      <c r="Z429" s="193"/>
    </row>
    <row r="430" ht="12.0" customHeight="1">
      <c r="A430" s="193"/>
      <c r="B430" s="193"/>
      <c r="C430" s="193"/>
      <c r="D430" s="193"/>
      <c r="E430" s="193"/>
      <c r="F430" s="193"/>
      <c r="G430" s="193"/>
      <c r="H430" s="193"/>
      <c r="I430" s="193"/>
      <c r="J430" s="193"/>
      <c r="K430" s="193"/>
      <c r="L430" s="193"/>
      <c r="M430" s="193"/>
      <c r="N430" s="193"/>
      <c r="O430" s="193"/>
      <c r="P430" s="193"/>
      <c r="Q430" s="193"/>
      <c r="R430" s="193"/>
      <c r="S430" s="193"/>
      <c r="T430" s="193"/>
      <c r="U430" s="193"/>
      <c r="V430" s="193"/>
      <c r="W430" s="193"/>
      <c r="X430" s="193"/>
      <c r="Y430" s="193"/>
      <c r="Z430" s="193"/>
    </row>
    <row r="431" ht="12.0" customHeight="1">
      <c r="A431" s="193"/>
      <c r="B431" s="193"/>
      <c r="C431" s="193"/>
      <c r="D431" s="193"/>
      <c r="E431" s="193"/>
      <c r="F431" s="193"/>
      <c r="G431" s="193"/>
      <c r="H431" s="193"/>
      <c r="I431" s="193"/>
      <c r="J431" s="193"/>
      <c r="K431" s="193"/>
      <c r="L431" s="193"/>
      <c r="M431" s="193"/>
      <c r="N431" s="193"/>
      <c r="O431" s="193"/>
      <c r="P431" s="193"/>
      <c r="Q431" s="193"/>
      <c r="R431" s="193"/>
      <c r="S431" s="193"/>
      <c r="T431" s="193"/>
      <c r="U431" s="193"/>
      <c r="V431" s="193"/>
      <c r="W431" s="193"/>
      <c r="X431" s="193"/>
      <c r="Y431" s="193"/>
      <c r="Z431" s="193"/>
    </row>
    <row r="432" ht="12.0" customHeight="1">
      <c r="A432" s="193"/>
      <c r="B432" s="193"/>
      <c r="C432" s="193"/>
      <c r="D432" s="193"/>
      <c r="E432" s="193"/>
      <c r="F432" s="193"/>
      <c r="G432" s="193"/>
      <c r="H432" s="193"/>
      <c r="I432" s="193"/>
      <c r="J432" s="193"/>
      <c r="K432" s="193"/>
      <c r="L432" s="193"/>
      <c r="M432" s="193"/>
      <c r="N432" s="193"/>
      <c r="O432" s="193"/>
      <c r="P432" s="193"/>
      <c r="Q432" s="193"/>
      <c r="R432" s="193"/>
      <c r="S432" s="193"/>
      <c r="T432" s="193"/>
      <c r="U432" s="193"/>
      <c r="V432" s="193"/>
      <c r="W432" s="193"/>
      <c r="X432" s="193"/>
      <c r="Y432" s="193"/>
      <c r="Z432" s="193"/>
    </row>
    <row r="433" ht="12.0" customHeight="1">
      <c r="A433" s="193"/>
      <c r="B433" s="193"/>
      <c r="C433" s="193"/>
      <c r="D433" s="193"/>
      <c r="E433" s="193"/>
      <c r="F433" s="193"/>
      <c r="G433" s="193"/>
      <c r="H433" s="193"/>
      <c r="I433" s="193"/>
      <c r="J433" s="193"/>
      <c r="K433" s="193"/>
      <c r="L433" s="193"/>
      <c r="M433" s="193"/>
      <c r="N433" s="193"/>
      <c r="O433" s="193"/>
      <c r="P433" s="193"/>
      <c r="Q433" s="193"/>
      <c r="R433" s="193"/>
      <c r="S433" s="193"/>
      <c r="T433" s="193"/>
      <c r="U433" s="193"/>
      <c r="V433" s="193"/>
      <c r="W433" s="193"/>
      <c r="X433" s="193"/>
      <c r="Y433" s="193"/>
      <c r="Z433" s="193"/>
    </row>
    <row r="434" ht="12.0" customHeight="1">
      <c r="A434" s="193"/>
      <c r="B434" s="193"/>
      <c r="C434" s="193"/>
      <c r="D434" s="193"/>
      <c r="E434" s="193"/>
      <c r="F434" s="193"/>
      <c r="G434" s="193"/>
      <c r="H434" s="193"/>
      <c r="I434" s="193"/>
      <c r="J434" s="193"/>
      <c r="K434" s="193"/>
      <c r="L434" s="193"/>
      <c r="M434" s="193"/>
      <c r="N434" s="193"/>
      <c r="O434" s="193"/>
      <c r="P434" s="193"/>
      <c r="Q434" s="193"/>
      <c r="R434" s="193"/>
      <c r="S434" s="193"/>
      <c r="T434" s="193"/>
      <c r="U434" s="193"/>
      <c r="V434" s="193"/>
      <c r="W434" s="193"/>
      <c r="X434" s="193"/>
      <c r="Y434" s="193"/>
      <c r="Z434" s="193"/>
    </row>
    <row r="435" ht="12.0" customHeight="1">
      <c r="A435" s="193"/>
      <c r="B435" s="193"/>
      <c r="C435" s="193"/>
      <c r="D435" s="193"/>
      <c r="E435" s="193"/>
      <c r="F435" s="193"/>
      <c r="G435" s="193"/>
      <c r="H435" s="193"/>
      <c r="I435" s="193"/>
      <c r="J435" s="193"/>
      <c r="K435" s="193"/>
      <c r="L435" s="193"/>
      <c r="M435" s="193"/>
      <c r="N435" s="193"/>
      <c r="O435" s="193"/>
      <c r="P435" s="193"/>
      <c r="Q435" s="193"/>
      <c r="R435" s="193"/>
      <c r="S435" s="193"/>
      <c r="T435" s="193"/>
      <c r="U435" s="193"/>
      <c r="V435" s="193"/>
      <c r="W435" s="193"/>
      <c r="X435" s="193"/>
      <c r="Y435" s="193"/>
      <c r="Z435" s="193"/>
    </row>
    <row r="436" ht="12.0" customHeight="1">
      <c r="A436" s="193"/>
      <c r="B436" s="193"/>
      <c r="C436" s="193"/>
      <c r="D436" s="193"/>
      <c r="E436" s="193"/>
      <c r="F436" s="193"/>
      <c r="G436" s="193"/>
      <c r="H436" s="193"/>
      <c r="I436" s="193"/>
      <c r="J436" s="193"/>
      <c r="K436" s="193"/>
      <c r="L436" s="193"/>
      <c r="M436" s="193"/>
      <c r="N436" s="193"/>
      <c r="O436" s="193"/>
      <c r="P436" s="193"/>
      <c r="Q436" s="193"/>
      <c r="R436" s="193"/>
      <c r="S436" s="193"/>
      <c r="T436" s="193"/>
      <c r="U436" s="193"/>
      <c r="V436" s="193"/>
      <c r="W436" s="193"/>
      <c r="X436" s="193"/>
      <c r="Y436" s="193"/>
      <c r="Z436" s="193"/>
    </row>
    <row r="437" ht="12.0" customHeight="1">
      <c r="A437" s="193"/>
      <c r="B437" s="193"/>
      <c r="C437" s="193"/>
      <c r="D437" s="193"/>
      <c r="E437" s="193"/>
      <c r="F437" s="193"/>
      <c r="G437" s="193"/>
      <c r="H437" s="193"/>
      <c r="I437" s="193"/>
      <c r="J437" s="193"/>
      <c r="K437" s="193"/>
      <c r="L437" s="193"/>
      <c r="M437" s="193"/>
      <c r="N437" s="193"/>
      <c r="O437" s="193"/>
      <c r="P437" s="193"/>
      <c r="Q437" s="193"/>
      <c r="R437" s="193"/>
      <c r="S437" s="193"/>
      <c r="T437" s="193"/>
      <c r="U437" s="193"/>
      <c r="V437" s="193"/>
      <c r="W437" s="193"/>
      <c r="X437" s="193"/>
      <c r="Y437" s="193"/>
      <c r="Z437" s="193"/>
    </row>
    <row r="438" ht="12.0" customHeight="1">
      <c r="A438" s="193"/>
      <c r="B438" s="193"/>
      <c r="C438" s="193"/>
      <c r="D438" s="193"/>
      <c r="E438" s="193"/>
      <c r="F438" s="193"/>
      <c r="G438" s="193"/>
      <c r="H438" s="193"/>
      <c r="I438" s="193"/>
      <c r="J438" s="193"/>
      <c r="K438" s="193"/>
      <c r="L438" s="193"/>
      <c r="M438" s="193"/>
      <c r="N438" s="193"/>
      <c r="O438" s="193"/>
      <c r="P438" s="193"/>
      <c r="Q438" s="193"/>
      <c r="R438" s="193"/>
      <c r="S438" s="193"/>
      <c r="T438" s="193"/>
      <c r="U438" s="193"/>
      <c r="V438" s="193"/>
      <c r="W438" s="193"/>
      <c r="X438" s="193"/>
      <c r="Y438" s="193"/>
      <c r="Z438" s="193"/>
    </row>
    <row r="439" ht="12.0" customHeight="1">
      <c r="A439" s="193"/>
      <c r="B439" s="193"/>
      <c r="C439" s="193"/>
      <c r="D439" s="193"/>
      <c r="E439" s="193"/>
      <c r="F439" s="193"/>
      <c r="G439" s="193"/>
      <c r="H439" s="193"/>
      <c r="I439" s="193"/>
      <c r="J439" s="193"/>
      <c r="K439" s="193"/>
      <c r="L439" s="193"/>
      <c r="M439" s="193"/>
      <c r="N439" s="193"/>
      <c r="O439" s="193"/>
      <c r="P439" s="193"/>
      <c r="Q439" s="193"/>
      <c r="R439" s="193"/>
      <c r="S439" s="193"/>
      <c r="T439" s="193"/>
      <c r="U439" s="193"/>
      <c r="V439" s="193"/>
      <c r="W439" s="193"/>
      <c r="X439" s="193"/>
      <c r="Y439" s="193"/>
      <c r="Z439" s="193"/>
    </row>
    <row r="440" ht="12.0" customHeight="1">
      <c r="A440" s="193"/>
      <c r="B440" s="193"/>
      <c r="C440" s="193"/>
      <c r="D440" s="193"/>
      <c r="E440" s="193"/>
      <c r="F440" s="193"/>
      <c r="G440" s="193"/>
      <c r="H440" s="193"/>
      <c r="I440" s="193"/>
      <c r="J440" s="193"/>
      <c r="K440" s="193"/>
      <c r="L440" s="193"/>
      <c r="M440" s="193"/>
      <c r="N440" s="193"/>
      <c r="O440" s="193"/>
      <c r="P440" s="193"/>
      <c r="Q440" s="193"/>
      <c r="R440" s="193"/>
      <c r="S440" s="193"/>
      <c r="T440" s="193"/>
      <c r="U440" s="193"/>
      <c r="V440" s="193"/>
      <c r="W440" s="193"/>
      <c r="X440" s="193"/>
      <c r="Y440" s="193"/>
      <c r="Z440" s="193"/>
    </row>
    <row r="441" ht="12.0" customHeight="1">
      <c r="A441" s="193"/>
      <c r="B441" s="193"/>
      <c r="C441" s="193"/>
      <c r="D441" s="193"/>
      <c r="E441" s="193"/>
      <c r="F441" s="193"/>
      <c r="G441" s="193"/>
      <c r="H441" s="193"/>
      <c r="I441" s="193"/>
      <c r="J441" s="193"/>
      <c r="K441" s="193"/>
      <c r="L441" s="193"/>
      <c r="M441" s="193"/>
      <c r="N441" s="193"/>
      <c r="O441" s="193"/>
      <c r="P441" s="193"/>
      <c r="Q441" s="193"/>
      <c r="R441" s="193"/>
      <c r="S441" s="193"/>
      <c r="T441" s="193"/>
      <c r="U441" s="193"/>
      <c r="V441" s="193"/>
      <c r="W441" s="193"/>
      <c r="X441" s="193"/>
      <c r="Y441" s="193"/>
      <c r="Z441" s="193"/>
    </row>
    <row r="442" ht="12.0" customHeight="1">
      <c r="A442" s="193"/>
      <c r="B442" s="193"/>
      <c r="C442" s="193"/>
      <c r="D442" s="193"/>
      <c r="E442" s="193"/>
      <c r="F442" s="193"/>
      <c r="G442" s="193"/>
      <c r="H442" s="193"/>
      <c r="I442" s="193"/>
      <c r="J442" s="193"/>
      <c r="K442" s="193"/>
      <c r="L442" s="193"/>
      <c r="M442" s="193"/>
      <c r="N442" s="193"/>
      <c r="O442" s="193"/>
      <c r="P442" s="193"/>
      <c r="Q442" s="193"/>
      <c r="R442" s="193"/>
      <c r="S442" s="193"/>
      <c r="T442" s="193"/>
      <c r="U442" s="193"/>
      <c r="V442" s="193"/>
      <c r="W442" s="193"/>
      <c r="X442" s="193"/>
      <c r="Y442" s="193"/>
      <c r="Z442" s="193"/>
    </row>
    <row r="443" ht="12.0" customHeight="1">
      <c r="A443" s="193"/>
      <c r="B443" s="193"/>
      <c r="C443" s="193"/>
      <c r="D443" s="193"/>
      <c r="E443" s="193"/>
      <c r="F443" s="193"/>
      <c r="G443" s="193"/>
      <c r="H443" s="193"/>
      <c r="I443" s="193"/>
      <c r="J443" s="193"/>
      <c r="K443" s="193"/>
      <c r="L443" s="193"/>
      <c r="M443" s="193"/>
      <c r="N443" s="193"/>
      <c r="O443" s="193"/>
      <c r="P443" s="193"/>
      <c r="Q443" s="193"/>
      <c r="R443" s="193"/>
      <c r="S443" s="193"/>
      <c r="T443" s="193"/>
      <c r="U443" s="193"/>
      <c r="V443" s="193"/>
      <c r="W443" s="193"/>
      <c r="X443" s="193"/>
      <c r="Y443" s="193"/>
      <c r="Z443" s="193"/>
    </row>
    <row r="444" ht="12.0" customHeight="1">
      <c r="A444" s="193"/>
      <c r="B444" s="193"/>
      <c r="C444" s="193"/>
      <c r="D444" s="193"/>
      <c r="E444" s="193"/>
      <c r="F444" s="193"/>
      <c r="G444" s="193"/>
      <c r="H444" s="193"/>
      <c r="I444" s="193"/>
      <c r="J444" s="193"/>
      <c r="K444" s="193"/>
      <c r="L444" s="193"/>
      <c r="M444" s="193"/>
      <c r="N444" s="193"/>
      <c r="O444" s="193"/>
      <c r="P444" s="193"/>
      <c r="Q444" s="193"/>
      <c r="R444" s="193"/>
      <c r="S444" s="193"/>
      <c r="T444" s="193"/>
      <c r="U444" s="193"/>
      <c r="V444" s="193"/>
      <c r="W444" s="193"/>
      <c r="X444" s="193"/>
      <c r="Y444" s="193"/>
      <c r="Z444" s="193"/>
    </row>
    <row r="445" ht="12.0" customHeight="1">
      <c r="A445" s="193"/>
      <c r="B445" s="193"/>
      <c r="C445" s="193"/>
      <c r="D445" s="193"/>
      <c r="E445" s="193"/>
      <c r="F445" s="193"/>
      <c r="G445" s="193"/>
      <c r="H445" s="193"/>
      <c r="I445" s="193"/>
      <c r="J445" s="193"/>
      <c r="K445" s="193"/>
      <c r="L445" s="193"/>
      <c r="M445" s="193"/>
      <c r="N445" s="193"/>
      <c r="O445" s="193"/>
      <c r="P445" s="193"/>
      <c r="Q445" s="193"/>
      <c r="R445" s="193"/>
      <c r="S445" s="193"/>
      <c r="T445" s="193"/>
      <c r="U445" s="193"/>
      <c r="V445" s="193"/>
      <c r="W445" s="193"/>
      <c r="X445" s="193"/>
      <c r="Y445" s="193"/>
      <c r="Z445" s="193"/>
    </row>
    <row r="446" ht="12.0" customHeight="1">
      <c r="A446" s="193"/>
      <c r="B446" s="193"/>
      <c r="C446" s="193"/>
      <c r="D446" s="193"/>
      <c r="E446" s="193"/>
      <c r="F446" s="193"/>
      <c r="G446" s="193"/>
      <c r="H446" s="193"/>
      <c r="I446" s="193"/>
      <c r="J446" s="193"/>
      <c r="K446" s="193"/>
      <c r="L446" s="193"/>
      <c r="M446" s="193"/>
      <c r="N446" s="193"/>
      <c r="O446" s="193"/>
      <c r="P446" s="193"/>
      <c r="Q446" s="193"/>
      <c r="R446" s="193"/>
      <c r="S446" s="193"/>
      <c r="T446" s="193"/>
      <c r="U446" s="193"/>
      <c r="V446" s="193"/>
      <c r="W446" s="193"/>
      <c r="X446" s="193"/>
      <c r="Y446" s="193"/>
      <c r="Z446" s="193"/>
    </row>
    <row r="447" ht="12.0" customHeight="1">
      <c r="A447" s="193"/>
      <c r="B447" s="193"/>
      <c r="C447" s="193"/>
      <c r="D447" s="193"/>
      <c r="E447" s="193"/>
      <c r="F447" s="193"/>
      <c r="G447" s="193"/>
      <c r="H447" s="193"/>
      <c r="I447" s="193"/>
      <c r="J447" s="193"/>
      <c r="K447" s="193"/>
      <c r="L447" s="193"/>
      <c r="M447" s="193"/>
      <c r="N447" s="193"/>
      <c r="O447" s="193"/>
      <c r="P447" s="193"/>
      <c r="Q447" s="193"/>
      <c r="R447" s="193"/>
      <c r="S447" s="193"/>
      <c r="T447" s="193"/>
      <c r="U447" s="193"/>
      <c r="V447" s="193"/>
      <c r="W447" s="193"/>
      <c r="X447" s="193"/>
      <c r="Y447" s="193"/>
      <c r="Z447" s="193"/>
    </row>
    <row r="448" ht="12.0" customHeight="1">
      <c r="A448" s="193"/>
      <c r="B448" s="193"/>
      <c r="C448" s="193"/>
      <c r="D448" s="193"/>
      <c r="E448" s="193"/>
      <c r="F448" s="193"/>
      <c r="G448" s="193"/>
      <c r="H448" s="193"/>
      <c r="I448" s="193"/>
      <c r="J448" s="193"/>
      <c r="K448" s="193"/>
      <c r="L448" s="193"/>
      <c r="M448" s="193"/>
      <c r="N448" s="193"/>
      <c r="O448" s="193"/>
      <c r="P448" s="193"/>
      <c r="Q448" s="193"/>
      <c r="R448" s="193"/>
      <c r="S448" s="193"/>
      <c r="T448" s="193"/>
      <c r="U448" s="193"/>
      <c r="V448" s="193"/>
      <c r="W448" s="193"/>
      <c r="X448" s="193"/>
      <c r="Y448" s="193"/>
      <c r="Z448" s="193"/>
    </row>
    <row r="449" ht="12.0" customHeight="1">
      <c r="A449" s="193"/>
      <c r="B449" s="193"/>
      <c r="C449" s="193"/>
      <c r="D449" s="193"/>
      <c r="E449" s="193"/>
      <c r="F449" s="193"/>
      <c r="G449" s="193"/>
      <c r="H449" s="193"/>
      <c r="I449" s="193"/>
      <c r="J449" s="193"/>
      <c r="K449" s="193"/>
      <c r="L449" s="193"/>
      <c r="M449" s="193"/>
      <c r="N449" s="193"/>
      <c r="O449" s="193"/>
      <c r="P449" s="193"/>
      <c r="Q449" s="193"/>
      <c r="R449" s="193"/>
      <c r="S449" s="193"/>
      <c r="T449" s="193"/>
      <c r="U449" s="193"/>
      <c r="V449" s="193"/>
      <c r="W449" s="193"/>
      <c r="X449" s="193"/>
      <c r="Y449" s="193"/>
      <c r="Z449" s="193"/>
    </row>
    <row r="450" ht="12.0" customHeight="1">
      <c r="A450" s="193"/>
      <c r="B450" s="193"/>
      <c r="C450" s="193"/>
      <c r="D450" s="193"/>
      <c r="E450" s="193"/>
      <c r="F450" s="193"/>
      <c r="G450" s="193"/>
      <c r="H450" s="193"/>
      <c r="I450" s="193"/>
      <c r="J450" s="193"/>
      <c r="K450" s="193"/>
      <c r="L450" s="193"/>
      <c r="M450" s="193"/>
      <c r="N450" s="193"/>
      <c r="O450" s="193"/>
      <c r="P450" s="193"/>
      <c r="Q450" s="193"/>
      <c r="R450" s="193"/>
      <c r="S450" s="193"/>
      <c r="T450" s="193"/>
      <c r="U450" s="193"/>
      <c r="V450" s="193"/>
      <c r="W450" s="193"/>
      <c r="X450" s="193"/>
      <c r="Y450" s="193"/>
      <c r="Z450" s="193"/>
    </row>
    <row r="451" ht="12.0" customHeight="1">
      <c r="A451" s="193"/>
      <c r="B451" s="193"/>
      <c r="C451" s="193"/>
      <c r="D451" s="193"/>
      <c r="E451" s="193"/>
      <c r="F451" s="193"/>
      <c r="G451" s="193"/>
      <c r="H451" s="193"/>
      <c r="I451" s="193"/>
      <c r="J451" s="193"/>
      <c r="K451" s="193"/>
      <c r="L451" s="193"/>
      <c r="M451" s="193"/>
      <c r="N451" s="193"/>
      <c r="O451" s="193"/>
      <c r="P451" s="193"/>
      <c r="Q451" s="193"/>
      <c r="R451" s="193"/>
      <c r="S451" s="193"/>
      <c r="T451" s="193"/>
      <c r="U451" s="193"/>
      <c r="V451" s="193"/>
      <c r="W451" s="193"/>
      <c r="X451" s="193"/>
      <c r="Y451" s="193"/>
      <c r="Z451" s="193"/>
    </row>
    <row r="452" ht="12.0" customHeight="1">
      <c r="A452" s="193"/>
      <c r="B452" s="193"/>
      <c r="C452" s="193"/>
      <c r="D452" s="193"/>
      <c r="E452" s="193"/>
      <c r="F452" s="193"/>
      <c r="G452" s="193"/>
      <c r="H452" s="193"/>
      <c r="I452" s="193"/>
      <c r="J452" s="193"/>
      <c r="K452" s="193"/>
      <c r="L452" s="193"/>
      <c r="M452" s="193"/>
      <c r="N452" s="193"/>
      <c r="O452" s="193"/>
      <c r="P452" s="193"/>
      <c r="Q452" s="193"/>
      <c r="R452" s="193"/>
      <c r="S452" s="193"/>
      <c r="T452" s="193"/>
      <c r="U452" s="193"/>
      <c r="V452" s="193"/>
      <c r="W452" s="193"/>
      <c r="X452" s="193"/>
      <c r="Y452" s="193"/>
      <c r="Z452" s="193"/>
    </row>
    <row r="453" ht="12.0" customHeight="1">
      <c r="A453" s="193"/>
      <c r="B453" s="193"/>
      <c r="C453" s="193"/>
      <c r="D453" s="193"/>
      <c r="E453" s="193"/>
      <c r="F453" s="193"/>
      <c r="G453" s="193"/>
      <c r="H453" s="193"/>
      <c r="I453" s="193"/>
      <c r="J453" s="193"/>
      <c r="K453" s="193"/>
      <c r="L453" s="193"/>
      <c r="M453" s="193"/>
      <c r="N453" s="193"/>
      <c r="O453" s="193"/>
      <c r="P453" s="193"/>
      <c r="Q453" s="193"/>
      <c r="R453" s="193"/>
      <c r="S453" s="193"/>
      <c r="T453" s="193"/>
      <c r="U453" s="193"/>
      <c r="V453" s="193"/>
      <c r="W453" s="193"/>
      <c r="X453" s="193"/>
      <c r="Y453" s="193"/>
      <c r="Z453" s="193"/>
    </row>
    <row r="454" ht="12.0" customHeight="1">
      <c r="A454" s="193"/>
      <c r="B454" s="193"/>
      <c r="C454" s="193"/>
      <c r="D454" s="193"/>
      <c r="E454" s="193"/>
      <c r="F454" s="193"/>
      <c r="G454" s="193"/>
      <c r="H454" s="193"/>
      <c r="I454" s="193"/>
      <c r="J454" s="193"/>
      <c r="K454" s="193"/>
      <c r="L454" s="193"/>
      <c r="M454" s="193"/>
      <c r="N454" s="193"/>
      <c r="O454" s="193"/>
      <c r="P454" s="193"/>
      <c r="Q454" s="193"/>
      <c r="R454" s="193"/>
      <c r="S454" s="193"/>
      <c r="T454" s="193"/>
      <c r="U454" s="193"/>
      <c r="V454" s="193"/>
      <c r="W454" s="193"/>
      <c r="X454" s="193"/>
      <c r="Y454" s="193"/>
      <c r="Z454" s="193"/>
    </row>
    <row r="455" ht="12.0" customHeight="1">
      <c r="A455" s="193"/>
      <c r="B455" s="193"/>
      <c r="C455" s="193"/>
      <c r="D455" s="193"/>
      <c r="E455" s="193"/>
      <c r="F455" s="193"/>
      <c r="G455" s="193"/>
      <c r="H455" s="193"/>
      <c r="I455" s="193"/>
      <c r="J455" s="193"/>
      <c r="K455" s="193"/>
      <c r="L455" s="193"/>
      <c r="M455" s="193"/>
      <c r="N455" s="193"/>
      <c r="O455" s="193"/>
      <c r="P455" s="193"/>
      <c r="Q455" s="193"/>
      <c r="R455" s="193"/>
      <c r="S455" s="193"/>
      <c r="T455" s="193"/>
      <c r="U455" s="193"/>
      <c r="V455" s="193"/>
      <c r="W455" s="193"/>
      <c r="X455" s="193"/>
      <c r="Y455" s="193"/>
      <c r="Z455" s="193"/>
    </row>
    <row r="456" ht="12.0" customHeight="1">
      <c r="A456" s="193"/>
      <c r="B456" s="193"/>
      <c r="C456" s="193"/>
      <c r="D456" s="193"/>
      <c r="E456" s="193"/>
      <c r="F456" s="193"/>
      <c r="G456" s="193"/>
      <c r="H456" s="193"/>
      <c r="I456" s="193"/>
      <c r="J456" s="193"/>
      <c r="K456" s="193"/>
      <c r="L456" s="193"/>
      <c r="M456" s="193"/>
      <c r="N456" s="193"/>
      <c r="O456" s="193"/>
      <c r="P456" s="193"/>
      <c r="Q456" s="193"/>
      <c r="R456" s="193"/>
      <c r="S456" s="193"/>
      <c r="T456" s="193"/>
      <c r="U456" s="193"/>
      <c r="V456" s="193"/>
      <c r="W456" s="193"/>
      <c r="X456" s="193"/>
      <c r="Y456" s="193"/>
      <c r="Z456" s="193"/>
    </row>
    <row r="457" ht="12.0" customHeight="1">
      <c r="A457" s="193"/>
      <c r="B457" s="193"/>
      <c r="C457" s="193"/>
      <c r="D457" s="193"/>
      <c r="E457" s="193"/>
      <c r="F457" s="193"/>
      <c r="G457" s="193"/>
      <c r="H457" s="193"/>
      <c r="I457" s="193"/>
      <c r="J457" s="193"/>
      <c r="K457" s="193"/>
      <c r="L457" s="193"/>
      <c r="M457" s="193"/>
      <c r="N457" s="193"/>
      <c r="O457" s="193"/>
      <c r="P457" s="193"/>
      <c r="Q457" s="193"/>
      <c r="R457" s="193"/>
      <c r="S457" s="193"/>
      <c r="T457" s="193"/>
      <c r="U457" s="193"/>
      <c r="V457" s="193"/>
      <c r="W457" s="193"/>
      <c r="X457" s="193"/>
      <c r="Y457" s="193"/>
      <c r="Z457" s="193"/>
    </row>
    <row r="458" ht="12.0" customHeight="1">
      <c r="A458" s="193"/>
      <c r="B458" s="193"/>
      <c r="C458" s="193"/>
      <c r="D458" s="193"/>
      <c r="E458" s="193"/>
      <c r="F458" s="193"/>
      <c r="G458" s="193"/>
      <c r="H458" s="193"/>
      <c r="I458" s="193"/>
      <c r="J458" s="193"/>
      <c r="K458" s="193"/>
      <c r="L458" s="193"/>
      <c r="M458" s="193"/>
      <c r="N458" s="193"/>
      <c r="O458" s="193"/>
      <c r="P458" s="193"/>
      <c r="Q458" s="193"/>
      <c r="R458" s="193"/>
      <c r="S458" s="193"/>
      <c r="T458" s="193"/>
      <c r="U458" s="193"/>
      <c r="V458" s="193"/>
      <c r="W458" s="193"/>
      <c r="X458" s="193"/>
      <c r="Y458" s="193"/>
      <c r="Z458" s="193"/>
    </row>
    <row r="459" ht="12.0" customHeight="1">
      <c r="A459" s="193"/>
      <c r="B459" s="193"/>
      <c r="C459" s="193"/>
      <c r="D459" s="193"/>
      <c r="E459" s="193"/>
      <c r="F459" s="193"/>
      <c r="G459" s="193"/>
      <c r="H459" s="193"/>
      <c r="I459" s="193"/>
      <c r="J459" s="193"/>
      <c r="K459" s="193"/>
      <c r="L459" s="193"/>
      <c r="M459" s="193"/>
      <c r="N459" s="193"/>
      <c r="O459" s="193"/>
      <c r="P459" s="193"/>
      <c r="Q459" s="193"/>
      <c r="R459" s="193"/>
      <c r="S459" s="193"/>
      <c r="T459" s="193"/>
      <c r="U459" s="193"/>
      <c r="V459" s="193"/>
      <c r="W459" s="193"/>
      <c r="X459" s="193"/>
      <c r="Y459" s="193"/>
      <c r="Z459" s="193"/>
    </row>
    <row r="460" ht="12.0" customHeight="1">
      <c r="A460" s="193"/>
      <c r="B460" s="193"/>
      <c r="C460" s="193"/>
      <c r="D460" s="193"/>
      <c r="E460" s="193"/>
      <c r="F460" s="193"/>
      <c r="G460" s="193"/>
      <c r="H460" s="193"/>
      <c r="I460" s="193"/>
      <c r="J460" s="193"/>
      <c r="K460" s="193"/>
      <c r="L460" s="193"/>
      <c r="M460" s="193"/>
      <c r="N460" s="193"/>
      <c r="O460" s="193"/>
      <c r="P460" s="193"/>
      <c r="Q460" s="193"/>
      <c r="R460" s="193"/>
      <c r="S460" s="193"/>
      <c r="T460" s="193"/>
      <c r="U460" s="193"/>
      <c r="V460" s="193"/>
      <c r="W460" s="193"/>
      <c r="X460" s="193"/>
      <c r="Y460" s="193"/>
      <c r="Z460" s="193"/>
    </row>
    <row r="461" ht="12.0" customHeight="1">
      <c r="A461" s="193"/>
      <c r="B461" s="193"/>
      <c r="C461" s="193"/>
      <c r="D461" s="193"/>
      <c r="E461" s="193"/>
      <c r="F461" s="193"/>
      <c r="G461" s="193"/>
      <c r="H461" s="193"/>
      <c r="I461" s="193"/>
      <c r="J461" s="193"/>
      <c r="K461" s="193"/>
      <c r="L461" s="193"/>
      <c r="M461" s="193"/>
      <c r="N461" s="193"/>
      <c r="O461" s="193"/>
      <c r="P461" s="193"/>
      <c r="Q461" s="193"/>
      <c r="R461" s="193"/>
      <c r="S461" s="193"/>
      <c r="T461" s="193"/>
      <c r="U461" s="193"/>
      <c r="V461" s="193"/>
      <c r="W461" s="193"/>
      <c r="X461" s="193"/>
      <c r="Y461" s="193"/>
      <c r="Z461" s="193"/>
    </row>
    <row r="462" ht="12.0" customHeight="1">
      <c r="A462" s="193"/>
      <c r="B462" s="193"/>
      <c r="C462" s="193"/>
      <c r="D462" s="193"/>
      <c r="E462" s="193"/>
      <c r="F462" s="193"/>
      <c r="G462" s="193"/>
      <c r="H462" s="193"/>
      <c r="I462" s="193"/>
      <c r="J462" s="193"/>
      <c r="K462" s="193"/>
      <c r="L462" s="193"/>
      <c r="M462" s="193"/>
      <c r="N462" s="193"/>
      <c r="O462" s="193"/>
      <c r="P462" s="193"/>
      <c r="Q462" s="193"/>
      <c r="R462" s="193"/>
      <c r="S462" s="193"/>
      <c r="T462" s="193"/>
      <c r="U462" s="193"/>
      <c r="V462" s="193"/>
      <c r="W462" s="193"/>
      <c r="X462" s="193"/>
      <c r="Y462" s="193"/>
      <c r="Z462" s="193"/>
    </row>
    <row r="463" ht="12.0" customHeight="1">
      <c r="A463" s="193"/>
      <c r="B463" s="193"/>
      <c r="C463" s="193"/>
      <c r="D463" s="193"/>
      <c r="E463" s="193"/>
      <c r="F463" s="193"/>
      <c r="G463" s="193"/>
      <c r="H463" s="193"/>
      <c r="I463" s="193"/>
      <c r="J463" s="193"/>
      <c r="K463" s="193"/>
      <c r="L463" s="193"/>
      <c r="M463" s="193"/>
      <c r="N463" s="193"/>
      <c r="O463" s="193"/>
      <c r="P463" s="193"/>
      <c r="Q463" s="193"/>
      <c r="R463" s="193"/>
      <c r="S463" s="193"/>
      <c r="T463" s="193"/>
      <c r="U463" s="193"/>
      <c r="V463" s="193"/>
      <c r="W463" s="193"/>
      <c r="X463" s="193"/>
      <c r="Y463" s="193"/>
      <c r="Z463" s="193"/>
    </row>
    <row r="464" ht="12.0" customHeight="1">
      <c r="A464" s="193"/>
      <c r="B464" s="193"/>
      <c r="C464" s="193"/>
      <c r="D464" s="193"/>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row>
    <row r="465" ht="12.0" customHeight="1">
      <c r="A465" s="193"/>
      <c r="B465" s="193"/>
      <c r="C465" s="193"/>
      <c r="D465" s="193"/>
      <c r="E465" s="193"/>
      <c r="F465" s="193"/>
      <c r="G465" s="193"/>
      <c r="H465" s="193"/>
      <c r="I465" s="193"/>
      <c r="J465" s="193"/>
      <c r="K465" s="193"/>
      <c r="L465" s="193"/>
      <c r="M465" s="193"/>
      <c r="N465" s="193"/>
      <c r="O465" s="193"/>
      <c r="P465" s="193"/>
      <c r="Q465" s="193"/>
      <c r="R465" s="193"/>
      <c r="S465" s="193"/>
      <c r="T465" s="193"/>
      <c r="U465" s="193"/>
      <c r="V465" s="193"/>
      <c r="W465" s="193"/>
      <c r="X465" s="193"/>
      <c r="Y465" s="193"/>
      <c r="Z465" s="193"/>
    </row>
    <row r="466" ht="12.0" customHeight="1">
      <c r="A466" s="193"/>
      <c r="B466" s="193"/>
      <c r="C466" s="193"/>
      <c r="D466" s="193"/>
      <c r="E466" s="193"/>
      <c r="F466" s="193"/>
      <c r="G466" s="193"/>
      <c r="H466" s="193"/>
      <c r="I466" s="193"/>
      <c r="J466" s="193"/>
      <c r="K466" s="193"/>
      <c r="L466" s="193"/>
      <c r="M466" s="193"/>
      <c r="N466" s="193"/>
      <c r="O466" s="193"/>
      <c r="P466" s="193"/>
      <c r="Q466" s="193"/>
      <c r="R466" s="193"/>
      <c r="S466" s="193"/>
      <c r="T466" s="193"/>
      <c r="U466" s="193"/>
      <c r="V466" s="193"/>
      <c r="W466" s="193"/>
      <c r="X466" s="193"/>
      <c r="Y466" s="193"/>
      <c r="Z466" s="193"/>
    </row>
    <row r="467" ht="12.0" customHeight="1">
      <c r="A467" s="193"/>
      <c r="B467" s="193"/>
      <c r="C467" s="193"/>
      <c r="D467" s="193"/>
      <c r="E467" s="193"/>
      <c r="F467" s="193"/>
      <c r="G467" s="193"/>
      <c r="H467" s="193"/>
      <c r="I467" s="193"/>
      <c r="J467" s="193"/>
      <c r="K467" s="193"/>
      <c r="L467" s="193"/>
      <c r="M467" s="193"/>
      <c r="N467" s="193"/>
      <c r="O467" s="193"/>
      <c r="P467" s="193"/>
      <c r="Q467" s="193"/>
      <c r="R467" s="193"/>
      <c r="S467" s="193"/>
      <c r="T467" s="193"/>
      <c r="U467" s="193"/>
      <c r="V467" s="193"/>
      <c r="W467" s="193"/>
      <c r="X467" s="193"/>
      <c r="Y467" s="193"/>
      <c r="Z467" s="193"/>
    </row>
    <row r="468" ht="12.0" customHeight="1">
      <c r="A468" s="193"/>
      <c r="B468" s="193"/>
      <c r="C468" s="193"/>
      <c r="D468" s="193"/>
      <c r="E468" s="193"/>
      <c r="F468" s="193"/>
      <c r="G468" s="193"/>
      <c r="H468" s="193"/>
      <c r="I468" s="193"/>
      <c r="J468" s="193"/>
      <c r="K468" s="193"/>
      <c r="L468" s="193"/>
      <c r="M468" s="193"/>
      <c r="N468" s="193"/>
      <c r="O468" s="193"/>
      <c r="P468" s="193"/>
      <c r="Q468" s="193"/>
      <c r="R468" s="193"/>
      <c r="S468" s="193"/>
      <c r="T468" s="193"/>
      <c r="U468" s="193"/>
      <c r="V468" s="193"/>
      <c r="W468" s="193"/>
      <c r="X468" s="193"/>
      <c r="Y468" s="193"/>
      <c r="Z468" s="193"/>
    </row>
    <row r="469" ht="12.0" customHeight="1">
      <c r="A469" s="193"/>
      <c r="B469" s="193"/>
      <c r="C469" s="193"/>
      <c r="D469" s="193"/>
      <c r="E469" s="193"/>
      <c r="F469" s="193"/>
      <c r="G469" s="193"/>
      <c r="H469" s="193"/>
      <c r="I469" s="193"/>
      <c r="J469" s="193"/>
      <c r="K469" s="193"/>
      <c r="L469" s="193"/>
      <c r="M469" s="193"/>
      <c r="N469" s="193"/>
      <c r="O469" s="193"/>
      <c r="P469" s="193"/>
      <c r="Q469" s="193"/>
      <c r="R469" s="193"/>
      <c r="S469" s="193"/>
      <c r="T469" s="193"/>
      <c r="U469" s="193"/>
      <c r="V469" s="193"/>
      <c r="W469" s="193"/>
      <c r="X469" s="193"/>
      <c r="Y469" s="193"/>
      <c r="Z469" s="193"/>
    </row>
    <row r="470" ht="12.0" customHeight="1">
      <c r="A470" s="193"/>
      <c r="B470" s="193"/>
      <c r="C470" s="193"/>
      <c r="D470" s="193"/>
      <c r="E470" s="193"/>
      <c r="F470" s="193"/>
      <c r="G470" s="193"/>
      <c r="H470" s="193"/>
      <c r="I470" s="193"/>
      <c r="J470" s="193"/>
      <c r="K470" s="193"/>
      <c r="L470" s="193"/>
      <c r="M470" s="193"/>
      <c r="N470" s="193"/>
      <c r="O470" s="193"/>
      <c r="P470" s="193"/>
      <c r="Q470" s="193"/>
      <c r="R470" s="193"/>
      <c r="S470" s="193"/>
      <c r="T470" s="193"/>
      <c r="U470" s="193"/>
      <c r="V470" s="193"/>
      <c r="W470" s="193"/>
      <c r="X470" s="193"/>
      <c r="Y470" s="193"/>
      <c r="Z470" s="193"/>
    </row>
    <row r="471" ht="12.0" customHeight="1">
      <c r="A471" s="193"/>
      <c r="B471" s="193"/>
      <c r="C471" s="193"/>
      <c r="D471" s="193"/>
      <c r="E471" s="193"/>
      <c r="F471" s="193"/>
      <c r="G471" s="193"/>
      <c r="H471" s="193"/>
      <c r="I471" s="193"/>
      <c r="J471" s="193"/>
      <c r="K471" s="193"/>
      <c r="L471" s="193"/>
      <c r="M471" s="193"/>
      <c r="N471" s="193"/>
      <c r="O471" s="193"/>
      <c r="P471" s="193"/>
      <c r="Q471" s="193"/>
      <c r="R471" s="193"/>
      <c r="S471" s="193"/>
      <c r="T471" s="193"/>
      <c r="U471" s="193"/>
      <c r="V471" s="193"/>
      <c r="W471" s="193"/>
      <c r="X471" s="193"/>
      <c r="Y471" s="193"/>
      <c r="Z471" s="193"/>
    </row>
    <row r="472" ht="12.0" customHeight="1">
      <c r="A472" s="193"/>
      <c r="B472" s="193"/>
      <c r="C472" s="193"/>
      <c r="D472" s="193"/>
      <c r="E472" s="193"/>
      <c r="F472" s="193"/>
      <c r="G472" s="193"/>
      <c r="H472" s="193"/>
      <c r="I472" s="193"/>
      <c r="J472" s="193"/>
      <c r="K472" s="193"/>
      <c r="L472" s="193"/>
      <c r="M472" s="193"/>
      <c r="N472" s="193"/>
      <c r="O472" s="193"/>
      <c r="P472" s="193"/>
      <c r="Q472" s="193"/>
      <c r="R472" s="193"/>
      <c r="S472" s="193"/>
      <c r="T472" s="193"/>
      <c r="U472" s="193"/>
      <c r="V472" s="193"/>
      <c r="W472" s="193"/>
      <c r="X472" s="193"/>
      <c r="Y472" s="193"/>
      <c r="Z472" s="193"/>
    </row>
    <row r="473" ht="12.0" customHeight="1">
      <c r="A473" s="193"/>
      <c r="B473" s="193"/>
      <c r="C473" s="193"/>
      <c r="D473" s="193"/>
      <c r="E473" s="193"/>
      <c r="F473" s="193"/>
      <c r="G473" s="193"/>
      <c r="H473" s="193"/>
      <c r="I473" s="193"/>
      <c r="J473" s="193"/>
      <c r="K473" s="193"/>
      <c r="L473" s="193"/>
      <c r="M473" s="193"/>
      <c r="N473" s="193"/>
      <c r="O473" s="193"/>
      <c r="P473" s="193"/>
      <c r="Q473" s="193"/>
      <c r="R473" s="193"/>
      <c r="S473" s="193"/>
      <c r="T473" s="193"/>
      <c r="U473" s="193"/>
      <c r="V473" s="193"/>
      <c r="W473" s="193"/>
      <c r="X473" s="193"/>
      <c r="Y473" s="193"/>
      <c r="Z473" s="193"/>
    </row>
    <row r="474" ht="12.0" customHeight="1">
      <c r="A474" s="193"/>
      <c r="B474" s="193"/>
      <c r="C474" s="193"/>
      <c r="D474" s="193"/>
      <c r="E474" s="193"/>
      <c r="F474" s="193"/>
      <c r="G474" s="193"/>
      <c r="H474" s="193"/>
      <c r="I474" s="193"/>
      <c r="J474" s="193"/>
      <c r="K474" s="193"/>
      <c r="L474" s="193"/>
      <c r="M474" s="193"/>
      <c r="N474" s="193"/>
      <c r="O474" s="193"/>
      <c r="P474" s="193"/>
      <c r="Q474" s="193"/>
      <c r="R474" s="193"/>
      <c r="S474" s="193"/>
      <c r="T474" s="193"/>
      <c r="U474" s="193"/>
      <c r="V474" s="193"/>
      <c r="W474" s="193"/>
      <c r="X474" s="193"/>
      <c r="Y474" s="193"/>
      <c r="Z474" s="193"/>
    </row>
    <row r="475" ht="12.0" customHeight="1">
      <c r="A475" s="193"/>
      <c r="B475" s="193"/>
      <c r="C475" s="193"/>
      <c r="D475" s="193"/>
      <c r="E475" s="193"/>
      <c r="F475" s="193"/>
      <c r="G475" s="193"/>
      <c r="H475" s="193"/>
      <c r="I475" s="193"/>
      <c r="J475" s="193"/>
      <c r="K475" s="193"/>
      <c r="L475" s="193"/>
      <c r="M475" s="193"/>
      <c r="N475" s="193"/>
      <c r="O475" s="193"/>
      <c r="P475" s="193"/>
      <c r="Q475" s="193"/>
      <c r="R475" s="193"/>
      <c r="S475" s="193"/>
      <c r="T475" s="193"/>
      <c r="U475" s="193"/>
      <c r="V475" s="193"/>
      <c r="W475" s="193"/>
      <c r="X475" s="193"/>
      <c r="Y475" s="193"/>
      <c r="Z475" s="193"/>
    </row>
    <row r="476" ht="12.0" customHeight="1">
      <c r="A476" s="193"/>
      <c r="B476" s="193"/>
      <c r="C476" s="193"/>
      <c r="D476" s="193"/>
      <c r="E476" s="193"/>
      <c r="F476" s="193"/>
      <c r="G476" s="193"/>
      <c r="H476" s="193"/>
      <c r="I476" s="193"/>
      <c r="J476" s="193"/>
      <c r="K476" s="193"/>
      <c r="L476" s="193"/>
      <c r="M476" s="193"/>
      <c r="N476" s="193"/>
      <c r="O476" s="193"/>
      <c r="P476" s="193"/>
      <c r="Q476" s="193"/>
      <c r="R476" s="193"/>
      <c r="S476" s="193"/>
      <c r="T476" s="193"/>
      <c r="U476" s="193"/>
      <c r="V476" s="193"/>
      <c r="W476" s="193"/>
      <c r="X476" s="193"/>
      <c r="Y476" s="193"/>
      <c r="Z476" s="193"/>
    </row>
    <row r="477" ht="12.0" customHeight="1">
      <c r="A477" s="193"/>
      <c r="B477" s="193"/>
      <c r="C477" s="193"/>
      <c r="D477" s="193"/>
      <c r="E477" s="193"/>
      <c r="F477" s="193"/>
      <c r="G477" s="193"/>
      <c r="H477" s="193"/>
      <c r="I477" s="193"/>
      <c r="J477" s="193"/>
      <c r="K477" s="193"/>
      <c r="L477" s="193"/>
      <c r="M477" s="193"/>
      <c r="N477" s="193"/>
      <c r="O477" s="193"/>
      <c r="P477" s="193"/>
      <c r="Q477" s="193"/>
      <c r="R477" s="193"/>
      <c r="S477" s="193"/>
      <c r="T477" s="193"/>
      <c r="U477" s="193"/>
      <c r="V477" s="193"/>
      <c r="W477" s="193"/>
      <c r="X477" s="193"/>
      <c r="Y477" s="193"/>
      <c r="Z477" s="193"/>
    </row>
    <row r="478" ht="12.0" customHeight="1">
      <c r="A478" s="193"/>
      <c r="B478" s="193"/>
      <c r="C478" s="193"/>
      <c r="D478" s="193"/>
      <c r="E478" s="193"/>
      <c r="F478" s="193"/>
      <c r="G478" s="193"/>
      <c r="H478" s="193"/>
      <c r="I478" s="193"/>
      <c r="J478" s="193"/>
      <c r="K478" s="193"/>
      <c r="L478" s="193"/>
      <c r="M478" s="193"/>
      <c r="N478" s="193"/>
      <c r="O478" s="193"/>
      <c r="P478" s="193"/>
      <c r="Q478" s="193"/>
      <c r="R478" s="193"/>
      <c r="S478" s="193"/>
      <c r="T478" s="193"/>
      <c r="U478" s="193"/>
      <c r="V478" s="193"/>
      <c r="W478" s="193"/>
      <c r="X478" s="193"/>
      <c r="Y478" s="193"/>
      <c r="Z478" s="193"/>
    </row>
    <row r="479" ht="12.0" customHeight="1">
      <c r="A479" s="193"/>
      <c r="B479" s="193"/>
      <c r="C479" s="193"/>
      <c r="D479" s="193"/>
      <c r="E479" s="193"/>
      <c r="F479" s="193"/>
      <c r="G479" s="193"/>
      <c r="H479" s="193"/>
      <c r="I479" s="193"/>
      <c r="J479" s="193"/>
      <c r="K479" s="193"/>
      <c r="L479" s="193"/>
      <c r="M479" s="193"/>
      <c r="N479" s="193"/>
      <c r="O479" s="193"/>
      <c r="P479" s="193"/>
      <c r="Q479" s="193"/>
      <c r="R479" s="193"/>
      <c r="S479" s="193"/>
      <c r="T479" s="193"/>
      <c r="U479" s="193"/>
      <c r="V479" s="193"/>
      <c r="W479" s="193"/>
      <c r="X479" s="193"/>
      <c r="Y479" s="193"/>
      <c r="Z479" s="193"/>
    </row>
    <row r="480" ht="12.0" customHeight="1">
      <c r="A480" s="193"/>
      <c r="B480" s="193"/>
      <c r="C480" s="193"/>
      <c r="D480" s="193"/>
      <c r="E480" s="193"/>
      <c r="F480" s="193"/>
      <c r="G480" s="193"/>
      <c r="H480" s="193"/>
      <c r="I480" s="193"/>
      <c r="J480" s="193"/>
      <c r="K480" s="193"/>
      <c r="L480" s="193"/>
      <c r="M480" s="193"/>
      <c r="N480" s="193"/>
      <c r="O480" s="193"/>
      <c r="P480" s="193"/>
      <c r="Q480" s="193"/>
      <c r="R480" s="193"/>
      <c r="S480" s="193"/>
      <c r="T480" s="193"/>
      <c r="U480" s="193"/>
      <c r="V480" s="193"/>
      <c r="W480" s="193"/>
      <c r="X480" s="193"/>
      <c r="Y480" s="193"/>
      <c r="Z480" s="193"/>
    </row>
    <row r="481" ht="12.0" customHeight="1">
      <c r="A481" s="193"/>
      <c r="B481" s="193"/>
      <c r="C481" s="193"/>
      <c r="D481" s="193"/>
      <c r="E481" s="193"/>
      <c r="F481" s="193"/>
      <c r="G481" s="193"/>
      <c r="H481" s="193"/>
      <c r="I481" s="193"/>
      <c r="J481" s="193"/>
      <c r="K481" s="193"/>
      <c r="L481" s="193"/>
      <c r="M481" s="193"/>
      <c r="N481" s="193"/>
      <c r="O481" s="193"/>
      <c r="P481" s="193"/>
      <c r="Q481" s="193"/>
      <c r="R481" s="193"/>
      <c r="S481" s="193"/>
      <c r="T481" s="193"/>
      <c r="U481" s="193"/>
      <c r="V481" s="193"/>
      <c r="W481" s="193"/>
      <c r="X481" s="193"/>
      <c r="Y481" s="193"/>
      <c r="Z481" s="193"/>
    </row>
    <row r="482" ht="12.0" customHeight="1">
      <c r="A482" s="193"/>
      <c r="B482" s="193"/>
      <c r="C482" s="193"/>
      <c r="D482" s="193"/>
      <c r="E482" s="193"/>
      <c r="F482" s="193"/>
      <c r="G482" s="193"/>
      <c r="H482" s="193"/>
      <c r="I482" s="193"/>
      <c r="J482" s="193"/>
      <c r="K482" s="193"/>
      <c r="L482" s="193"/>
      <c r="M482" s="193"/>
      <c r="N482" s="193"/>
      <c r="O482" s="193"/>
      <c r="P482" s="193"/>
      <c r="Q482" s="193"/>
      <c r="R482" s="193"/>
      <c r="S482" s="193"/>
      <c r="T482" s="193"/>
      <c r="U482" s="193"/>
      <c r="V482" s="193"/>
      <c r="W482" s="193"/>
      <c r="X482" s="193"/>
      <c r="Y482" s="193"/>
      <c r="Z482" s="193"/>
    </row>
    <row r="483" ht="12.0" customHeight="1">
      <c r="A483" s="193"/>
      <c r="B483" s="193"/>
      <c r="C483" s="193"/>
      <c r="D483" s="193"/>
      <c r="E483" s="193"/>
      <c r="F483" s="193"/>
      <c r="G483" s="193"/>
      <c r="H483" s="193"/>
      <c r="I483" s="193"/>
      <c r="J483" s="193"/>
      <c r="K483" s="193"/>
      <c r="L483" s="193"/>
      <c r="M483" s="193"/>
      <c r="N483" s="193"/>
      <c r="O483" s="193"/>
      <c r="P483" s="193"/>
      <c r="Q483" s="193"/>
      <c r="R483" s="193"/>
      <c r="S483" s="193"/>
      <c r="T483" s="193"/>
      <c r="U483" s="193"/>
      <c r="V483" s="193"/>
      <c r="W483" s="193"/>
      <c r="X483" s="193"/>
      <c r="Y483" s="193"/>
      <c r="Z483" s="193"/>
    </row>
    <row r="484" ht="12.0" customHeight="1">
      <c r="A484" s="193"/>
      <c r="B484" s="193"/>
      <c r="C484" s="193"/>
      <c r="D484" s="193"/>
      <c r="E484" s="193"/>
      <c r="F484" s="193"/>
      <c r="G484" s="193"/>
      <c r="H484" s="193"/>
      <c r="I484" s="193"/>
      <c r="J484" s="193"/>
      <c r="K484" s="193"/>
      <c r="L484" s="193"/>
      <c r="M484" s="193"/>
      <c r="N484" s="193"/>
      <c r="O484" s="193"/>
      <c r="P484" s="193"/>
      <c r="Q484" s="193"/>
      <c r="R484" s="193"/>
      <c r="S484" s="193"/>
      <c r="T484" s="193"/>
      <c r="U484" s="193"/>
      <c r="V484" s="193"/>
      <c r="W484" s="193"/>
      <c r="X484" s="193"/>
      <c r="Y484" s="193"/>
      <c r="Z484" s="193"/>
    </row>
    <row r="485" ht="12.0" customHeight="1">
      <c r="A485" s="193"/>
      <c r="B485" s="193"/>
      <c r="C485" s="193"/>
      <c r="D485" s="193"/>
      <c r="E485" s="193"/>
      <c r="F485" s="193"/>
      <c r="G485" s="193"/>
      <c r="H485" s="193"/>
      <c r="I485" s="193"/>
      <c r="J485" s="193"/>
      <c r="K485" s="193"/>
      <c r="L485" s="193"/>
      <c r="M485" s="193"/>
      <c r="N485" s="193"/>
      <c r="O485" s="193"/>
      <c r="P485" s="193"/>
      <c r="Q485" s="193"/>
      <c r="R485" s="193"/>
      <c r="S485" s="193"/>
      <c r="T485" s="193"/>
      <c r="U485" s="193"/>
      <c r="V485" s="193"/>
      <c r="W485" s="193"/>
      <c r="X485" s="193"/>
      <c r="Y485" s="193"/>
      <c r="Z485" s="193"/>
    </row>
    <row r="486" ht="12.0" customHeight="1">
      <c r="A486" s="193"/>
      <c r="B486" s="193"/>
      <c r="C486" s="193"/>
      <c r="D486" s="193"/>
      <c r="E486" s="193"/>
      <c r="F486" s="193"/>
      <c r="G486" s="193"/>
      <c r="H486" s="193"/>
      <c r="I486" s="193"/>
      <c r="J486" s="193"/>
      <c r="K486" s="193"/>
      <c r="L486" s="193"/>
      <c r="M486" s="193"/>
      <c r="N486" s="193"/>
      <c r="O486" s="193"/>
      <c r="P486" s="193"/>
      <c r="Q486" s="193"/>
      <c r="R486" s="193"/>
      <c r="S486" s="193"/>
      <c r="T486" s="193"/>
      <c r="U486" s="193"/>
      <c r="V486" s="193"/>
      <c r="W486" s="193"/>
      <c r="X486" s="193"/>
      <c r="Y486" s="193"/>
      <c r="Z486" s="193"/>
    </row>
    <row r="487" ht="12.0" customHeight="1">
      <c r="A487" s="193"/>
      <c r="B487" s="193"/>
      <c r="C487" s="193"/>
      <c r="D487" s="193"/>
      <c r="E487" s="193"/>
      <c r="F487" s="193"/>
      <c r="G487" s="193"/>
      <c r="H487" s="193"/>
      <c r="I487" s="193"/>
      <c r="J487" s="193"/>
      <c r="K487" s="193"/>
      <c r="L487" s="193"/>
      <c r="M487" s="193"/>
      <c r="N487" s="193"/>
      <c r="O487" s="193"/>
      <c r="P487" s="193"/>
      <c r="Q487" s="193"/>
      <c r="R487" s="193"/>
      <c r="S487" s="193"/>
      <c r="T487" s="193"/>
      <c r="U487" s="193"/>
      <c r="V487" s="193"/>
      <c r="W487" s="193"/>
      <c r="X487" s="193"/>
      <c r="Y487" s="193"/>
      <c r="Z487" s="193"/>
    </row>
    <row r="488" ht="12.0" customHeight="1">
      <c r="A488" s="193"/>
      <c r="B488" s="193"/>
      <c r="C488" s="193"/>
      <c r="D488" s="193"/>
      <c r="E488" s="193"/>
      <c r="F488" s="193"/>
      <c r="G488" s="193"/>
      <c r="H488" s="193"/>
      <c r="I488" s="193"/>
      <c r="J488" s="193"/>
      <c r="K488" s="193"/>
      <c r="L488" s="193"/>
      <c r="M488" s="193"/>
      <c r="N488" s="193"/>
      <c r="O488" s="193"/>
      <c r="P488" s="193"/>
      <c r="Q488" s="193"/>
      <c r="R488" s="193"/>
      <c r="S488" s="193"/>
      <c r="T488" s="193"/>
      <c r="U488" s="193"/>
      <c r="V488" s="193"/>
      <c r="W488" s="193"/>
      <c r="X488" s="193"/>
      <c r="Y488" s="193"/>
      <c r="Z488" s="193"/>
    </row>
    <row r="489" ht="12.0" customHeight="1">
      <c r="A489" s="193"/>
      <c r="B489" s="193"/>
      <c r="C489" s="193"/>
      <c r="D489" s="193"/>
      <c r="E489" s="193"/>
      <c r="F489" s="193"/>
      <c r="G489" s="193"/>
      <c r="H489" s="193"/>
      <c r="I489" s="193"/>
      <c r="J489" s="193"/>
      <c r="K489" s="193"/>
      <c r="L489" s="193"/>
      <c r="M489" s="193"/>
      <c r="N489" s="193"/>
      <c r="O489" s="193"/>
      <c r="P489" s="193"/>
      <c r="Q489" s="193"/>
      <c r="R489" s="193"/>
      <c r="S489" s="193"/>
      <c r="T489" s="193"/>
      <c r="U489" s="193"/>
      <c r="V489" s="193"/>
      <c r="W489" s="193"/>
      <c r="X489" s="193"/>
      <c r="Y489" s="193"/>
      <c r="Z489" s="193"/>
    </row>
    <row r="490" ht="12.0" customHeight="1">
      <c r="A490" s="193"/>
      <c r="B490" s="193"/>
      <c r="C490" s="193"/>
      <c r="D490" s="193"/>
      <c r="E490" s="193"/>
      <c r="F490" s="193"/>
      <c r="G490" s="193"/>
      <c r="H490" s="193"/>
      <c r="I490" s="193"/>
      <c r="J490" s="193"/>
      <c r="K490" s="193"/>
      <c r="L490" s="193"/>
      <c r="M490" s="193"/>
      <c r="N490" s="193"/>
      <c r="O490" s="193"/>
      <c r="P490" s="193"/>
      <c r="Q490" s="193"/>
      <c r="R490" s="193"/>
      <c r="S490" s="193"/>
      <c r="T490" s="193"/>
      <c r="U490" s="193"/>
      <c r="V490" s="193"/>
      <c r="W490" s="193"/>
      <c r="X490" s="193"/>
      <c r="Y490" s="193"/>
      <c r="Z490" s="193"/>
    </row>
    <row r="491" ht="12.0" customHeight="1">
      <c r="A491" s="193"/>
      <c r="B491" s="193"/>
      <c r="C491" s="193"/>
      <c r="D491" s="193"/>
      <c r="E491" s="193"/>
      <c r="F491" s="193"/>
      <c r="G491" s="193"/>
      <c r="H491" s="193"/>
      <c r="I491" s="193"/>
      <c r="J491" s="193"/>
      <c r="K491" s="193"/>
      <c r="L491" s="193"/>
      <c r="M491" s="193"/>
      <c r="N491" s="193"/>
      <c r="O491" s="193"/>
      <c r="P491" s="193"/>
      <c r="Q491" s="193"/>
      <c r="R491" s="193"/>
      <c r="S491" s="193"/>
      <c r="T491" s="193"/>
      <c r="U491" s="193"/>
      <c r="V491" s="193"/>
      <c r="W491" s="193"/>
      <c r="X491" s="193"/>
      <c r="Y491" s="193"/>
      <c r="Z491" s="193"/>
    </row>
    <row r="492" ht="12.0" customHeight="1">
      <c r="A492" s="193"/>
      <c r="B492" s="193"/>
      <c r="C492" s="193"/>
      <c r="D492" s="193"/>
      <c r="E492" s="193"/>
      <c r="F492" s="193"/>
      <c r="G492" s="193"/>
      <c r="H492" s="193"/>
      <c r="I492" s="193"/>
      <c r="J492" s="193"/>
      <c r="K492" s="193"/>
      <c r="L492" s="193"/>
      <c r="M492" s="193"/>
      <c r="N492" s="193"/>
      <c r="O492" s="193"/>
      <c r="P492" s="193"/>
      <c r="Q492" s="193"/>
      <c r="R492" s="193"/>
      <c r="S492" s="193"/>
      <c r="T492" s="193"/>
      <c r="U492" s="193"/>
      <c r="V492" s="193"/>
      <c r="W492" s="193"/>
      <c r="X492" s="193"/>
      <c r="Y492" s="193"/>
      <c r="Z492" s="193"/>
    </row>
    <row r="493" ht="12.0" customHeight="1">
      <c r="A493" s="193"/>
      <c r="B493" s="193"/>
      <c r="C493" s="193"/>
      <c r="D493" s="193"/>
      <c r="E493" s="193"/>
      <c r="F493" s="193"/>
      <c r="G493" s="193"/>
      <c r="H493" s="193"/>
      <c r="I493" s="193"/>
      <c r="J493" s="193"/>
      <c r="K493" s="193"/>
      <c r="L493" s="193"/>
      <c r="M493" s="193"/>
      <c r="N493" s="193"/>
      <c r="O493" s="193"/>
      <c r="P493" s="193"/>
      <c r="Q493" s="193"/>
      <c r="R493" s="193"/>
      <c r="S493" s="193"/>
      <c r="T493" s="193"/>
      <c r="U493" s="193"/>
      <c r="V493" s="193"/>
      <c r="W493" s="193"/>
      <c r="X493" s="193"/>
      <c r="Y493" s="193"/>
      <c r="Z493" s="193"/>
    </row>
    <row r="494" ht="12.0" customHeight="1">
      <c r="A494" s="193"/>
      <c r="B494" s="193"/>
      <c r="C494" s="193"/>
      <c r="D494" s="193"/>
      <c r="E494" s="193"/>
      <c r="F494" s="193"/>
      <c r="G494" s="193"/>
      <c r="H494" s="193"/>
      <c r="I494" s="193"/>
      <c r="J494" s="193"/>
      <c r="K494" s="193"/>
      <c r="L494" s="193"/>
      <c r="M494" s="193"/>
      <c r="N494" s="193"/>
      <c r="O494" s="193"/>
      <c r="P494" s="193"/>
      <c r="Q494" s="193"/>
      <c r="R494" s="193"/>
      <c r="S494" s="193"/>
      <c r="T494" s="193"/>
      <c r="U494" s="193"/>
      <c r="V494" s="193"/>
      <c r="W494" s="193"/>
      <c r="X494" s="193"/>
      <c r="Y494" s="193"/>
      <c r="Z494" s="193"/>
    </row>
    <row r="495" ht="12.0" customHeight="1">
      <c r="A495" s="193"/>
      <c r="B495" s="193"/>
      <c r="C495" s="193"/>
      <c r="D495" s="193"/>
      <c r="E495" s="193"/>
      <c r="F495" s="193"/>
      <c r="G495" s="193"/>
      <c r="H495" s="193"/>
      <c r="I495" s="193"/>
      <c r="J495" s="193"/>
      <c r="K495" s="193"/>
      <c r="L495" s="193"/>
      <c r="M495" s="193"/>
      <c r="N495" s="193"/>
      <c r="O495" s="193"/>
      <c r="P495" s="193"/>
      <c r="Q495" s="193"/>
      <c r="R495" s="193"/>
      <c r="S495" s="193"/>
      <c r="T495" s="193"/>
      <c r="U495" s="193"/>
      <c r="V495" s="193"/>
      <c r="W495" s="193"/>
      <c r="X495" s="193"/>
      <c r="Y495" s="193"/>
      <c r="Z495" s="193"/>
    </row>
    <row r="496" ht="12.0" customHeight="1">
      <c r="A496" s="193"/>
      <c r="B496" s="193"/>
      <c r="C496" s="193"/>
      <c r="D496" s="193"/>
      <c r="E496" s="193"/>
      <c r="F496" s="193"/>
      <c r="G496" s="193"/>
      <c r="H496" s="193"/>
      <c r="I496" s="193"/>
      <c r="J496" s="193"/>
      <c r="K496" s="193"/>
      <c r="L496" s="193"/>
      <c r="M496" s="193"/>
      <c r="N496" s="193"/>
      <c r="O496" s="193"/>
      <c r="P496" s="193"/>
      <c r="Q496" s="193"/>
      <c r="R496" s="193"/>
      <c r="S496" s="193"/>
      <c r="T496" s="193"/>
      <c r="U496" s="193"/>
      <c r="V496" s="193"/>
      <c r="W496" s="193"/>
      <c r="X496" s="193"/>
      <c r="Y496" s="193"/>
      <c r="Z496" s="193"/>
    </row>
    <row r="497" ht="12.0" customHeight="1">
      <c r="A497" s="193"/>
      <c r="B497" s="193"/>
      <c r="C497" s="193"/>
      <c r="D497" s="193"/>
      <c r="E497" s="193"/>
      <c r="F497" s="193"/>
      <c r="G497" s="193"/>
      <c r="H497" s="193"/>
      <c r="I497" s="193"/>
      <c r="J497" s="193"/>
      <c r="K497" s="193"/>
      <c r="L497" s="193"/>
      <c r="M497" s="193"/>
      <c r="N497" s="193"/>
      <c r="O497" s="193"/>
      <c r="P497" s="193"/>
      <c r="Q497" s="193"/>
      <c r="R497" s="193"/>
      <c r="S497" s="193"/>
      <c r="T497" s="193"/>
      <c r="U497" s="193"/>
      <c r="V497" s="193"/>
      <c r="W497" s="193"/>
      <c r="X497" s="193"/>
      <c r="Y497" s="193"/>
      <c r="Z497" s="193"/>
    </row>
    <row r="498" ht="12.0" customHeight="1">
      <c r="A498" s="193"/>
      <c r="B498" s="193"/>
      <c r="C498" s="193"/>
      <c r="D498" s="193"/>
      <c r="E498" s="193"/>
      <c r="F498" s="193"/>
      <c r="G498" s="193"/>
      <c r="H498" s="193"/>
      <c r="I498" s="193"/>
      <c r="J498" s="193"/>
      <c r="K498" s="193"/>
      <c r="L498" s="193"/>
      <c r="M498" s="193"/>
      <c r="N498" s="193"/>
      <c r="O498" s="193"/>
      <c r="P498" s="193"/>
      <c r="Q498" s="193"/>
      <c r="R498" s="193"/>
      <c r="S498" s="193"/>
      <c r="T498" s="193"/>
      <c r="U498" s="193"/>
      <c r="V498" s="193"/>
      <c r="W498" s="193"/>
      <c r="X498" s="193"/>
      <c r="Y498" s="193"/>
      <c r="Z498" s="193"/>
    </row>
    <row r="499" ht="12.0" customHeight="1">
      <c r="A499" s="193"/>
      <c r="B499" s="193"/>
      <c r="C499" s="193"/>
      <c r="D499" s="193"/>
      <c r="E499" s="193"/>
      <c r="F499" s="193"/>
      <c r="G499" s="193"/>
      <c r="H499" s="193"/>
      <c r="I499" s="193"/>
      <c r="J499" s="193"/>
      <c r="K499" s="193"/>
      <c r="L499" s="193"/>
      <c r="M499" s="193"/>
      <c r="N499" s="193"/>
      <c r="O499" s="193"/>
      <c r="P499" s="193"/>
      <c r="Q499" s="193"/>
      <c r="R499" s="193"/>
      <c r="S499" s="193"/>
      <c r="T499" s="193"/>
      <c r="U499" s="193"/>
      <c r="V499" s="193"/>
      <c r="W499" s="193"/>
      <c r="X499" s="193"/>
      <c r="Y499" s="193"/>
      <c r="Z499" s="193"/>
    </row>
    <row r="500" ht="12.0" customHeight="1">
      <c r="A500" s="193"/>
      <c r="B500" s="193"/>
      <c r="C500" s="193"/>
      <c r="D500" s="193"/>
      <c r="E500" s="193"/>
      <c r="F500" s="193"/>
      <c r="G500" s="193"/>
      <c r="H500" s="193"/>
      <c r="I500" s="193"/>
      <c r="J500" s="193"/>
      <c r="K500" s="193"/>
      <c r="L500" s="193"/>
      <c r="M500" s="193"/>
      <c r="N500" s="193"/>
      <c r="O500" s="193"/>
      <c r="P500" s="193"/>
      <c r="Q500" s="193"/>
      <c r="R500" s="193"/>
      <c r="S500" s="193"/>
      <c r="T500" s="193"/>
      <c r="U500" s="193"/>
      <c r="V500" s="193"/>
      <c r="W500" s="193"/>
      <c r="X500" s="193"/>
      <c r="Y500" s="193"/>
      <c r="Z500" s="193"/>
    </row>
    <row r="501" ht="12.0" customHeight="1">
      <c r="A501" s="193"/>
      <c r="B501" s="193"/>
      <c r="C501" s="193"/>
      <c r="D501" s="193"/>
      <c r="E501" s="193"/>
      <c r="F501" s="193"/>
      <c r="G501" s="193"/>
      <c r="H501" s="193"/>
      <c r="I501" s="193"/>
      <c r="J501" s="193"/>
      <c r="K501" s="193"/>
      <c r="L501" s="193"/>
      <c r="M501" s="193"/>
      <c r="N501" s="193"/>
      <c r="O501" s="193"/>
      <c r="P501" s="193"/>
      <c r="Q501" s="193"/>
      <c r="R501" s="193"/>
      <c r="S501" s="193"/>
      <c r="T501" s="193"/>
      <c r="U501" s="193"/>
      <c r="V501" s="193"/>
      <c r="W501" s="193"/>
      <c r="X501" s="193"/>
      <c r="Y501" s="193"/>
      <c r="Z501" s="193"/>
    </row>
    <row r="502" ht="12.0" customHeight="1">
      <c r="A502" s="193"/>
      <c r="B502" s="193"/>
      <c r="C502" s="193"/>
      <c r="D502" s="193"/>
      <c r="E502" s="193"/>
      <c r="F502" s="193"/>
      <c r="G502" s="193"/>
      <c r="H502" s="193"/>
      <c r="I502" s="193"/>
      <c r="J502" s="193"/>
      <c r="K502" s="193"/>
      <c r="L502" s="193"/>
      <c r="M502" s="193"/>
      <c r="N502" s="193"/>
      <c r="O502" s="193"/>
      <c r="P502" s="193"/>
      <c r="Q502" s="193"/>
      <c r="R502" s="193"/>
      <c r="S502" s="193"/>
      <c r="T502" s="193"/>
      <c r="U502" s="193"/>
      <c r="V502" s="193"/>
      <c r="W502" s="193"/>
      <c r="X502" s="193"/>
      <c r="Y502" s="193"/>
      <c r="Z502" s="193"/>
    </row>
    <row r="503" ht="12.0" customHeight="1">
      <c r="A503" s="193"/>
      <c r="B503" s="193"/>
      <c r="C503" s="193"/>
      <c r="D503" s="193"/>
      <c r="E503" s="193"/>
      <c r="F503" s="193"/>
      <c r="G503" s="193"/>
      <c r="H503" s="193"/>
      <c r="I503" s="193"/>
      <c r="J503" s="193"/>
      <c r="K503" s="193"/>
      <c r="L503" s="193"/>
      <c r="M503" s="193"/>
      <c r="N503" s="193"/>
      <c r="O503" s="193"/>
      <c r="P503" s="193"/>
      <c r="Q503" s="193"/>
      <c r="R503" s="193"/>
      <c r="S503" s="193"/>
      <c r="T503" s="193"/>
      <c r="U503" s="193"/>
      <c r="V503" s="193"/>
      <c r="W503" s="193"/>
      <c r="X503" s="193"/>
      <c r="Y503" s="193"/>
      <c r="Z503" s="193"/>
    </row>
    <row r="504" ht="12.0" customHeight="1">
      <c r="A504" s="193"/>
      <c r="B504" s="193"/>
      <c r="C504" s="193"/>
      <c r="D504" s="193"/>
      <c r="E504" s="193"/>
      <c r="F504" s="193"/>
      <c r="G504" s="193"/>
      <c r="H504" s="193"/>
      <c r="I504" s="193"/>
      <c r="J504" s="193"/>
      <c r="K504" s="193"/>
      <c r="L504" s="193"/>
      <c r="M504" s="193"/>
      <c r="N504" s="193"/>
      <c r="O504" s="193"/>
      <c r="P504" s="193"/>
      <c r="Q504" s="193"/>
      <c r="R504" s="193"/>
      <c r="S504" s="193"/>
      <c r="T504" s="193"/>
      <c r="U504" s="193"/>
      <c r="V504" s="193"/>
      <c r="W504" s="193"/>
      <c r="X504" s="193"/>
      <c r="Y504" s="193"/>
      <c r="Z504" s="193"/>
    </row>
    <row r="505" ht="12.0" customHeight="1">
      <c r="A505" s="193"/>
      <c r="B505" s="193"/>
      <c r="C505" s="193"/>
      <c r="D505" s="193"/>
      <c r="E505" s="193"/>
      <c r="F505" s="193"/>
      <c r="G505" s="193"/>
      <c r="H505" s="193"/>
      <c r="I505" s="193"/>
      <c r="J505" s="193"/>
      <c r="K505" s="193"/>
      <c r="L505" s="193"/>
      <c r="M505" s="193"/>
      <c r="N505" s="193"/>
      <c r="O505" s="193"/>
      <c r="P505" s="193"/>
      <c r="Q505" s="193"/>
      <c r="R505" s="193"/>
      <c r="S505" s="193"/>
      <c r="T505" s="193"/>
      <c r="U505" s="193"/>
      <c r="V505" s="193"/>
      <c r="W505" s="193"/>
      <c r="X505" s="193"/>
      <c r="Y505" s="193"/>
      <c r="Z505" s="193"/>
    </row>
    <row r="506" ht="12.0" customHeight="1">
      <c r="A506" s="193"/>
      <c r="B506" s="193"/>
      <c r="C506" s="193"/>
      <c r="D506" s="193"/>
      <c r="E506" s="193"/>
      <c r="F506" s="193"/>
      <c r="G506" s="193"/>
      <c r="H506" s="193"/>
      <c r="I506" s="193"/>
      <c r="J506" s="193"/>
      <c r="K506" s="193"/>
      <c r="L506" s="193"/>
      <c r="M506" s="193"/>
      <c r="N506" s="193"/>
      <c r="O506" s="193"/>
      <c r="P506" s="193"/>
      <c r="Q506" s="193"/>
      <c r="R506" s="193"/>
      <c r="S506" s="193"/>
      <c r="T506" s="193"/>
      <c r="U506" s="193"/>
      <c r="V506" s="193"/>
      <c r="W506" s="193"/>
      <c r="X506" s="193"/>
      <c r="Y506" s="193"/>
      <c r="Z506" s="193"/>
    </row>
    <row r="507" ht="12.0" customHeight="1">
      <c r="A507" s="193"/>
      <c r="B507" s="193"/>
      <c r="C507" s="193"/>
      <c r="D507" s="193"/>
      <c r="E507" s="193"/>
      <c r="F507" s="193"/>
      <c r="G507" s="193"/>
      <c r="H507" s="193"/>
      <c r="I507" s="193"/>
      <c r="J507" s="193"/>
      <c r="K507" s="193"/>
      <c r="L507" s="193"/>
      <c r="M507" s="193"/>
      <c r="N507" s="193"/>
      <c r="O507" s="193"/>
      <c r="P507" s="193"/>
      <c r="Q507" s="193"/>
      <c r="R507" s="193"/>
      <c r="S507" s="193"/>
      <c r="T507" s="193"/>
      <c r="U507" s="193"/>
      <c r="V507" s="193"/>
      <c r="W507" s="193"/>
      <c r="X507" s="193"/>
      <c r="Y507" s="193"/>
      <c r="Z507" s="193"/>
    </row>
    <row r="508" ht="12.0" customHeight="1">
      <c r="A508" s="193"/>
      <c r="B508" s="193"/>
      <c r="C508" s="193"/>
      <c r="D508" s="193"/>
      <c r="E508" s="193"/>
      <c r="F508" s="193"/>
      <c r="G508" s="193"/>
      <c r="H508" s="193"/>
      <c r="I508" s="193"/>
      <c r="J508" s="193"/>
      <c r="K508" s="193"/>
      <c r="L508" s="193"/>
      <c r="M508" s="193"/>
      <c r="N508" s="193"/>
      <c r="O508" s="193"/>
      <c r="P508" s="193"/>
      <c r="Q508" s="193"/>
      <c r="R508" s="193"/>
      <c r="S508" s="193"/>
      <c r="T508" s="193"/>
      <c r="U508" s="193"/>
      <c r="V508" s="193"/>
      <c r="W508" s="193"/>
      <c r="X508" s="193"/>
      <c r="Y508" s="193"/>
      <c r="Z508" s="193"/>
    </row>
    <row r="509" ht="12.0" customHeight="1">
      <c r="A509" s="193"/>
      <c r="B509" s="193"/>
      <c r="C509" s="193"/>
      <c r="D509" s="193"/>
      <c r="E509" s="193"/>
      <c r="F509" s="193"/>
      <c r="G509" s="193"/>
      <c r="H509" s="193"/>
      <c r="I509" s="193"/>
      <c r="J509" s="193"/>
      <c r="K509" s="193"/>
      <c r="L509" s="193"/>
      <c r="M509" s="193"/>
      <c r="N509" s="193"/>
      <c r="O509" s="193"/>
      <c r="P509" s="193"/>
      <c r="Q509" s="193"/>
      <c r="R509" s="193"/>
      <c r="S509" s="193"/>
      <c r="T509" s="193"/>
      <c r="U509" s="193"/>
      <c r="V509" s="193"/>
      <c r="W509" s="193"/>
      <c r="X509" s="193"/>
      <c r="Y509" s="193"/>
      <c r="Z509" s="193"/>
    </row>
    <row r="510" ht="12.0" customHeight="1">
      <c r="A510" s="193"/>
      <c r="B510" s="193"/>
      <c r="C510" s="193"/>
      <c r="D510" s="193"/>
      <c r="E510" s="193"/>
      <c r="F510" s="193"/>
      <c r="G510" s="193"/>
      <c r="H510" s="193"/>
      <c r="I510" s="193"/>
      <c r="J510" s="193"/>
      <c r="K510" s="193"/>
      <c r="L510" s="193"/>
      <c r="M510" s="193"/>
      <c r="N510" s="193"/>
      <c r="O510" s="193"/>
      <c r="P510" s="193"/>
      <c r="Q510" s="193"/>
      <c r="R510" s="193"/>
      <c r="S510" s="193"/>
      <c r="T510" s="193"/>
      <c r="U510" s="193"/>
      <c r="V510" s="193"/>
      <c r="W510" s="193"/>
      <c r="X510" s="193"/>
      <c r="Y510" s="193"/>
      <c r="Z510" s="193"/>
    </row>
    <row r="511" ht="12.0" customHeight="1">
      <c r="A511" s="193"/>
      <c r="B511" s="193"/>
      <c r="C511" s="193"/>
      <c r="D511" s="193"/>
      <c r="E511" s="193"/>
      <c r="F511" s="193"/>
      <c r="G511" s="193"/>
      <c r="H511" s="193"/>
      <c r="I511" s="193"/>
      <c r="J511" s="193"/>
      <c r="K511" s="193"/>
      <c r="L511" s="193"/>
      <c r="M511" s="193"/>
      <c r="N511" s="193"/>
      <c r="O511" s="193"/>
      <c r="P511" s="193"/>
      <c r="Q511" s="193"/>
      <c r="R511" s="193"/>
      <c r="S511" s="193"/>
      <c r="T511" s="193"/>
      <c r="U511" s="193"/>
      <c r="V511" s="193"/>
      <c r="W511" s="193"/>
      <c r="X511" s="193"/>
      <c r="Y511" s="193"/>
      <c r="Z511" s="193"/>
    </row>
    <row r="512" ht="12.0" customHeight="1">
      <c r="A512" s="193"/>
      <c r="B512" s="193"/>
      <c r="C512" s="193"/>
      <c r="D512" s="193"/>
      <c r="E512" s="193"/>
      <c r="F512" s="193"/>
      <c r="G512" s="193"/>
      <c r="H512" s="193"/>
      <c r="I512" s="193"/>
      <c r="J512" s="193"/>
      <c r="K512" s="193"/>
      <c r="L512" s="193"/>
      <c r="M512" s="193"/>
      <c r="N512" s="193"/>
      <c r="O512" s="193"/>
      <c r="P512" s="193"/>
      <c r="Q512" s="193"/>
      <c r="R512" s="193"/>
      <c r="S512" s="193"/>
      <c r="T512" s="193"/>
      <c r="U512" s="193"/>
      <c r="V512" s="193"/>
      <c r="W512" s="193"/>
      <c r="X512" s="193"/>
      <c r="Y512" s="193"/>
      <c r="Z512" s="193"/>
    </row>
    <row r="513" ht="12.0" customHeight="1">
      <c r="A513" s="193"/>
      <c r="B513" s="193"/>
      <c r="C513" s="193"/>
      <c r="D513" s="193"/>
      <c r="E513" s="193"/>
      <c r="F513" s="193"/>
      <c r="G513" s="193"/>
      <c r="H513" s="193"/>
      <c r="I513" s="193"/>
      <c r="J513" s="193"/>
      <c r="K513" s="193"/>
      <c r="L513" s="193"/>
      <c r="M513" s="193"/>
      <c r="N513" s="193"/>
      <c r="O513" s="193"/>
      <c r="P513" s="193"/>
      <c r="Q513" s="193"/>
      <c r="R513" s="193"/>
      <c r="S513" s="193"/>
      <c r="T513" s="193"/>
      <c r="U513" s="193"/>
      <c r="V513" s="193"/>
      <c r="W513" s="193"/>
      <c r="X513" s="193"/>
      <c r="Y513" s="193"/>
      <c r="Z513" s="193"/>
    </row>
    <row r="514" ht="12.0" customHeight="1">
      <c r="A514" s="193"/>
      <c r="B514" s="193"/>
      <c r="C514" s="193"/>
      <c r="D514" s="193"/>
      <c r="E514" s="193"/>
      <c r="F514" s="193"/>
      <c r="G514" s="193"/>
      <c r="H514" s="193"/>
      <c r="I514" s="193"/>
      <c r="J514" s="193"/>
      <c r="K514" s="193"/>
      <c r="L514" s="193"/>
      <c r="M514" s="193"/>
      <c r="N514" s="193"/>
      <c r="O514" s="193"/>
      <c r="P514" s="193"/>
      <c r="Q514" s="193"/>
      <c r="R514" s="193"/>
      <c r="S514" s="193"/>
      <c r="T514" s="193"/>
      <c r="U514" s="193"/>
      <c r="V514" s="193"/>
      <c r="W514" s="193"/>
      <c r="X514" s="193"/>
      <c r="Y514" s="193"/>
      <c r="Z514" s="193"/>
    </row>
    <row r="515" ht="12.0" customHeight="1">
      <c r="A515" s="193"/>
      <c r="B515" s="193"/>
      <c r="C515" s="193"/>
      <c r="D515" s="193"/>
      <c r="E515" s="193"/>
      <c r="F515" s="193"/>
      <c r="G515" s="193"/>
      <c r="H515" s="193"/>
      <c r="I515" s="193"/>
      <c r="J515" s="193"/>
      <c r="K515" s="193"/>
      <c r="L515" s="193"/>
      <c r="M515" s="193"/>
      <c r="N515" s="193"/>
      <c r="O515" s="193"/>
      <c r="P515" s="193"/>
      <c r="Q515" s="193"/>
      <c r="R515" s="193"/>
      <c r="S515" s="193"/>
      <c r="T515" s="193"/>
      <c r="U515" s="193"/>
      <c r="V515" s="193"/>
      <c r="W515" s="193"/>
      <c r="X515" s="193"/>
      <c r="Y515" s="193"/>
      <c r="Z515" s="193"/>
    </row>
    <row r="516" ht="12.0" customHeight="1">
      <c r="A516" s="193"/>
      <c r="B516" s="193"/>
      <c r="C516" s="193"/>
      <c r="D516" s="193"/>
      <c r="E516" s="193"/>
      <c r="F516" s="193"/>
      <c r="G516" s="193"/>
      <c r="H516" s="193"/>
      <c r="I516" s="193"/>
      <c r="J516" s="193"/>
      <c r="K516" s="193"/>
      <c r="L516" s="193"/>
      <c r="M516" s="193"/>
      <c r="N516" s="193"/>
      <c r="O516" s="193"/>
      <c r="P516" s="193"/>
      <c r="Q516" s="193"/>
      <c r="R516" s="193"/>
      <c r="S516" s="193"/>
      <c r="T516" s="193"/>
      <c r="U516" s="193"/>
      <c r="V516" s="193"/>
      <c r="W516" s="193"/>
      <c r="X516" s="193"/>
      <c r="Y516" s="193"/>
      <c r="Z516" s="193"/>
    </row>
    <row r="517" ht="12.0" customHeight="1">
      <c r="A517" s="193"/>
      <c r="B517" s="193"/>
      <c r="C517" s="193"/>
      <c r="D517" s="193"/>
      <c r="E517" s="193"/>
      <c r="F517" s="193"/>
      <c r="G517" s="193"/>
      <c r="H517" s="193"/>
      <c r="I517" s="193"/>
      <c r="J517" s="193"/>
      <c r="K517" s="193"/>
      <c r="L517" s="193"/>
      <c r="M517" s="193"/>
      <c r="N517" s="193"/>
      <c r="O517" s="193"/>
      <c r="P517" s="193"/>
      <c r="Q517" s="193"/>
      <c r="R517" s="193"/>
      <c r="S517" s="193"/>
      <c r="T517" s="193"/>
      <c r="U517" s="193"/>
      <c r="V517" s="193"/>
      <c r="W517" s="193"/>
      <c r="X517" s="193"/>
      <c r="Y517" s="193"/>
      <c r="Z517" s="193"/>
    </row>
    <row r="518" ht="12.0" customHeight="1">
      <c r="A518" s="193"/>
      <c r="B518" s="193"/>
      <c r="C518" s="193"/>
      <c r="D518" s="193"/>
      <c r="E518" s="193"/>
      <c r="F518" s="193"/>
      <c r="G518" s="193"/>
      <c r="H518" s="193"/>
      <c r="I518" s="193"/>
      <c r="J518" s="193"/>
      <c r="K518" s="193"/>
      <c r="L518" s="193"/>
      <c r="M518" s="193"/>
      <c r="N518" s="193"/>
      <c r="O518" s="193"/>
      <c r="P518" s="193"/>
      <c r="Q518" s="193"/>
      <c r="R518" s="193"/>
      <c r="S518" s="193"/>
      <c r="T518" s="193"/>
      <c r="U518" s="193"/>
      <c r="V518" s="193"/>
      <c r="W518" s="193"/>
      <c r="X518" s="193"/>
      <c r="Y518" s="193"/>
      <c r="Z518" s="193"/>
    </row>
    <row r="519" ht="12.0" customHeight="1">
      <c r="A519" s="193"/>
      <c r="B519" s="193"/>
      <c r="C519" s="193"/>
      <c r="D519" s="193"/>
      <c r="E519" s="193"/>
      <c r="F519" s="193"/>
      <c r="G519" s="193"/>
      <c r="H519" s="193"/>
      <c r="I519" s="193"/>
      <c r="J519" s="193"/>
      <c r="K519" s="193"/>
      <c r="L519" s="193"/>
      <c r="M519" s="193"/>
      <c r="N519" s="193"/>
      <c r="O519" s="193"/>
      <c r="P519" s="193"/>
      <c r="Q519" s="193"/>
      <c r="R519" s="193"/>
      <c r="S519" s="193"/>
      <c r="T519" s="193"/>
      <c r="U519" s="193"/>
      <c r="V519" s="193"/>
      <c r="W519" s="193"/>
      <c r="X519" s="193"/>
      <c r="Y519" s="193"/>
      <c r="Z519" s="193"/>
    </row>
    <row r="520" ht="12.0" customHeight="1">
      <c r="A520" s="193"/>
      <c r="B520" s="193"/>
      <c r="C520" s="193"/>
      <c r="D520" s="193"/>
      <c r="E520" s="193"/>
      <c r="F520" s="193"/>
      <c r="G520" s="193"/>
      <c r="H520" s="193"/>
      <c r="I520" s="193"/>
      <c r="J520" s="193"/>
      <c r="K520" s="193"/>
      <c r="L520" s="193"/>
      <c r="M520" s="193"/>
      <c r="N520" s="193"/>
      <c r="O520" s="193"/>
      <c r="P520" s="193"/>
      <c r="Q520" s="193"/>
      <c r="R520" s="193"/>
      <c r="S520" s="193"/>
      <c r="T520" s="193"/>
      <c r="U520" s="193"/>
      <c r="V520" s="193"/>
      <c r="W520" s="193"/>
      <c r="X520" s="193"/>
      <c r="Y520" s="193"/>
      <c r="Z520" s="193"/>
    </row>
    <row r="521" ht="12.0" customHeight="1">
      <c r="A521" s="193"/>
      <c r="B521" s="193"/>
      <c r="C521" s="193"/>
      <c r="D521" s="193"/>
      <c r="E521" s="193"/>
      <c r="F521" s="193"/>
      <c r="G521" s="193"/>
      <c r="H521" s="193"/>
      <c r="I521" s="193"/>
      <c r="J521" s="193"/>
      <c r="K521" s="193"/>
      <c r="L521" s="193"/>
      <c r="M521" s="193"/>
      <c r="N521" s="193"/>
      <c r="O521" s="193"/>
      <c r="P521" s="193"/>
      <c r="Q521" s="193"/>
      <c r="R521" s="193"/>
      <c r="S521" s="193"/>
      <c r="T521" s="193"/>
      <c r="U521" s="193"/>
      <c r="V521" s="193"/>
      <c r="W521" s="193"/>
      <c r="X521" s="193"/>
      <c r="Y521" s="193"/>
      <c r="Z521" s="193"/>
    </row>
    <row r="522" ht="12.0" customHeight="1">
      <c r="A522" s="193"/>
      <c r="B522" s="193"/>
      <c r="C522" s="193"/>
      <c r="D522" s="193"/>
      <c r="E522" s="193"/>
      <c r="F522" s="193"/>
      <c r="G522" s="193"/>
      <c r="H522" s="193"/>
      <c r="I522" s="193"/>
      <c r="J522" s="193"/>
      <c r="K522" s="193"/>
      <c r="L522" s="193"/>
      <c r="M522" s="193"/>
      <c r="N522" s="193"/>
      <c r="O522" s="193"/>
      <c r="P522" s="193"/>
      <c r="Q522" s="193"/>
      <c r="R522" s="193"/>
      <c r="S522" s="193"/>
      <c r="T522" s="193"/>
      <c r="U522" s="193"/>
      <c r="V522" s="193"/>
      <c r="W522" s="193"/>
      <c r="X522" s="193"/>
      <c r="Y522" s="193"/>
      <c r="Z522" s="193"/>
    </row>
    <row r="523" ht="12.0" customHeight="1">
      <c r="A523" s="193"/>
      <c r="B523" s="193"/>
      <c r="C523" s="193"/>
      <c r="D523" s="193"/>
      <c r="E523" s="193"/>
      <c r="F523" s="193"/>
      <c r="G523" s="193"/>
      <c r="H523" s="193"/>
      <c r="I523" s="193"/>
      <c r="J523" s="193"/>
      <c r="K523" s="193"/>
      <c r="L523" s="193"/>
      <c r="M523" s="193"/>
      <c r="N523" s="193"/>
      <c r="O523" s="193"/>
      <c r="P523" s="193"/>
      <c r="Q523" s="193"/>
      <c r="R523" s="193"/>
      <c r="S523" s="193"/>
      <c r="T523" s="193"/>
      <c r="U523" s="193"/>
      <c r="V523" s="193"/>
      <c r="W523" s="193"/>
      <c r="X523" s="193"/>
      <c r="Y523" s="193"/>
      <c r="Z523" s="193"/>
    </row>
    <row r="524" ht="12.0" customHeight="1">
      <c r="A524" s="193"/>
      <c r="B524" s="193"/>
      <c r="C524" s="193"/>
      <c r="D524" s="193"/>
      <c r="E524" s="193"/>
      <c r="F524" s="193"/>
      <c r="G524" s="193"/>
      <c r="H524" s="193"/>
      <c r="I524" s="193"/>
      <c r="J524" s="193"/>
      <c r="K524" s="193"/>
      <c r="L524" s="193"/>
      <c r="M524" s="193"/>
      <c r="N524" s="193"/>
      <c r="O524" s="193"/>
      <c r="P524" s="193"/>
      <c r="Q524" s="193"/>
      <c r="R524" s="193"/>
      <c r="S524" s="193"/>
      <c r="T524" s="193"/>
      <c r="U524" s="193"/>
      <c r="V524" s="193"/>
      <c r="W524" s="193"/>
      <c r="X524" s="193"/>
      <c r="Y524" s="193"/>
      <c r="Z524" s="193"/>
    </row>
    <row r="525" ht="12.0" customHeight="1">
      <c r="A525" s="193"/>
      <c r="B525" s="193"/>
      <c r="C525" s="193"/>
      <c r="D525" s="193"/>
      <c r="E525" s="193"/>
      <c r="F525" s="193"/>
      <c r="G525" s="193"/>
      <c r="H525" s="193"/>
      <c r="I525" s="193"/>
      <c r="J525" s="193"/>
      <c r="K525" s="193"/>
      <c r="L525" s="193"/>
      <c r="M525" s="193"/>
      <c r="N525" s="193"/>
      <c r="O525" s="193"/>
      <c r="P525" s="193"/>
      <c r="Q525" s="193"/>
      <c r="R525" s="193"/>
      <c r="S525" s="193"/>
      <c r="T525" s="193"/>
      <c r="U525" s="193"/>
      <c r="V525" s="193"/>
      <c r="W525" s="193"/>
      <c r="X525" s="193"/>
      <c r="Y525" s="193"/>
      <c r="Z525" s="193"/>
    </row>
    <row r="526" ht="12.0" customHeight="1">
      <c r="A526" s="193"/>
      <c r="B526" s="193"/>
      <c r="C526" s="193"/>
      <c r="D526" s="193"/>
      <c r="E526" s="193"/>
      <c r="F526" s="193"/>
      <c r="G526" s="193"/>
      <c r="H526" s="193"/>
      <c r="I526" s="193"/>
      <c r="J526" s="193"/>
      <c r="K526" s="193"/>
      <c r="L526" s="193"/>
      <c r="M526" s="193"/>
      <c r="N526" s="193"/>
      <c r="O526" s="193"/>
      <c r="P526" s="193"/>
      <c r="Q526" s="193"/>
      <c r="R526" s="193"/>
      <c r="S526" s="193"/>
      <c r="T526" s="193"/>
      <c r="U526" s="193"/>
      <c r="V526" s="193"/>
      <c r="W526" s="193"/>
      <c r="X526" s="193"/>
      <c r="Y526" s="193"/>
      <c r="Z526" s="193"/>
    </row>
    <row r="527" ht="12.0" customHeight="1">
      <c r="A527" s="193"/>
      <c r="B527" s="193"/>
      <c r="C527" s="193"/>
      <c r="D527" s="193"/>
      <c r="E527" s="193"/>
      <c r="F527" s="193"/>
      <c r="G527" s="193"/>
      <c r="H527" s="193"/>
      <c r="I527" s="193"/>
      <c r="J527" s="193"/>
      <c r="K527" s="193"/>
      <c r="L527" s="193"/>
      <c r="M527" s="193"/>
      <c r="N527" s="193"/>
      <c r="O527" s="193"/>
      <c r="P527" s="193"/>
      <c r="Q527" s="193"/>
      <c r="R527" s="193"/>
      <c r="S527" s="193"/>
      <c r="T527" s="193"/>
      <c r="U527" s="193"/>
      <c r="V527" s="193"/>
      <c r="W527" s="193"/>
      <c r="X527" s="193"/>
      <c r="Y527" s="193"/>
      <c r="Z527" s="193"/>
    </row>
    <row r="528" ht="12.0" customHeight="1">
      <c r="A528" s="193"/>
      <c r="B528" s="193"/>
      <c r="C528" s="193"/>
      <c r="D528" s="193"/>
      <c r="E528" s="193"/>
      <c r="F528" s="193"/>
      <c r="G528" s="193"/>
      <c r="H528" s="193"/>
      <c r="I528" s="193"/>
      <c r="J528" s="193"/>
      <c r="K528" s="193"/>
      <c r="L528" s="193"/>
      <c r="M528" s="193"/>
      <c r="N528" s="193"/>
      <c r="O528" s="193"/>
      <c r="P528" s="193"/>
      <c r="Q528" s="193"/>
      <c r="R528" s="193"/>
      <c r="S528" s="193"/>
      <c r="T528" s="193"/>
      <c r="U528" s="193"/>
      <c r="V528" s="193"/>
      <c r="W528" s="193"/>
      <c r="X528" s="193"/>
      <c r="Y528" s="193"/>
      <c r="Z528" s="193"/>
    </row>
    <row r="529" ht="12.0" customHeight="1">
      <c r="A529" s="193"/>
      <c r="B529" s="193"/>
      <c r="C529" s="193"/>
      <c r="D529" s="193"/>
      <c r="E529" s="193"/>
      <c r="F529" s="193"/>
      <c r="G529" s="193"/>
      <c r="H529" s="193"/>
      <c r="I529" s="193"/>
      <c r="J529" s="193"/>
      <c r="K529" s="193"/>
      <c r="L529" s="193"/>
      <c r="M529" s="193"/>
      <c r="N529" s="193"/>
      <c r="O529" s="193"/>
      <c r="P529" s="193"/>
      <c r="Q529" s="193"/>
      <c r="R529" s="193"/>
      <c r="S529" s="193"/>
      <c r="T529" s="193"/>
      <c r="U529" s="193"/>
      <c r="V529" s="193"/>
      <c r="W529" s="193"/>
      <c r="X529" s="193"/>
      <c r="Y529" s="193"/>
      <c r="Z529" s="193"/>
    </row>
    <row r="530" ht="12.0" customHeight="1">
      <c r="A530" s="193"/>
      <c r="B530" s="193"/>
      <c r="C530" s="193"/>
      <c r="D530" s="193"/>
      <c r="E530" s="193"/>
      <c r="F530" s="193"/>
      <c r="G530" s="193"/>
      <c r="H530" s="193"/>
      <c r="I530" s="193"/>
      <c r="J530" s="193"/>
      <c r="K530" s="193"/>
      <c r="L530" s="193"/>
      <c r="M530" s="193"/>
      <c r="N530" s="193"/>
      <c r="O530" s="193"/>
      <c r="P530" s="193"/>
      <c r="Q530" s="193"/>
      <c r="R530" s="193"/>
      <c r="S530" s="193"/>
      <c r="T530" s="193"/>
      <c r="U530" s="193"/>
      <c r="V530" s="193"/>
      <c r="W530" s="193"/>
      <c r="X530" s="193"/>
      <c r="Y530" s="193"/>
      <c r="Z530" s="193"/>
    </row>
    <row r="531" ht="12.0" customHeight="1">
      <c r="A531" s="193"/>
      <c r="B531" s="193"/>
      <c r="C531" s="193"/>
      <c r="D531" s="193"/>
      <c r="E531" s="193"/>
      <c r="F531" s="193"/>
      <c r="G531" s="193"/>
      <c r="H531" s="193"/>
      <c r="I531" s="193"/>
      <c r="J531" s="193"/>
      <c r="K531" s="193"/>
      <c r="L531" s="193"/>
      <c r="M531" s="193"/>
      <c r="N531" s="193"/>
      <c r="O531" s="193"/>
      <c r="P531" s="193"/>
      <c r="Q531" s="193"/>
      <c r="R531" s="193"/>
      <c r="S531" s="193"/>
      <c r="T531" s="193"/>
      <c r="U531" s="193"/>
      <c r="V531" s="193"/>
      <c r="W531" s="193"/>
      <c r="X531" s="193"/>
      <c r="Y531" s="193"/>
      <c r="Z531" s="193"/>
    </row>
    <row r="532" ht="12.0" customHeight="1">
      <c r="A532" s="193"/>
      <c r="B532" s="193"/>
      <c r="C532" s="193"/>
      <c r="D532" s="193"/>
      <c r="E532" s="193"/>
      <c r="F532" s="193"/>
      <c r="G532" s="193"/>
      <c r="H532" s="193"/>
      <c r="I532" s="193"/>
      <c r="J532" s="193"/>
      <c r="K532" s="193"/>
      <c r="L532" s="193"/>
      <c r="M532" s="193"/>
      <c r="N532" s="193"/>
      <c r="O532" s="193"/>
      <c r="P532" s="193"/>
      <c r="Q532" s="193"/>
      <c r="R532" s="193"/>
      <c r="S532" s="193"/>
      <c r="T532" s="193"/>
      <c r="U532" s="193"/>
      <c r="V532" s="193"/>
      <c r="W532" s="193"/>
      <c r="X532" s="193"/>
      <c r="Y532" s="193"/>
      <c r="Z532" s="193"/>
    </row>
    <row r="533" ht="12.0" customHeight="1">
      <c r="A533" s="193"/>
      <c r="B533" s="193"/>
      <c r="C533" s="193"/>
      <c r="D533" s="193"/>
      <c r="E533" s="193"/>
      <c r="F533" s="193"/>
      <c r="G533" s="193"/>
      <c r="H533" s="193"/>
      <c r="I533" s="193"/>
      <c r="J533" s="193"/>
      <c r="K533" s="193"/>
      <c r="L533" s="193"/>
      <c r="M533" s="193"/>
      <c r="N533" s="193"/>
      <c r="O533" s="193"/>
      <c r="P533" s="193"/>
      <c r="Q533" s="193"/>
      <c r="R533" s="193"/>
      <c r="S533" s="193"/>
      <c r="T533" s="193"/>
      <c r="U533" s="193"/>
      <c r="V533" s="193"/>
      <c r="W533" s="193"/>
      <c r="X533" s="193"/>
      <c r="Y533" s="193"/>
      <c r="Z533" s="193"/>
    </row>
    <row r="534" ht="12.0" customHeight="1">
      <c r="A534" s="193"/>
      <c r="B534" s="193"/>
      <c r="C534" s="193"/>
      <c r="D534" s="193"/>
      <c r="E534" s="193"/>
      <c r="F534" s="193"/>
      <c r="G534" s="193"/>
      <c r="H534" s="193"/>
      <c r="I534" s="193"/>
      <c r="J534" s="193"/>
      <c r="K534" s="193"/>
      <c r="L534" s="193"/>
      <c r="M534" s="193"/>
      <c r="N534" s="193"/>
      <c r="O534" s="193"/>
      <c r="P534" s="193"/>
      <c r="Q534" s="193"/>
      <c r="R534" s="193"/>
      <c r="S534" s="193"/>
      <c r="T534" s="193"/>
      <c r="U534" s="193"/>
      <c r="V534" s="193"/>
      <c r="W534" s="193"/>
      <c r="X534" s="193"/>
      <c r="Y534" s="193"/>
      <c r="Z534" s="193"/>
    </row>
    <row r="535" ht="12.0" customHeight="1">
      <c r="A535" s="193"/>
      <c r="B535" s="193"/>
      <c r="C535" s="193"/>
      <c r="D535" s="193"/>
      <c r="E535" s="193"/>
      <c r="F535" s="193"/>
      <c r="G535" s="193"/>
      <c r="H535" s="193"/>
      <c r="I535" s="193"/>
      <c r="J535" s="193"/>
      <c r="K535" s="193"/>
      <c r="L535" s="193"/>
      <c r="M535" s="193"/>
      <c r="N535" s="193"/>
      <c r="O535" s="193"/>
      <c r="P535" s="193"/>
      <c r="Q535" s="193"/>
      <c r="R535" s="193"/>
      <c r="S535" s="193"/>
      <c r="T535" s="193"/>
      <c r="U535" s="193"/>
      <c r="V535" s="193"/>
      <c r="W535" s="193"/>
      <c r="X535" s="193"/>
      <c r="Y535" s="193"/>
      <c r="Z535" s="193"/>
    </row>
    <row r="536" ht="12.0" customHeight="1">
      <c r="A536" s="193"/>
      <c r="B536" s="193"/>
      <c r="C536" s="193"/>
      <c r="D536" s="193"/>
      <c r="E536" s="193"/>
      <c r="F536" s="193"/>
      <c r="G536" s="193"/>
      <c r="H536" s="193"/>
      <c r="I536" s="193"/>
      <c r="J536" s="193"/>
      <c r="K536" s="193"/>
      <c r="L536" s="193"/>
      <c r="M536" s="193"/>
      <c r="N536" s="193"/>
      <c r="O536" s="193"/>
      <c r="P536" s="193"/>
      <c r="Q536" s="193"/>
      <c r="R536" s="193"/>
      <c r="S536" s="193"/>
      <c r="T536" s="193"/>
      <c r="U536" s="193"/>
      <c r="V536" s="193"/>
      <c r="W536" s="193"/>
      <c r="X536" s="193"/>
      <c r="Y536" s="193"/>
      <c r="Z536" s="193"/>
    </row>
    <row r="537" ht="12.0" customHeight="1">
      <c r="A537" s="193"/>
      <c r="B537" s="193"/>
      <c r="C537" s="193"/>
      <c r="D537" s="193"/>
      <c r="E537" s="193"/>
      <c r="F537" s="193"/>
      <c r="G537" s="193"/>
      <c r="H537" s="193"/>
      <c r="I537" s="193"/>
      <c r="J537" s="193"/>
      <c r="K537" s="193"/>
      <c r="L537" s="193"/>
      <c r="M537" s="193"/>
      <c r="N537" s="193"/>
      <c r="O537" s="193"/>
      <c r="P537" s="193"/>
      <c r="Q537" s="193"/>
      <c r="R537" s="193"/>
      <c r="S537" s="193"/>
      <c r="T537" s="193"/>
      <c r="U537" s="193"/>
      <c r="V537" s="193"/>
      <c r="W537" s="193"/>
      <c r="X537" s="193"/>
      <c r="Y537" s="193"/>
      <c r="Z537" s="193"/>
    </row>
    <row r="538" ht="12.0" customHeight="1">
      <c r="A538" s="193"/>
      <c r="B538" s="193"/>
      <c r="C538" s="193"/>
      <c r="D538" s="193"/>
      <c r="E538" s="193"/>
      <c r="F538" s="193"/>
      <c r="G538" s="193"/>
      <c r="H538" s="193"/>
      <c r="I538" s="193"/>
      <c r="J538" s="193"/>
      <c r="K538" s="193"/>
      <c r="L538" s="193"/>
      <c r="M538" s="193"/>
      <c r="N538" s="193"/>
      <c r="O538" s="193"/>
      <c r="P538" s="193"/>
      <c r="Q538" s="193"/>
      <c r="R538" s="193"/>
      <c r="S538" s="193"/>
      <c r="T538" s="193"/>
      <c r="U538" s="193"/>
      <c r="V538" s="193"/>
      <c r="W538" s="193"/>
      <c r="X538" s="193"/>
      <c r="Y538" s="193"/>
      <c r="Z538" s="193"/>
    </row>
    <row r="539" ht="12.0" customHeight="1">
      <c r="A539" s="193"/>
      <c r="B539" s="193"/>
      <c r="C539" s="193"/>
      <c r="D539" s="193"/>
      <c r="E539" s="193"/>
      <c r="F539" s="193"/>
      <c r="G539" s="193"/>
      <c r="H539" s="193"/>
      <c r="I539" s="193"/>
      <c r="J539" s="193"/>
      <c r="K539" s="193"/>
      <c r="L539" s="193"/>
      <c r="M539" s="193"/>
      <c r="N539" s="193"/>
      <c r="O539" s="193"/>
      <c r="P539" s="193"/>
      <c r="Q539" s="193"/>
      <c r="R539" s="193"/>
      <c r="S539" s="193"/>
      <c r="T539" s="193"/>
      <c r="U539" s="193"/>
      <c r="V539" s="193"/>
      <c r="W539" s="193"/>
      <c r="X539" s="193"/>
      <c r="Y539" s="193"/>
      <c r="Z539" s="193"/>
    </row>
    <row r="540" ht="12.0" customHeight="1">
      <c r="A540" s="193"/>
      <c r="B540" s="193"/>
      <c r="C540" s="193"/>
      <c r="D540" s="193"/>
      <c r="E540" s="193"/>
      <c r="F540" s="193"/>
      <c r="G540" s="193"/>
      <c r="H540" s="193"/>
      <c r="I540" s="193"/>
      <c r="J540" s="193"/>
      <c r="K540" s="193"/>
      <c r="L540" s="193"/>
      <c r="M540" s="193"/>
      <c r="N540" s="193"/>
      <c r="O540" s="193"/>
      <c r="P540" s="193"/>
      <c r="Q540" s="193"/>
      <c r="R540" s="193"/>
      <c r="S540" s="193"/>
      <c r="T540" s="193"/>
      <c r="U540" s="193"/>
      <c r="V540" s="193"/>
      <c r="W540" s="193"/>
      <c r="X540" s="193"/>
      <c r="Y540" s="193"/>
      <c r="Z540" s="193"/>
    </row>
    <row r="541" ht="12.0" customHeight="1">
      <c r="A541" s="193"/>
      <c r="B541" s="193"/>
      <c r="C541" s="193"/>
      <c r="D541" s="193"/>
      <c r="E541" s="193"/>
      <c r="F541" s="193"/>
      <c r="G541" s="193"/>
      <c r="H541" s="193"/>
      <c r="I541" s="193"/>
      <c r="J541" s="193"/>
      <c r="K541" s="193"/>
      <c r="L541" s="193"/>
      <c r="M541" s="193"/>
      <c r="N541" s="193"/>
      <c r="O541" s="193"/>
      <c r="P541" s="193"/>
      <c r="Q541" s="193"/>
      <c r="R541" s="193"/>
      <c r="S541" s="193"/>
      <c r="T541" s="193"/>
      <c r="U541" s="193"/>
      <c r="V541" s="193"/>
      <c r="W541" s="193"/>
      <c r="X541" s="193"/>
      <c r="Y541" s="193"/>
      <c r="Z541" s="193"/>
    </row>
    <row r="542" ht="12.0" customHeight="1">
      <c r="A542" s="193"/>
      <c r="B542" s="193"/>
      <c r="C542" s="193"/>
      <c r="D542" s="193"/>
      <c r="E542" s="193"/>
      <c r="F542" s="193"/>
      <c r="G542" s="193"/>
      <c r="H542" s="193"/>
      <c r="I542" s="193"/>
      <c r="J542" s="193"/>
      <c r="K542" s="193"/>
      <c r="L542" s="193"/>
      <c r="M542" s="193"/>
      <c r="N542" s="193"/>
      <c r="O542" s="193"/>
      <c r="P542" s="193"/>
      <c r="Q542" s="193"/>
      <c r="R542" s="193"/>
      <c r="S542" s="193"/>
      <c r="T542" s="193"/>
      <c r="U542" s="193"/>
      <c r="V542" s="193"/>
      <c r="W542" s="193"/>
      <c r="X542" s="193"/>
      <c r="Y542" s="193"/>
      <c r="Z542" s="193"/>
    </row>
    <row r="543" ht="12.0" customHeight="1">
      <c r="A543" s="193"/>
      <c r="B543" s="193"/>
      <c r="C543" s="193"/>
      <c r="D543" s="193"/>
      <c r="E543" s="193"/>
      <c r="F543" s="193"/>
      <c r="G543" s="193"/>
      <c r="H543" s="193"/>
      <c r="I543" s="193"/>
      <c r="J543" s="193"/>
      <c r="K543" s="193"/>
      <c r="L543" s="193"/>
      <c r="M543" s="193"/>
      <c r="N543" s="193"/>
      <c r="O543" s="193"/>
      <c r="P543" s="193"/>
      <c r="Q543" s="193"/>
      <c r="R543" s="193"/>
      <c r="S543" s="193"/>
      <c r="T543" s="193"/>
      <c r="U543" s="193"/>
      <c r="V543" s="193"/>
      <c r="W543" s="193"/>
      <c r="X543" s="193"/>
      <c r="Y543" s="193"/>
      <c r="Z543" s="193"/>
    </row>
    <row r="544" ht="12.0" customHeight="1">
      <c r="A544" s="193"/>
      <c r="B544" s="193"/>
      <c r="C544" s="193"/>
      <c r="D544" s="193"/>
      <c r="E544" s="193"/>
      <c r="F544" s="193"/>
      <c r="G544" s="193"/>
      <c r="H544" s="193"/>
      <c r="I544" s="193"/>
      <c r="J544" s="193"/>
      <c r="K544" s="193"/>
      <c r="L544" s="193"/>
      <c r="M544" s="193"/>
      <c r="N544" s="193"/>
      <c r="O544" s="193"/>
      <c r="P544" s="193"/>
      <c r="Q544" s="193"/>
      <c r="R544" s="193"/>
      <c r="S544" s="193"/>
      <c r="T544" s="193"/>
      <c r="U544" s="193"/>
      <c r="V544" s="193"/>
      <c r="W544" s="193"/>
      <c r="X544" s="193"/>
      <c r="Y544" s="193"/>
      <c r="Z544" s="193"/>
    </row>
    <row r="545" ht="12.0" customHeight="1">
      <c r="A545" s="193"/>
      <c r="B545" s="193"/>
      <c r="C545" s="193"/>
      <c r="D545" s="193"/>
      <c r="E545" s="193"/>
      <c r="F545" s="193"/>
      <c r="G545" s="193"/>
      <c r="H545" s="193"/>
      <c r="I545" s="193"/>
      <c r="J545" s="193"/>
      <c r="K545" s="193"/>
      <c r="L545" s="193"/>
      <c r="M545" s="193"/>
      <c r="N545" s="193"/>
      <c r="O545" s="193"/>
      <c r="P545" s="193"/>
      <c r="Q545" s="193"/>
      <c r="R545" s="193"/>
      <c r="S545" s="193"/>
      <c r="T545" s="193"/>
      <c r="U545" s="193"/>
      <c r="V545" s="193"/>
      <c r="W545" s="193"/>
      <c r="X545" s="193"/>
      <c r="Y545" s="193"/>
      <c r="Z545" s="193"/>
    </row>
    <row r="546" ht="12.0" customHeight="1">
      <c r="A546" s="193"/>
      <c r="B546" s="193"/>
      <c r="C546" s="193"/>
      <c r="D546" s="193"/>
      <c r="E546" s="193"/>
      <c r="F546" s="193"/>
      <c r="G546" s="193"/>
      <c r="H546" s="193"/>
      <c r="I546" s="193"/>
      <c r="J546" s="193"/>
      <c r="K546" s="193"/>
      <c r="L546" s="193"/>
      <c r="M546" s="193"/>
      <c r="N546" s="193"/>
      <c r="O546" s="193"/>
      <c r="P546" s="193"/>
      <c r="Q546" s="193"/>
      <c r="R546" s="193"/>
      <c r="S546" s="193"/>
      <c r="T546" s="193"/>
      <c r="U546" s="193"/>
      <c r="V546" s="193"/>
      <c r="W546" s="193"/>
      <c r="X546" s="193"/>
      <c r="Y546" s="193"/>
      <c r="Z546" s="193"/>
    </row>
    <row r="547" ht="12.0" customHeight="1">
      <c r="A547" s="193"/>
      <c r="B547" s="193"/>
      <c r="C547" s="193"/>
      <c r="D547" s="193"/>
      <c r="E547" s="193"/>
      <c r="F547" s="193"/>
      <c r="G547" s="193"/>
      <c r="H547" s="193"/>
      <c r="I547" s="193"/>
      <c r="J547" s="193"/>
      <c r="K547" s="193"/>
      <c r="L547" s="193"/>
      <c r="M547" s="193"/>
      <c r="N547" s="193"/>
      <c r="O547" s="193"/>
      <c r="P547" s="193"/>
      <c r="Q547" s="193"/>
      <c r="R547" s="193"/>
      <c r="S547" s="193"/>
      <c r="T547" s="193"/>
      <c r="U547" s="193"/>
      <c r="V547" s="193"/>
      <c r="W547" s="193"/>
      <c r="X547" s="193"/>
      <c r="Y547" s="193"/>
      <c r="Z547" s="193"/>
    </row>
    <row r="548" ht="12.0" customHeight="1">
      <c r="A548" s="193"/>
      <c r="B548" s="193"/>
      <c r="C548" s="193"/>
      <c r="D548" s="193"/>
      <c r="E548" s="193"/>
      <c r="F548" s="193"/>
      <c r="G548" s="193"/>
      <c r="H548" s="193"/>
      <c r="I548" s="193"/>
      <c r="J548" s="193"/>
      <c r="K548" s="193"/>
      <c r="L548" s="193"/>
      <c r="M548" s="193"/>
      <c r="N548" s="193"/>
      <c r="O548" s="193"/>
      <c r="P548" s="193"/>
      <c r="Q548" s="193"/>
      <c r="R548" s="193"/>
      <c r="S548" s="193"/>
      <c r="T548" s="193"/>
      <c r="U548" s="193"/>
      <c r="V548" s="193"/>
      <c r="W548" s="193"/>
      <c r="X548" s="193"/>
      <c r="Y548" s="193"/>
      <c r="Z548" s="193"/>
    </row>
    <row r="549" ht="12.0" customHeight="1">
      <c r="A549" s="193"/>
      <c r="B549" s="193"/>
      <c r="C549" s="193"/>
      <c r="D549" s="193"/>
      <c r="E549" s="193"/>
      <c r="F549" s="193"/>
      <c r="G549" s="193"/>
      <c r="H549" s="193"/>
      <c r="I549" s="193"/>
      <c r="J549" s="193"/>
      <c r="K549" s="193"/>
      <c r="L549" s="193"/>
      <c r="M549" s="193"/>
      <c r="N549" s="193"/>
      <c r="O549" s="193"/>
      <c r="P549" s="193"/>
      <c r="Q549" s="193"/>
      <c r="R549" s="193"/>
      <c r="S549" s="193"/>
      <c r="T549" s="193"/>
      <c r="U549" s="193"/>
      <c r="V549" s="193"/>
      <c r="W549" s="193"/>
      <c r="X549" s="193"/>
      <c r="Y549" s="193"/>
      <c r="Z549" s="193"/>
    </row>
    <row r="550" ht="12.0" customHeight="1">
      <c r="A550" s="193"/>
      <c r="B550" s="193"/>
      <c r="C550" s="193"/>
      <c r="D550" s="193"/>
      <c r="E550" s="193"/>
      <c r="F550" s="193"/>
      <c r="G550" s="193"/>
      <c r="H550" s="193"/>
      <c r="I550" s="193"/>
      <c r="J550" s="193"/>
      <c r="K550" s="193"/>
      <c r="L550" s="193"/>
      <c r="M550" s="193"/>
      <c r="N550" s="193"/>
      <c r="O550" s="193"/>
      <c r="P550" s="193"/>
      <c r="Q550" s="193"/>
      <c r="R550" s="193"/>
      <c r="S550" s="193"/>
      <c r="T550" s="193"/>
      <c r="U550" s="193"/>
      <c r="V550" s="193"/>
      <c r="W550" s="193"/>
      <c r="X550" s="193"/>
      <c r="Y550" s="193"/>
      <c r="Z550" s="193"/>
    </row>
    <row r="551" ht="12.0" customHeight="1">
      <c r="A551" s="193"/>
      <c r="B551" s="193"/>
      <c r="C551" s="193"/>
      <c r="D551" s="193"/>
      <c r="E551" s="193"/>
      <c r="F551" s="193"/>
      <c r="G551" s="193"/>
      <c r="H551" s="193"/>
      <c r="I551" s="193"/>
      <c r="J551" s="193"/>
      <c r="K551" s="193"/>
      <c r="L551" s="193"/>
      <c r="M551" s="193"/>
      <c r="N551" s="193"/>
      <c r="O551" s="193"/>
      <c r="P551" s="193"/>
      <c r="Q551" s="193"/>
      <c r="R551" s="193"/>
      <c r="S551" s="193"/>
      <c r="T551" s="193"/>
      <c r="U551" s="193"/>
      <c r="V551" s="193"/>
      <c r="W551" s="193"/>
      <c r="X551" s="193"/>
      <c r="Y551" s="193"/>
      <c r="Z551" s="193"/>
    </row>
    <row r="552" ht="12.0" customHeight="1">
      <c r="A552" s="193"/>
      <c r="B552" s="193"/>
      <c r="C552" s="193"/>
      <c r="D552" s="193"/>
      <c r="E552" s="193"/>
      <c r="F552" s="193"/>
      <c r="G552" s="193"/>
      <c r="H552" s="193"/>
      <c r="I552" s="193"/>
      <c r="J552" s="193"/>
      <c r="K552" s="193"/>
      <c r="L552" s="193"/>
      <c r="M552" s="193"/>
      <c r="N552" s="193"/>
      <c r="O552" s="193"/>
      <c r="P552" s="193"/>
      <c r="Q552" s="193"/>
      <c r="R552" s="193"/>
      <c r="S552" s="193"/>
      <c r="T552" s="193"/>
      <c r="U552" s="193"/>
      <c r="V552" s="193"/>
      <c r="W552" s="193"/>
      <c r="X552" s="193"/>
      <c r="Y552" s="193"/>
      <c r="Z552" s="193"/>
    </row>
    <row r="553" ht="12.0" customHeight="1">
      <c r="A553" s="193"/>
      <c r="B553" s="193"/>
      <c r="C553" s="193"/>
      <c r="D553" s="193"/>
      <c r="E553" s="193"/>
      <c r="F553" s="193"/>
      <c r="G553" s="193"/>
      <c r="H553" s="193"/>
      <c r="I553" s="193"/>
      <c r="J553" s="193"/>
      <c r="K553" s="193"/>
      <c r="L553" s="193"/>
      <c r="M553" s="193"/>
      <c r="N553" s="193"/>
      <c r="O553" s="193"/>
      <c r="P553" s="193"/>
      <c r="Q553" s="193"/>
      <c r="R553" s="193"/>
      <c r="S553" s="193"/>
      <c r="T553" s="193"/>
      <c r="U553" s="193"/>
      <c r="V553" s="193"/>
      <c r="W553" s="193"/>
      <c r="X553" s="193"/>
      <c r="Y553" s="193"/>
      <c r="Z553" s="193"/>
    </row>
    <row r="554" ht="12.0" customHeight="1">
      <c r="A554" s="193"/>
      <c r="B554" s="193"/>
      <c r="C554" s="193"/>
      <c r="D554" s="193"/>
      <c r="E554" s="193"/>
      <c r="F554" s="193"/>
      <c r="G554" s="193"/>
      <c r="H554" s="193"/>
      <c r="I554" s="193"/>
      <c r="J554" s="193"/>
      <c r="K554" s="193"/>
      <c r="L554" s="193"/>
      <c r="M554" s="193"/>
      <c r="N554" s="193"/>
      <c r="O554" s="193"/>
      <c r="P554" s="193"/>
      <c r="Q554" s="193"/>
      <c r="R554" s="193"/>
      <c r="S554" s="193"/>
      <c r="T554" s="193"/>
      <c r="U554" s="193"/>
      <c r="V554" s="193"/>
      <c r="W554" s="193"/>
      <c r="X554" s="193"/>
      <c r="Y554" s="193"/>
      <c r="Z554" s="193"/>
    </row>
    <row r="555" ht="12.0" customHeight="1">
      <c r="A555" s="193"/>
      <c r="B555" s="193"/>
      <c r="C555" s="193"/>
      <c r="D555" s="193"/>
      <c r="E555" s="193"/>
      <c r="F555" s="193"/>
      <c r="G555" s="193"/>
      <c r="H555" s="193"/>
      <c r="I555" s="193"/>
      <c r="J555" s="193"/>
      <c r="K555" s="193"/>
      <c r="L555" s="193"/>
      <c r="M555" s="193"/>
      <c r="N555" s="193"/>
      <c r="O555" s="193"/>
      <c r="P555" s="193"/>
      <c r="Q555" s="193"/>
      <c r="R555" s="193"/>
      <c r="S555" s="193"/>
      <c r="T555" s="193"/>
      <c r="U555" s="193"/>
      <c r="V555" s="193"/>
      <c r="W555" s="193"/>
      <c r="X555" s="193"/>
      <c r="Y555" s="193"/>
      <c r="Z555" s="193"/>
    </row>
    <row r="556" ht="12.0" customHeight="1">
      <c r="A556" s="193"/>
      <c r="B556" s="193"/>
      <c r="C556" s="193"/>
      <c r="D556" s="193"/>
      <c r="E556" s="193"/>
      <c r="F556" s="193"/>
      <c r="G556" s="193"/>
      <c r="H556" s="193"/>
      <c r="I556" s="193"/>
      <c r="J556" s="193"/>
      <c r="K556" s="193"/>
      <c r="L556" s="193"/>
      <c r="M556" s="193"/>
      <c r="N556" s="193"/>
      <c r="O556" s="193"/>
      <c r="P556" s="193"/>
      <c r="Q556" s="193"/>
      <c r="R556" s="193"/>
      <c r="S556" s="193"/>
      <c r="T556" s="193"/>
      <c r="U556" s="193"/>
      <c r="V556" s="193"/>
      <c r="W556" s="193"/>
      <c r="X556" s="193"/>
      <c r="Y556" s="193"/>
      <c r="Z556" s="193"/>
    </row>
    <row r="557" ht="12.0" customHeight="1">
      <c r="A557" s="193"/>
      <c r="B557" s="193"/>
      <c r="C557" s="193"/>
      <c r="D557" s="193"/>
      <c r="E557" s="193"/>
      <c r="F557" s="193"/>
      <c r="G557" s="193"/>
      <c r="H557" s="193"/>
      <c r="I557" s="193"/>
      <c r="J557" s="193"/>
      <c r="K557" s="193"/>
      <c r="L557" s="193"/>
      <c r="M557" s="193"/>
      <c r="N557" s="193"/>
      <c r="O557" s="193"/>
      <c r="P557" s="193"/>
      <c r="Q557" s="193"/>
      <c r="R557" s="193"/>
      <c r="S557" s="193"/>
      <c r="T557" s="193"/>
      <c r="U557" s="193"/>
      <c r="V557" s="193"/>
      <c r="W557" s="193"/>
      <c r="X557" s="193"/>
      <c r="Y557" s="193"/>
      <c r="Z557" s="193"/>
    </row>
    <row r="558" ht="12.0" customHeight="1">
      <c r="A558" s="193"/>
      <c r="B558" s="193"/>
      <c r="C558" s="193"/>
      <c r="D558" s="193"/>
      <c r="E558" s="193"/>
      <c r="F558" s="193"/>
      <c r="G558" s="193"/>
      <c r="H558" s="193"/>
      <c r="I558" s="193"/>
      <c r="J558" s="193"/>
      <c r="K558" s="193"/>
      <c r="L558" s="193"/>
      <c r="M558" s="193"/>
      <c r="N558" s="193"/>
      <c r="O558" s="193"/>
      <c r="P558" s="193"/>
      <c r="Q558" s="193"/>
      <c r="R558" s="193"/>
      <c r="S558" s="193"/>
      <c r="T558" s="193"/>
      <c r="U558" s="193"/>
      <c r="V558" s="193"/>
      <c r="W558" s="193"/>
      <c r="X558" s="193"/>
      <c r="Y558" s="193"/>
      <c r="Z558" s="193"/>
    </row>
    <row r="559" ht="12.0" customHeight="1">
      <c r="A559" s="193"/>
      <c r="B559" s="193"/>
      <c r="C559" s="193"/>
      <c r="D559" s="193"/>
      <c r="E559" s="193"/>
      <c r="F559" s="193"/>
      <c r="G559" s="193"/>
      <c r="H559" s="193"/>
      <c r="I559" s="193"/>
      <c r="J559" s="193"/>
      <c r="K559" s="193"/>
      <c r="L559" s="193"/>
      <c r="M559" s="193"/>
      <c r="N559" s="193"/>
      <c r="O559" s="193"/>
      <c r="P559" s="193"/>
      <c r="Q559" s="193"/>
      <c r="R559" s="193"/>
      <c r="S559" s="193"/>
      <c r="T559" s="193"/>
      <c r="U559" s="193"/>
      <c r="V559" s="193"/>
      <c r="W559" s="193"/>
      <c r="X559" s="193"/>
      <c r="Y559" s="193"/>
      <c r="Z559" s="193"/>
    </row>
    <row r="560" ht="12.0" customHeight="1">
      <c r="A560" s="193"/>
      <c r="B560" s="193"/>
      <c r="C560" s="193"/>
      <c r="D560" s="193"/>
      <c r="E560" s="193"/>
      <c r="F560" s="193"/>
      <c r="G560" s="193"/>
      <c r="H560" s="193"/>
      <c r="I560" s="193"/>
      <c r="J560" s="193"/>
      <c r="K560" s="193"/>
      <c r="L560" s="193"/>
      <c r="M560" s="193"/>
      <c r="N560" s="193"/>
      <c r="O560" s="193"/>
      <c r="P560" s="193"/>
      <c r="Q560" s="193"/>
      <c r="R560" s="193"/>
      <c r="S560" s="193"/>
      <c r="T560" s="193"/>
      <c r="U560" s="193"/>
      <c r="V560" s="193"/>
      <c r="W560" s="193"/>
      <c r="X560" s="193"/>
      <c r="Y560" s="193"/>
      <c r="Z560" s="193"/>
    </row>
    <row r="561" ht="12.0" customHeight="1">
      <c r="A561" s="193"/>
      <c r="B561" s="193"/>
      <c r="C561" s="193"/>
      <c r="D561" s="193"/>
      <c r="E561" s="193"/>
      <c r="F561" s="193"/>
      <c r="G561" s="193"/>
      <c r="H561" s="193"/>
      <c r="I561" s="193"/>
      <c r="J561" s="193"/>
      <c r="K561" s="193"/>
      <c r="L561" s="193"/>
      <c r="M561" s="193"/>
      <c r="N561" s="193"/>
      <c r="O561" s="193"/>
      <c r="P561" s="193"/>
      <c r="Q561" s="193"/>
      <c r="R561" s="193"/>
      <c r="S561" s="193"/>
      <c r="T561" s="193"/>
      <c r="U561" s="193"/>
      <c r="V561" s="193"/>
      <c r="W561" s="193"/>
      <c r="X561" s="193"/>
      <c r="Y561" s="193"/>
      <c r="Z561" s="193"/>
    </row>
    <row r="562" ht="12.0" customHeight="1">
      <c r="A562" s="193"/>
      <c r="B562" s="193"/>
      <c r="C562" s="193"/>
      <c r="D562" s="193"/>
      <c r="E562" s="193"/>
      <c r="F562" s="193"/>
      <c r="G562" s="193"/>
      <c r="H562" s="193"/>
      <c r="I562" s="193"/>
      <c r="J562" s="193"/>
      <c r="K562" s="193"/>
      <c r="L562" s="193"/>
      <c r="M562" s="193"/>
      <c r="N562" s="193"/>
      <c r="O562" s="193"/>
      <c r="P562" s="193"/>
      <c r="Q562" s="193"/>
      <c r="R562" s="193"/>
      <c r="S562" s="193"/>
      <c r="T562" s="193"/>
      <c r="U562" s="193"/>
      <c r="V562" s="193"/>
      <c r="W562" s="193"/>
      <c r="X562" s="193"/>
      <c r="Y562" s="193"/>
      <c r="Z562" s="193"/>
    </row>
    <row r="563" ht="12.0" customHeight="1">
      <c r="A563" s="193"/>
      <c r="B563" s="193"/>
      <c r="C563" s="193"/>
      <c r="D563" s="193"/>
      <c r="E563" s="193"/>
      <c r="F563" s="193"/>
      <c r="G563" s="193"/>
      <c r="H563" s="193"/>
      <c r="I563" s="193"/>
      <c r="J563" s="193"/>
      <c r="K563" s="193"/>
      <c r="L563" s="193"/>
      <c r="M563" s="193"/>
      <c r="N563" s="193"/>
      <c r="O563" s="193"/>
      <c r="P563" s="193"/>
      <c r="Q563" s="193"/>
      <c r="R563" s="193"/>
      <c r="S563" s="193"/>
      <c r="T563" s="193"/>
      <c r="U563" s="193"/>
      <c r="V563" s="193"/>
      <c r="W563" s="193"/>
      <c r="X563" s="193"/>
      <c r="Y563" s="193"/>
      <c r="Z563" s="193"/>
    </row>
    <row r="564" ht="12.0" customHeight="1">
      <c r="A564" s="193"/>
      <c r="B564" s="193"/>
      <c r="C564" s="193"/>
      <c r="D564" s="193"/>
      <c r="E564" s="193"/>
      <c r="F564" s="193"/>
      <c r="G564" s="193"/>
      <c r="H564" s="193"/>
      <c r="I564" s="193"/>
      <c r="J564" s="193"/>
      <c r="K564" s="193"/>
      <c r="L564" s="193"/>
      <c r="M564" s="193"/>
      <c r="N564" s="193"/>
      <c r="O564" s="193"/>
      <c r="P564" s="193"/>
      <c r="Q564" s="193"/>
      <c r="R564" s="193"/>
      <c r="S564" s="193"/>
      <c r="T564" s="193"/>
      <c r="U564" s="193"/>
      <c r="V564" s="193"/>
      <c r="W564" s="193"/>
      <c r="X564" s="193"/>
      <c r="Y564" s="193"/>
      <c r="Z564" s="193"/>
    </row>
    <row r="565" ht="12.0" customHeight="1">
      <c r="A565" s="193"/>
      <c r="B565" s="193"/>
      <c r="C565" s="193"/>
      <c r="D565" s="193"/>
      <c r="E565" s="193"/>
      <c r="F565" s="193"/>
      <c r="G565" s="193"/>
      <c r="H565" s="193"/>
      <c r="I565" s="193"/>
      <c r="J565" s="193"/>
      <c r="K565" s="193"/>
      <c r="L565" s="193"/>
      <c r="M565" s="193"/>
      <c r="N565" s="193"/>
      <c r="O565" s="193"/>
      <c r="P565" s="193"/>
      <c r="Q565" s="193"/>
      <c r="R565" s="193"/>
      <c r="S565" s="193"/>
      <c r="T565" s="193"/>
      <c r="U565" s="193"/>
      <c r="V565" s="193"/>
      <c r="W565" s="193"/>
      <c r="X565" s="193"/>
      <c r="Y565" s="193"/>
      <c r="Z565" s="193"/>
    </row>
    <row r="566" ht="12.0" customHeight="1">
      <c r="A566" s="193"/>
      <c r="B566" s="193"/>
      <c r="C566" s="193"/>
      <c r="D566" s="193"/>
      <c r="E566" s="193"/>
      <c r="F566" s="193"/>
      <c r="G566" s="193"/>
      <c r="H566" s="193"/>
      <c r="I566" s="193"/>
      <c r="J566" s="193"/>
      <c r="K566" s="193"/>
      <c r="L566" s="193"/>
      <c r="M566" s="193"/>
      <c r="N566" s="193"/>
      <c r="O566" s="193"/>
      <c r="P566" s="193"/>
      <c r="Q566" s="193"/>
      <c r="R566" s="193"/>
      <c r="S566" s="193"/>
      <c r="T566" s="193"/>
      <c r="U566" s="193"/>
      <c r="V566" s="193"/>
      <c r="W566" s="193"/>
      <c r="X566" s="193"/>
      <c r="Y566" s="193"/>
      <c r="Z566" s="193"/>
    </row>
    <row r="567" ht="12.0" customHeight="1">
      <c r="A567" s="193"/>
      <c r="B567" s="193"/>
      <c r="C567" s="193"/>
      <c r="D567" s="193"/>
      <c r="E567" s="193"/>
      <c r="F567" s="193"/>
      <c r="G567" s="193"/>
      <c r="H567" s="193"/>
      <c r="I567" s="193"/>
      <c r="J567" s="193"/>
      <c r="K567" s="193"/>
      <c r="L567" s="193"/>
      <c r="M567" s="193"/>
      <c r="N567" s="193"/>
      <c r="O567" s="193"/>
      <c r="P567" s="193"/>
      <c r="Q567" s="193"/>
      <c r="R567" s="193"/>
      <c r="S567" s="193"/>
      <c r="T567" s="193"/>
      <c r="U567" s="193"/>
      <c r="V567" s="193"/>
      <c r="W567" s="193"/>
      <c r="X567" s="193"/>
      <c r="Y567" s="193"/>
      <c r="Z567" s="193"/>
    </row>
    <row r="568" ht="12.0" customHeight="1">
      <c r="A568" s="193"/>
      <c r="B568" s="193"/>
      <c r="C568" s="193"/>
      <c r="D568" s="193"/>
      <c r="E568" s="193"/>
      <c r="F568" s="193"/>
      <c r="G568" s="193"/>
      <c r="H568" s="193"/>
      <c r="I568" s="193"/>
      <c r="J568" s="193"/>
      <c r="K568" s="193"/>
      <c r="L568" s="193"/>
      <c r="M568" s="193"/>
      <c r="N568" s="193"/>
      <c r="O568" s="193"/>
      <c r="P568" s="193"/>
      <c r="Q568" s="193"/>
      <c r="R568" s="193"/>
      <c r="S568" s="193"/>
      <c r="T568" s="193"/>
      <c r="U568" s="193"/>
      <c r="V568" s="193"/>
      <c r="W568" s="193"/>
      <c r="X568" s="193"/>
      <c r="Y568" s="193"/>
      <c r="Z568" s="193"/>
    </row>
    <row r="569" ht="12.0" customHeight="1">
      <c r="A569" s="193"/>
      <c r="B569" s="193"/>
      <c r="C569" s="193"/>
      <c r="D569" s="193"/>
      <c r="E569" s="193"/>
      <c r="F569" s="193"/>
      <c r="G569" s="193"/>
      <c r="H569" s="193"/>
      <c r="I569" s="193"/>
      <c r="J569" s="193"/>
      <c r="K569" s="193"/>
      <c r="L569" s="193"/>
      <c r="M569" s="193"/>
      <c r="N569" s="193"/>
      <c r="O569" s="193"/>
      <c r="P569" s="193"/>
      <c r="Q569" s="193"/>
      <c r="R569" s="193"/>
      <c r="S569" s="193"/>
      <c r="T569" s="193"/>
      <c r="U569" s="193"/>
      <c r="V569" s="193"/>
      <c r="W569" s="193"/>
      <c r="X569" s="193"/>
      <c r="Y569" s="193"/>
      <c r="Z569" s="193"/>
    </row>
    <row r="570" ht="12.0" customHeight="1">
      <c r="A570" s="193"/>
      <c r="B570" s="193"/>
      <c r="C570" s="193"/>
      <c r="D570" s="193"/>
      <c r="E570" s="193"/>
      <c r="F570" s="193"/>
      <c r="G570" s="193"/>
      <c r="H570" s="193"/>
      <c r="I570" s="193"/>
      <c r="J570" s="193"/>
      <c r="K570" s="193"/>
      <c r="L570" s="193"/>
      <c r="M570" s="193"/>
      <c r="N570" s="193"/>
      <c r="O570" s="193"/>
      <c r="P570" s="193"/>
      <c r="Q570" s="193"/>
      <c r="R570" s="193"/>
      <c r="S570" s="193"/>
      <c r="T570" s="193"/>
      <c r="U570" s="193"/>
      <c r="V570" s="193"/>
      <c r="W570" s="193"/>
      <c r="X570" s="193"/>
      <c r="Y570" s="193"/>
      <c r="Z570" s="193"/>
    </row>
    <row r="571" ht="12.0" customHeight="1">
      <c r="A571" s="193"/>
      <c r="B571" s="193"/>
      <c r="C571" s="193"/>
      <c r="D571" s="193"/>
      <c r="E571" s="193"/>
      <c r="F571" s="193"/>
      <c r="G571" s="193"/>
      <c r="H571" s="193"/>
      <c r="I571" s="193"/>
      <c r="J571" s="193"/>
      <c r="K571" s="193"/>
      <c r="L571" s="193"/>
      <c r="M571" s="193"/>
      <c r="N571" s="193"/>
      <c r="O571" s="193"/>
      <c r="P571" s="193"/>
      <c r="Q571" s="193"/>
      <c r="R571" s="193"/>
      <c r="S571" s="193"/>
      <c r="T571" s="193"/>
      <c r="U571" s="193"/>
      <c r="V571" s="193"/>
      <c r="W571" s="193"/>
      <c r="X571" s="193"/>
      <c r="Y571" s="193"/>
      <c r="Z571" s="193"/>
    </row>
    <row r="572" ht="12.0" customHeight="1">
      <c r="A572" s="193"/>
      <c r="B572" s="193"/>
      <c r="C572" s="193"/>
      <c r="D572" s="193"/>
      <c r="E572" s="193"/>
      <c r="F572" s="193"/>
      <c r="G572" s="193"/>
      <c r="H572" s="193"/>
      <c r="I572" s="193"/>
      <c r="J572" s="193"/>
      <c r="K572" s="193"/>
      <c r="L572" s="193"/>
      <c r="M572" s="193"/>
      <c r="N572" s="193"/>
      <c r="O572" s="193"/>
      <c r="P572" s="193"/>
      <c r="Q572" s="193"/>
      <c r="R572" s="193"/>
      <c r="S572" s="193"/>
      <c r="T572" s="193"/>
      <c r="U572" s="193"/>
      <c r="V572" s="193"/>
      <c r="W572" s="193"/>
      <c r="X572" s="193"/>
      <c r="Y572" s="193"/>
      <c r="Z572" s="193"/>
    </row>
    <row r="573" ht="12.0" customHeight="1">
      <c r="A573" s="193"/>
      <c r="B573" s="193"/>
      <c r="C573" s="193"/>
      <c r="D573" s="193"/>
      <c r="E573" s="193"/>
      <c r="F573" s="193"/>
      <c r="G573" s="193"/>
      <c r="H573" s="193"/>
      <c r="I573" s="193"/>
      <c r="J573" s="193"/>
      <c r="K573" s="193"/>
      <c r="L573" s="193"/>
      <c r="M573" s="193"/>
      <c r="N573" s="193"/>
      <c r="O573" s="193"/>
      <c r="P573" s="193"/>
      <c r="Q573" s="193"/>
      <c r="R573" s="193"/>
      <c r="S573" s="193"/>
      <c r="T573" s="193"/>
      <c r="U573" s="193"/>
      <c r="V573" s="193"/>
      <c r="W573" s="193"/>
      <c r="X573" s="193"/>
      <c r="Y573" s="193"/>
      <c r="Z573" s="193"/>
    </row>
    <row r="574" ht="12.0" customHeight="1">
      <c r="A574" s="193"/>
      <c r="B574" s="193"/>
      <c r="C574" s="193"/>
      <c r="D574" s="193"/>
      <c r="E574" s="193"/>
      <c r="F574" s="193"/>
      <c r="G574" s="193"/>
      <c r="H574" s="193"/>
      <c r="I574" s="193"/>
      <c r="J574" s="193"/>
      <c r="K574" s="193"/>
      <c r="L574" s="193"/>
      <c r="M574" s="193"/>
      <c r="N574" s="193"/>
      <c r="O574" s="193"/>
      <c r="P574" s="193"/>
      <c r="Q574" s="193"/>
      <c r="R574" s="193"/>
      <c r="S574" s="193"/>
      <c r="T574" s="193"/>
      <c r="U574" s="193"/>
      <c r="V574" s="193"/>
      <c r="W574" s="193"/>
      <c r="X574" s="193"/>
      <c r="Y574" s="193"/>
      <c r="Z574" s="193"/>
    </row>
    <row r="575" ht="12.0" customHeight="1">
      <c r="A575" s="193"/>
      <c r="B575" s="193"/>
      <c r="C575" s="193"/>
      <c r="D575" s="193"/>
      <c r="E575" s="193"/>
      <c r="F575" s="193"/>
      <c r="G575" s="193"/>
      <c r="H575" s="193"/>
      <c r="I575" s="193"/>
      <c r="J575" s="193"/>
      <c r="K575" s="193"/>
      <c r="L575" s="193"/>
      <c r="M575" s="193"/>
      <c r="N575" s="193"/>
      <c r="O575" s="193"/>
      <c r="P575" s="193"/>
      <c r="Q575" s="193"/>
      <c r="R575" s="193"/>
      <c r="S575" s="193"/>
      <c r="T575" s="193"/>
      <c r="U575" s="193"/>
      <c r="V575" s="193"/>
      <c r="W575" s="193"/>
      <c r="X575" s="193"/>
      <c r="Y575" s="193"/>
      <c r="Z575" s="193"/>
    </row>
    <row r="576" ht="12.0" customHeight="1">
      <c r="A576" s="193"/>
      <c r="B576" s="193"/>
      <c r="C576" s="193"/>
      <c r="D576" s="193"/>
      <c r="E576" s="193"/>
      <c r="F576" s="193"/>
      <c r="G576" s="193"/>
      <c r="H576" s="193"/>
      <c r="I576" s="193"/>
      <c r="J576" s="193"/>
      <c r="K576" s="193"/>
      <c r="L576" s="193"/>
      <c r="M576" s="193"/>
      <c r="N576" s="193"/>
      <c r="O576" s="193"/>
      <c r="P576" s="193"/>
      <c r="Q576" s="193"/>
      <c r="R576" s="193"/>
      <c r="S576" s="193"/>
      <c r="T576" s="193"/>
      <c r="U576" s="193"/>
      <c r="V576" s="193"/>
      <c r="W576" s="193"/>
      <c r="X576" s="193"/>
      <c r="Y576" s="193"/>
      <c r="Z576" s="193"/>
    </row>
    <row r="577" ht="12.0" customHeight="1">
      <c r="A577" s="193"/>
      <c r="B577" s="193"/>
      <c r="C577" s="193"/>
      <c r="D577" s="193"/>
      <c r="E577" s="193"/>
      <c r="F577" s="193"/>
      <c r="G577" s="193"/>
      <c r="H577" s="193"/>
      <c r="I577" s="193"/>
      <c r="J577" s="193"/>
      <c r="K577" s="193"/>
      <c r="L577" s="193"/>
      <c r="M577" s="193"/>
      <c r="N577" s="193"/>
      <c r="O577" s="193"/>
      <c r="P577" s="193"/>
      <c r="Q577" s="193"/>
      <c r="R577" s="193"/>
      <c r="S577" s="193"/>
      <c r="T577" s="193"/>
      <c r="U577" s="193"/>
      <c r="V577" s="193"/>
      <c r="W577" s="193"/>
      <c r="X577" s="193"/>
      <c r="Y577" s="193"/>
      <c r="Z577" s="193"/>
    </row>
    <row r="578" ht="12.0" customHeight="1">
      <c r="A578" s="193"/>
      <c r="B578" s="193"/>
      <c r="C578" s="193"/>
      <c r="D578" s="193"/>
      <c r="E578" s="193"/>
      <c r="F578" s="193"/>
      <c r="G578" s="193"/>
      <c r="H578" s="193"/>
      <c r="I578" s="193"/>
      <c r="J578" s="193"/>
      <c r="K578" s="193"/>
      <c r="L578" s="193"/>
      <c r="M578" s="193"/>
      <c r="N578" s="193"/>
      <c r="O578" s="193"/>
      <c r="P578" s="193"/>
      <c r="Q578" s="193"/>
      <c r="R578" s="193"/>
      <c r="S578" s="193"/>
      <c r="T578" s="193"/>
      <c r="U578" s="193"/>
      <c r="V578" s="193"/>
      <c r="W578" s="193"/>
      <c r="X578" s="193"/>
      <c r="Y578" s="193"/>
      <c r="Z578" s="193"/>
    </row>
    <row r="579" ht="12.0" customHeight="1">
      <c r="A579" s="193"/>
      <c r="B579" s="193"/>
      <c r="C579" s="193"/>
      <c r="D579" s="193"/>
      <c r="E579" s="193"/>
      <c r="F579" s="193"/>
      <c r="G579" s="193"/>
      <c r="H579" s="193"/>
      <c r="I579" s="193"/>
      <c r="J579" s="193"/>
      <c r="K579" s="193"/>
      <c r="L579" s="193"/>
      <c r="M579" s="193"/>
      <c r="N579" s="193"/>
      <c r="O579" s="193"/>
      <c r="P579" s="193"/>
      <c r="Q579" s="193"/>
      <c r="R579" s="193"/>
      <c r="S579" s="193"/>
      <c r="T579" s="193"/>
      <c r="U579" s="193"/>
      <c r="V579" s="193"/>
      <c r="W579" s="193"/>
      <c r="X579" s="193"/>
      <c r="Y579" s="193"/>
      <c r="Z579" s="193"/>
    </row>
    <row r="580" ht="12.0" customHeight="1">
      <c r="A580" s="193"/>
      <c r="B580" s="193"/>
      <c r="C580" s="193"/>
      <c r="D580" s="193"/>
      <c r="E580" s="193"/>
      <c r="F580" s="193"/>
      <c r="G580" s="193"/>
      <c r="H580" s="193"/>
      <c r="I580" s="193"/>
      <c r="J580" s="193"/>
      <c r="K580" s="193"/>
      <c r="L580" s="193"/>
      <c r="M580" s="193"/>
      <c r="N580" s="193"/>
      <c r="O580" s="193"/>
      <c r="P580" s="193"/>
      <c r="Q580" s="193"/>
      <c r="R580" s="193"/>
      <c r="S580" s="193"/>
      <c r="T580" s="193"/>
      <c r="U580" s="193"/>
      <c r="V580" s="193"/>
      <c r="W580" s="193"/>
      <c r="X580" s="193"/>
      <c r="Y580" s="193"/>
      <c r="Z580" s="193"/>
    </row>
    <row r="581" ht="12.0" customHeight="1">
      <c r="A581" s="193"/>
      <c r="B581" s="193"/>
      <c r="C581" s="193"/>
      <c r="D581" s="193"/>
      <c r="E581" s="193"/>
      <c r="F581" s="193"/>
      <c r="G581" s="193"/>
      <c r="H581" s="193"/>
      <c r="I581" s="193"/>
      <c r="J581" s="193"/>
      <c r="K581" s="193"/>
      <c r="L581" s="193"/>
      <c r="M581" s="193"/>
      <c r="N581" s="193"/>
      <c r="O581" s="193"/>
      <c r="P581" s="193"/>
      <c r="Q581" s="193"/>
      <c r="R581" s="193"/>
      <c r="S581" s="193"/>
      <c r="T581" s="193"/>
      <c r="U581" s="193"/>
      <c r="V581" s="193"/>
      <c r="W581" s="193"/>
      <c r="X581" s="193"/>
      <c r="Y581" s="193"/>
      <c r="Z581" s="193"/>
    </row>
    <row r="582" ht="12.0" customHeight="1">
      <c r="A582" s="193"/>
      <c r="B582" s="193"/>
      <c r="C582" s="193"/>
      <c r="D582" s="193"/>
      <c r="E582" s="193"/>
      <c r="F582" s="193"/>
      <c r="G582" s="193"/>
      <c r="H582" s="193"/>
      <c r="I582" s="193"/>
      <c r="J582" s="193"/>
      <c r="K582" s="193"/>
      <c r="L582" s="193"/>
      <c r="M582" s="193"/>
      <c r="N582" s="193"/>
      <c r="O582" s="193"/>
      <c r="P582" s="193"/>
      <c r="Q582" s="193"/>
      <c r="R582" s="193"/>
      <c r="S582" s="193"/>
      <c r="T582" s="193"/>
      <c r="U582" s="193"/>
      <c r="V582" s="193"/>
      <c r="W582" s="193"/>
      <c r="X582" s="193"/>
      <c r="Y582" s="193"/>
      <c r="Z582" s="193"/>
    </row>
    <row r="583" ht="12.0" customHeight="1">
      <c r="A583" s="193"/>
      <c r="B583" s="193"/>
      <c r="C583" s="193"/>
      <c r="D583" s="193"/>
      <c r="E583" s="193"/>
      <c r="F583" s="193"/>
      <c r="G583" s="193"/>
      <c r="H583" s="193"/>
      <c r="I583" s="193"/>
      <c r="J583" s="193"/>
      <c r="K583" s="193"/>
      <c r="L583" s="193"/>
      <c r="M583" s="193"/>
      <c r="N583" s="193"/>
      <c r="O583" s="193"/>
      <c r="P583" s="193"/>
      <c r="Q583" s="193"/>
      <c r="R583" s="193"/>
      <c r="S583" s="193"/>
      <c r="T583" s="193"/>
      <c r="U583" s="193"/>
      <c r="V583" s="193"/>
      <c r="W583" s="193"/>
      <c r="X583" s="193"/>
      <c r="Y583" s="193"/>
      <c r="Z583" s="193"/>
    </row>
    <row r="584" ht="12.0" customHeight="1">
      <c r="A584" s="193"/>
      <c r="B584" s="193"/>
      <c r="C584" s="193"/>
      <c r="D584" s="193"/>
      <c r="E584" s="193"/>
      <c r="F584" s="193"/>
      <c r="G584" s="193"/>
      <c r="H584" s="193"/>
      <c r="I584" s="193"/>
      <c r="J584" s="193"/>
      <c r="K584" s="193"/>
      <c r="L584" s="193"/>
      <c r="M584" s="193"/>
      <c r="N584" s="193"/>
      <c r="O584" s="193"/>
      <c r="P584" s="193"/>
      <c r="Q584" s="193"/>
      <c r="R584" s="193"/>
      <c r="S584" s="193"/>
      <c r="T584" s="193"/>
      <c r="U584" s="193"/>
      <c r="V584" s="193"/>
      <c r="W584" s="193"/>
      <c r="X584" s="193"/>
      <c r="Y584" s="193"/>
      <c r="Z584" s="193"/>
    </row>
    <row r="585" ht="12.0" customHeight="1">
      <c r="A585" s="193"/>
      <c r="B585" s="193"/>
      <c r="C585" s="193"/>
      <c r="D585" s="193"/>
      <c r="E585" s="193"/>
      <c r="F585" s="193"/>
      <c r="G585" s="193"/>
      <c r="H585" s="193"/>
      <c r="I585" s="193"/>
      <c r="J585" s="193"/>
      <c r="K585" s="193"/>
      <c r="L585" s="193"/>
      <c r="M585" s="193"/>
      <c r="N585" s="193"/>
      <c r="O585" s="193"/>
      <c r="P585" s="193"/>
      <c r="Q585" s="193"/>
      <c r="R585" s="193"/>
      <c r="S585" s="193"/>
      <c r="T585" s="193"/>
      <c r="U585" s="193"/>
      <c r="V585" s="193"/>
      <c r="W585" s="193"/>
      <c r="X585" s="193"/>
      <c r="Y585" s="193"/>
      <c r="Z585" s="193"/>
    </row>
    <row r="586" ht="12.0" customHeight="1">
      <c r="A586" s="193"/>
      <c r="B586" s="193"/>
      <c r="C586" s="193"/>
      <c r="D586" s="193"/>
      <c r="E586" s="193"/>
      <c r="F586" s="193"/>
      <c r="G586" s="193"/>
      <c r="H586" s="193"/>
      <c r="I586" s="193"/>
      <c r="J586" s="193"/>
      <c r="K586" s="193"/>
      <c r="L586" s="193"/>
      <c r="M586" s="193"/>
      <c r="N586" s="193"/>
      <c r="O586" s="193"/>
      <c r="P586" s="193"/>
      <c r="Q586" s="193"/>
      <c r="R586" s="193"/>
      <c r="S586" s="193"/>
      <c r="T586" s="193"/>
      <c r="U586" s="193"/>
      <c r="V586" s="193"/>
      <c r="W586" s="193"/>
      <c r="X586" s="193"/>
      <c r="Y586" s="193"/>
      <c r="Z586" s="193"/>
    </row>
    <row r="587" ht="12.0" customHeight="1">
      <c r="A587" s="193"/>
      <c r="B587" s="193"/>
      <c r="C587" s="193"/>
      <c r="D587" s="193"/>
      <c r="E587" s="193"/>
      <c r="F587" s="193"/>
      <c r="G587" s="193"/>
      <c r="H587" s="193"/>
      <c r="I587" s="193"/>
      <c r="J587" s="193"/>
      <c r="K587" s="193"/>
      <c r="L587" s="193"/>
      <c r="M587" s="193"/>
      <c r="N587" s="193"/>
      <c r="O587" s="193"/>
      <c r="P587" s="193"/>
      <c r="Q587" s="193"/>
      <c r="R587" s="193"/>
      <c r="S587" s="193"/>
      <c r="T587" s="193"/>
      <c r="U587" s="193"/>
      <c r="V587" s="193"/>
      <c r="W587" s="193"/>
      <c r="X587" s="193"/>
      <c r="Y587" s="193"/>
      <c r="Z587" s="193"/>
    </row>
    <row r="588" ht="12.0" customHeight="1">
      <c r="A588" s="193"/>
      <c r="B588" s="193"/>
      <c r="C588" s="193"/>
      <c r="D588" s="193"/>
      <c r="E588" s="193"/>
      <c r="F588" s="193"/>
      <c r="G588" s="193"/>
      <c r="H588" s="193"/>
      <c r="I588" s="193"/>
      <c r="J588" s="193"/>
      <c r="K588" s="193"/>
      <c r="L588" s="193"/>
      <c r="M588" s="193"/>
      <c r="N588" s="193"/>
      <c r="O588" s="193"/>
      <c r="P588" s="193"/>
      <c r="Q588" s="193"/>
      <c r="R588" s="193"/>
      <c r="S588" s="193"/>
      <c r="T588" s="193"/>
      <c r="U588" s="193"/>
      <c r="V588" s="193"/>
      <c r="W588" s="193"/>
      <c r="X588" s="193"/>
      <c r="Y588" s="193"/>
      <c r="Z588" s="193"/>
    </row>
    <row r="589" ht="12.0" customHeight="1">
      <c r="A589" s="193"/>
      <c r="B589" s="193"/>
      <c r="C589" s="193"/>
      <c r="D589" s="193"/>
      <c r="E589" s="193"/>
      <c r="F589" s="193"/>
      <c r="G589" s="193"/>
      <c r="H589" s="193"/>
      <c r="I589" s="193"/>
      <c r="J589" s="193"/>
      <c r="K589" s="193"/>
      <c r="L589" s="193"/>
      <c r="M589" s="193"/>
      <c r="N589" s="193"/>
      <c r="O589" s="193"/>
      <c r="P589" s="193"/>
      <c r="Q589" s="193"/>
      <c r="R589" s="193"/>
      <c r="S589" s="193"/>
      <c r="T589" s="193"/>
      <c r="U589" s="193"/>
      <c r="V589" s="193"/>
      <c r="W589" s="193"/>
      <c r="X589" s="193"/>
      <c r="Y589" s="193"/>
      <c r="Z589" s="193"/>
    </row>
    <row r="590" ht="12.0" customHeight="1">
      <c r="A590" s="193"/>
      <c r="B590" s="193"/>
      <c r="C590" s="193"/>
      <c r="D590" s="193"/>
      <c r="E590" s="193"/>
      <c r="F590" s="193"/>
      <c r="G590" s="193"/>
      <c r="H590" s="193"/>
      <c r="I590" s="193"/>
      <c r="J590" s="193"/>
      <c r="K590" s="193"/>
      <c r="L590" s="193"/>
      <c r="M590" s="193"/>
      <c r="N590" s="193"/>
      <c r="O590" s="193"/>
      <c r="P590" s="193"/>
      <c r="Q590" s="193"/>
      <c r="R590" s="193"/>
      <c r="S590" s="193"/>
      <c r="T590" s="193"/>
      <c r="U590" s="193"/>
      <c r="V590" s="193"/>
      <c r="W590" s="193"/>
      <c r="X590" s="193"/>
      <c r="Y590" s="193"/>
      <c r="Z590" s="193"/>
    </row>
    <row r="591" ht="12.0" customHeight="1">
      <c r="A591" s="193"/>
      <c r="B591" s="193"/>
      <c r="C591" s="193"/>
      <c r="D591" s="193"/>
      <c r="E591" s="193"/>
      <c r="F591" s="193"/>
      <c r="G591" s="193"/>
      <c r="H591" s="193"/>
      <c r="I591" s="193"/>
      <c r="J591" s="193"/>
      <c r="K591" s="193"/>
      <c r="L591" s="193"/>
      <c r="M591" s="193"/>
      <c r="N591" s="193"/>
      <c r="O591" s="193"/>
      <c r="P591" s="193"/>
      <c r="Q591" s="193"/>
      <c r="R591" s="193"/>
      <c r="S591" s="193"/>
      <c r="T591" s="193"/>
      <c r="U591" s="193"/>
      <c r="V591" s="193"/>
      <c r="W591" s="193"/>
      <c r="X591" s="193"/>
      <c r="Y591" s="193"/>
      <c r="Z591" s="193"/>
    </row>
    <row r="592" ht="12.0" customHeight="1">
      <c r="A592" s="193"/>
      <c r="B592" s="193"/>
      <c r="C592" s="193"/>
      <c r="D592" s="193"/>
      <c r="E592" s="193"/>
      <c r="F592" s="193"/>
      <c r="G592" s="193"/>
      <c r="H592" s="193"/>
      <c r="I592" s="193"/>
      <c r="J592" s="193"/>
      <c r="K592" s="193"/>
      <c r="L592" s="193"/>
      <c r="M592" s="193"/>
      <c r="N592" s="193"/>
      <c r="O592" s="193"/>
      <c r="P592" s="193"/>
      <c r="Q592" s="193"/>
      <c r="R592" s="193"/>
      <c r="S592" s="193"/>
      <c r="T592" s="193"/>
      <c r="U592" s="193"/>
      <c r="V592" s="193"/>
      <c r="W592" s="193"/>
      <c r="X592" s="193"/>
      <c r="Y592" s="193"/>
      <c r="Z592" s="193"/>
    </row>
    <row r="593" ht="12.0" customHeight="1">
      <c r="A593" s="193"/>
      <c r="B593" s="193"/>
      <c r="C593" s="193"/>
      <c r="D593" s="193"/>
      <c r="E593" s="193"/>
      <c r="F593" s="193"/>
      <c r="G593" s="193"/>
      <c r="H593" s="193"/>
      <c r="I593" s="193"/>
      <c r="J593" s="193"/>
      <c r="K593" s="193"/>
      <c r="L593" s="193"/>
      <c r="M593" s="193"/>
      <c r="N593" s="193"/>
      <c r="O593" s="193"/>
      <c r="P593" s="193"/>
      <c r="Q593" s="193"/>
      <c r="R593" s="193"/>
      <c r="S593" s="193"/>
      <c r="T593" s="193"/>
      <c r="U593" s="193"/>
      <c r="V593" s="193"/>
      <c r="W593" s="193"/>
      <c r="X593" s="193"/>
      <c r="Y593" s="193"/>
      <c r="Z593" s="193"/>
    </row>
    <row r="594" ht="12.0" customHeight="1">
      <c r="A594" s="193"/>
      <c r="B594" s="193"/>
      <c r="C594" s="193"/>
      <c r="D594" s="193"/>
      <c r="E594" s="193"/>
      <c r="F594" s="193"/>
      <c r="G594" s="193"/>
      <c r="H594" s="193"/>
      <c r="I594" s="193"/>
      <c r="J594" s="193"/>
      <c r="K594" s="193"/>
      <c r="L594" s="193"/>
      <c r="M594" s="193"/>
      <c r="N594" s="193"/>
      <c r="O594" s="193"/>
      <c r="P594" s="193"/>
      <c r="Q594" s="193"/>
      <c r="R594" s="193"/>
      <c r="S594" s="193"/>
      <c r="T594" s="193"/>
      <c r="U594" s="193"/>
      <c r="V594" s="193"/>
      <c r="W594" s="193"/>
      <c r="X594" s="193"/>
      <c r="Y594" s="193"/>
      <c r="Z594" s="193"/>
    </row>
    <row r="595" ht="12.0" customHeight="1">
      <c r="A595" s="193"/>
      <c r="B595" s="193"/>
      <c r="C595" s="193"/>
      <c r="D595" s="193"/>
      <c r="E595" s="193"/>
      <c r="F595" s="193"/>
      <c r="G595" s="193"/>
      <c r="H595" s="193"/>
      <c r="I595" s="193"/>
      <c r="J595" s="193"/>
      <c r="K595" s="193"/>
      <c r="L595" s="193"/>
      <c r="M595" s="193"/>
      <c r="N595" s="193"/>
      <c r="O595" s="193"/>
      <c r="P595" s="193"/>
      <c r="Q595" s="193"/>
      <c r="R595" s="193"/>
      <c r="S595" s="193"/>
      <c r="T595" s="193"/>
      <c r="U595" s="193"/>
      <c r="V595" s="193"/>
      <c r="W595" s="193"/>
      <c r="X595" s="193"/>
      <c r="Y595" s="193"/>
      <c r="Z595" s="193"/>
    </row>
    <row r="596" ht="12.0" customHeight="1">
      <c r="A596" s="193"/>
      <c r="B596" s="193"/>
      <c r="C596" s="193"/>
      <c r="D596" s="193"/>
      <c r="E596" s="193"/>
      <c r="F596" s="193"/>
      <c r="G596" s="193"/>
      <c r="H596" s="193"/>
      <c r="I596" s="193"/>
      <c r="J596" s="193"/>
      <c r="K596" s="193"/>
      <c r="L596" s="193"/>
      <c r="M596" s="193"/>
      <c r="N596" s="193"/>
      <c r="O596" s="193"/>
      <c r="P596" s="193"/>
      <c r="Q596" s="193"/>
      <c r="R596" s="193"/>
      <c r="S596" s="193"/>
      <c r="T596" s="193"/>
      <c r="U596" s="193"/>
      <c r="V596" s="193"/>
      <c r="W596" s="193"/>
      <c r="X596" s="193"/>
      <c r="Y596" s="193"/>
      <c r="Z596" s="193"/>
    </row>
    <row r="597" ht="12.0" customHeight="1">
      <c r="A597" s="193"/>
      <c r="B597" s="193"/>
      <c r="C597" s="193"/>
      <c r="D597" s="193"/>
      <c r="E597" s="193"/>
      <c r="F597" s="193"/>
      <c r="G597" s="193"/>
      <c r="H597" s="193"/>
      <c r="I597" s="193"/>
      <c r="J597" s="193"/>
      <c r="K597" s="193"/>
      <c r="L597" s="193"/>
      <c r="M597" s="193"/>
      <c r="N597" s="193"/>
      <c r="O597" s="193"/>
      <c r="P597" s="193"/>
      <c r="Q597" s="193"/>
      <c r="R597" s="193"/>
      <c r="S597" s="193"/>
      <c r="T597" s="193"/>
      <c r="U597" s="193"/>
      <c r="V597" s="193"/>
      <c r="W597" s="193"/>
      <c r="X597" s="193"/>
      <c r="Y597" s="193"/>
      <c r="Z597" s="193"/>
    </row>
    <row r="598" ht="12.0" customHeight="1">
      <c r="A598" s="193"/>
      <c r="B598" s="193"/>
      <c r="C598" s="193"/>
      <c r="D598" s="193"/>
      <c r="E598" s="193"/>
      <c r="F598" s="193"/>
      <c r="G598" s="193"/>
      <c r="H598" s="193"/>
      <c r="I598" s="193"/>
      <c r="J598" s="193"/>
      <c r="K598" s="193"/>
      <c r="L598" s="193"/>
      <c r="M598" s="193"/>
      <c r="N598" s="193"/>
      <c r="O598" s="193"/>
      <c r="P598" s="193"/>
      <c r="Q598" s="193"/>
      <c r="R598" s="193"/>
      <c r="S598" s="193"/>
      <c r="T598" s="193"/>
      <c r="U598" s="193"/>
      <c r="V598" s="193"/>
      <c r="W598" s="193"/>
      <c r="X598" s="193"/>
      <c r="Y598" s="193"/>
      <c r="Z598" s="193"/>
    </row>
    <row r="599" ht="12.0" customHeight="1">
      <c r="A599" s="193"/>
      <c r="B599" s="193"/>
      <c r="C599" s="193"/>
      <c r="D599" s="193"/>
      <c r="E599" s="193"/>
      <c r="F599" s="193"/>
      <c r="G599" s="193"/>
      <c r="H599" s="193"/>
      <c r="I599" s="193"/>
      <c r="J599" s="193"/>
      <c r="K599" s="193"/>
      <c r="L599" s="193"/>
      <c r="M599" s="193"/>
      <c r="N599" s="193"/>
      <c r="O599" s="193"/>
      <c r="P599" s="193"/>
      <c r="Q599" s="193"/>
      <c r="R599" s="193"/>
      <c r="S599" s="193"/>
      <c r="T599" s="193"/>
      <c r="U599" s="193"/>
      <c r="V599" s="193"/>
      <c r="W599" s="193"/>
      <c r="X599" s="193"/>
      <c r="Y599" s="193"/>
      <c r="Z599" s="193"/>
    </row>
    <row r="600" ht="12.0" customHeight="1">
      <c r="A600" s="193"/>
      <c r="B600" s="193"/>
      <c r="C600" s="193"/>
      <c r="D600" s="193"/>
      <c r="E600" s="193"/>
      <c r="F600" s="193"/>
      <c r="G600" s="193"/>
      <c r="H600" s="193"/>
      <c r="I600" s="193"/>
      <c r="J600" s="193"/>
      <c r="K600" s="193"/>
      <c r="L600" s="193"/>
      <c r="M600" s="193"/>
      <c r="N600" s="193"/>
      <c r="O600" s="193"/>
      <c r="P600" s="193"/>
      <c r="Q600" s="193"/>
      <c r="R600" s="193"/>
      <c r="S600" s="193"/>
      <c r="T600" s="193"/>
      <c r="U600" s="193"/>
      <c r="V600" s="193"/>
      <c r="W600" s="193"/>
      <c r="X600" s="193"/>
      <c r="Y600" s="193"/>
      <c r="Z600" s="193"/>
    </row>
    <row r="601" ht="12.0" customHeight="1">
      <c r="A601" s="193"/>
      <c r="B601" s="193"/>
      <c r="C601" s="193"/>
      <c r="D601" s="193"/>
      <c r="E601" s="193"/>
      <c r="F601" s="193"/>
      <c r="G601" s="193"/>
      <c r="H601" s="193"/>
      <c r="I601" s="193"/>
      <c r="J601" s="193"/>
      <c r="K601" s="193"/>
      <c r="L601" s="193"/>
      <c r="M601" s="193"/>
      <c r="N601" s="193"/>
      <c r="O601" s="193"/>
      <c r="P601" s="193"/>
      <c r="Q601" s="193"/>
      <c r="R601" s="193"/>
      <c r="S601" s="193"/>
      <c r="T601" s="193"/>
      <c r="U601" s="193"/>
      <c r="V601" s="193"/>
      <c r="W601" s="193"/>
      <c r="X601" s="193"/>
      <c r="Y601" s="193"/>
      <c r="Z601" s="193"/>
    </row>
    <row r="602" ht="12.0" customHeight="1">
      <c r="A602" s="193"/>
      <c r="B602" s="193"/>
      <c r="C602" s="193"/>
      <c r="D602" s="193"/>
      <c r="E602" s="193"/>
      <c r="F602" s="193"/>
      <c r="G602" s="193"/>
      <c r="H602" s="193"/>
      <c r="I602" s="193"/>
      <c r="J602" s="193"/>
      <c r="K602" s="193"/>
      <c r="L602" s="193"/>
      <c r="M602" s="193"/>
      <c r="N602" s="193"/>
      <c r="O602" s="193"/>
      <c r="P602" s="193"/>
      <c r="Q602" s="193"/>
      <c r="R602" s="193"/>
      <c r="S602" s="193"/>
      <c r="T602" s="193"/>
      <c r="U602" s="193"/>
      <c r="V602" s="193"/>
      <c r="W602" s="193"/>
      <c r="X602" s="193"/>
      <c r="Y602" s="193"/>
      <c r="Z602" s="193"/>
    </row>
    <row r="603" ht="12.0" customHeight="1">
      <c r="A603" s="193"/>
      <c r="B603" s="193"/>
      <c r="C603" s="193"/>
      <c r="D603" s="193"/>
      <c r="E603" s="193"/>
      <c r="F603" s="193"/>
      <c r="G603" s="193"/>
      <c r="H603" s="193"/>
      <c r="I603" s="193"/>
      <c r="J603" s="193"/>
      <c r="K603" s="193"/>
      <c r="L603" s="193"/>
      <c r="M603" s="193"/>
      <c r="N603" s="193"/>
      <c r="O603" s="193"/>
      <c r="P603" s="193"/>
      <c r="Q603" s="193"/>
      <c r="R603" s="193"/>
      <c r="S603" s="193"/>
      <c r="T603" s="193"/>
      <c r="U603" s="193"/>
      <c r="V603" s="193"/>
      <c r="W603" s="193"/>
      <c r="X603" s="193"/>
      <c r="Y603" s="193"/>
      <c r="Z603" s="193"/>
    </row>
    <row r="604" ht="12.0" customHeight="1">
      <c r="A604" s="193"/>
      <c r="B604" s="193"/>
      <c r="C604" s="193"/>
      <c r="D604" s="193"/>
      <c r="E604" s="193"/>
      <c r="F604" s="193"/>
      <c r="G604" s="193"/>
      <c r="H604" s="193"/>
      <c r="I604" s="193"/>
      <c r="J604" s="193"/>
      <c r="K604" s="193"/>
      <c r="L604" s="193"/>
      <c r="M604" s="193"/>
      <c r="N604" s="193"/>
      <c r="O604" s="193"/>
      <c r="P604" s="193"/>
      <c r="Q604" s="193"/>
      <c r="R604" s="193"/>
      <c r="S604" s="193"/>
      <c r="T604" s="193"/>
      <c r="U604" s="193"/>
      <c r="V604" s="193"/>
      <c r="W604" s="193"/>
      <c r="X604" s="193"/>
      <c r="Y604" s="193"/>
      <c r="Z604" s="193"/>
    </row>
    <row r="605" ht="12.0" customHeight="1">
      <c r="A605" s="193"/>
      <c r="B605" s="193"/>
      <c r="C605" s="193"/>
      <c r="D605" s="193"/>
      <c r="E605" s="193"/>
      <c r="F605" s="193"/>
      <c r="G605" s="193"/>
      <c r="H605" s="193"/>
      <c r="I605" s="193"/>
      <c r="J605" s="193"/>
      <c r="K605" s="193"/>
      <c r="L605" s="193"/>
      <c r="M605" s="193"/>
      <c r="N605" s="193"/>
      <c r="O605" s="193"/>
      <c r="P605" s="193"/>
      <c r="Q605" s="193"/>
      <c r="R605" s="193"/>
      <c r="S605" s="193"/>
      <c r="T605" s="193"/>
      <c r="U605" s="193"/>
      <c r="V605" s="193"/>
      <c r="W605" s="193"/>
      <c r="X605" s="193"/>
      <c r="Y605" s="193"/>
      <c r="Z605" s="193"/>
    </row>
    <row r="606" ht="12.0" customHeight="1">
      <c r="A606" s="193"/>
      <c r="B606" s="193"/>
      <c r="C606" s="193"/>
      <c r="D606" s="193"/>
      <c r="E606" s="193"/>
      <c r="F606" s="193"/>
      <c r="G606" s="193"/>
      <c r="H606" s="193"/>
      <c r="I606" s="193"/>
      <c r="J606" s="193"/>
      <c r="K606" s="193"/>
      <c r="L606" s="193"/>
      <c r="M606" s="193"/>
      <c r="N606" s="193"/>
      <c r="O606" s="193"/>
      <c r="P606" s="193"/>
      <c r="Q606" s="193"/>
      <c r="R606" s="193"/>
      <c r="S606" s="193"/>
      <c r="T606" s="193"/>
      <c r="U606" s="193"/>
      <c r="V606" s="193"/>
      <c r="W606" s="193"/>
      <c r="X606" s="193"/>
      <c r="Y606" s="193"/>
      <c r="Z606" s="193"/>
    </row>
    <row r="607" ht="12.0" customHeight="1">
      <c r="A607" s="193"/>
      <c r="B607" s="193"/>
      <c r="C607" s="193"/>
      <c r="D607" s="193"/>
      <c r="E607" s="193"/>
      <c r="F607" s="193"/>
      <c r="G607" s="193"/>
      <c r="H607" s="193"/>
      <c r="I607" s="193"/>
      <c r="J607" s="193"/>
      <c r="K607" s="193"/>
      <c r="L607" s="193"/>
      <c r="M607" s="193"/>
      <c r="N607" s="193"/>
      <c r="O607" s="193"/>
      <c r="P607" s="193"/>
      <c r="Q607" s="193"/>
      <c r="R607" s="193"/>
      <c r="S607" s="193"/>
      <c r="T607" s="193"/>
      <c r="U607" s="193"/>
      <c r="V607" s="193"/>
      <c r="W607" s="193"/>
      <c r="X607" s="193"/>
      <c r="Y607" s="193"/>
      <c r="Z607" s="193"/>
    </row>
    <row r="608" ht="12.0" customHeight="1">
      <c r="A608" s="193"/>
      <c r="B608" s="193"/>
      <c r="C608" s="193"/>
      <c r="D608" s="193"/>
      <c r="E608" s="193"/>
      <c r="F608" s="193"/>
      <c r="G608" s="193"/>
      <c r="H608" s="193"/>
      <c r="I608" s="193"/>
      <c r="J608" s="193"/>
      <c r="K608" s="193"/>
      <c r="L608" s="193"/>
      <c r="M608" s="193"/>
      <c r="N608" s="193"/>
      <c r="O608" s="193"/>
      <c r="P608" s="193"/>
      <c r="Q608" s="193"/>
      <c r="R608" s="193"/>
      <c r="S608" s="193"/>
      <c r="T608" s="193"/>
      <c r="U608" s="193"/>
      <c r="V608" s="193"/>
      <c r="W608" s="193"/>
      <c r="X608" s="193"/>
      <c r="Y608" s="193"/>
      <c r="Z608" s="193"/>
    </row>
    <row r="609" ht="12.0" customHeight="1">
      <c r="A609" s="193"/>
      <c r="B609" s="193"/>
      <c r="C609" s="193"/>
      <c r="D609" s="193"/>
      <c r="E609" s="193"/>
      <c r="F609" s="193"/>
      <c r="G609" s="193"/>
      <c r="H609" s="193"/>
      <c r="I609" s="193"/>
      <c r="J609" s="193"/>
      <c r="K609" s="193"/>
      <c r="L609" s="193"/>
      <c r="M609" s="193"/>
      <c r="N609" s="193"/>
      <c r="O609" s="193"/>
      <c r="P609" s="193"/>
      <c r="Q609" s="193"/>
      <c r="R609" s="193"/>
      <c r="S609" s="193"/>
      <c r="T609" s="193"/>
      <c r="U609" s="193"/>
      <c r="V609" s="193"/>
      <c r="W609" s="193"/>
      <c r="X609" s="193"/>
      <c r="Y609" s="193"/>
      <c r="Z609" s="193"/>
    </row>
    <row r="610" ht="12.0" customHeight="1">
      <c r="A610" s="193"/>
      <c r="B610" s="193"/>
      <c r="C610" s="193"/>
      <c r="D610" s="193"/>
      <c r="E610" s="193"/>
      <c r="F610" s="193"/>
      <c r="G610" s="193"/>
      <c r="H610" s="193"/>
      <c r="I610" s="193"/>
      <c r="J610" s="193"/>
      <c r="K610" s="193"/>
      <c r="L610" s="193"/>
      <c r="M610" s="193"/>
      <c r="N610" s="193"/>
      <c r="O610" s="193"/>
      <c r="P610" s="193"/>
      <c r="Q610" s="193"/>
      <c r="R610" s="193"/>
      <c r="S610" s="193"/>
      <c r="T610" s="193"/>
      <c r="U610" s="193"/>
      <c r="V610" s="193"/>
      <c r="W610" s="193"/>
      <c r="X610" s="193"/>
      <c r="Y610" s="193"/>
      <c r="Z610" s="193"/>
    </row>
    <row r="611" ht="12.0" customHeight="1">
      <c r="A611" s="193"/>
      <c r="B611" s="193"/>
      <c r="C611" s="193"/>
      <c r="D611" s="193"/>
      <c r="E611" s="193"/>
      <c r="F611" s="193"/>
      <c r="G611" s="193"/>
      <c r="H611" s="193"/>
      <c r="I611" s="193"/>
      <c r="J611" s="193"/>
      <c r="K611" s="193"/>
      <c r="L611" s="193"/>
      <c r="M611" s="193"/>
      <c r="N611" s="193"/>
      <c r="O611" s="193"/>
      <c r="P611" s="193"/>
      <c r="Q611" s="193"/>
      <c r="R611" s="193"/>
      <c r="S611" s="193"/>
      <c r="T611" s="193"/>
      <c r="U611" s="193"/>
      <c r="V611" s="193"/>
      <c r="W611" s="193"/>
      <c r="X611" s="193"/>
      <c r="Y611" s="193"/>
      <c r="Z611" s="193"/>
    </row>
    <row r="612" ht="12.0" customHeight="1">
      <c r="A612" s="193"/>
      <c r="B612" s="193"/>
      <c r="C612" s="193"/>
      <c r="D612" s="193"/>
      <c r="E612" s="193"/>
      <c r="F612" s="193"/>
      <c r="G612" s="193"/>
      <c r="H612" s="193"/>
      <c r="I612" s="193"/>
      <c r="J612" s="193"/>
      <c r="K612" s="193"/>
      <c r="L612" s="193"/>
      <c r="M612" s="193"/>
      <c r="N612" s="193"/>
      <c r="O612" s="193"/>
      <c r="P612" s="193"/>
      <c r="Q612" s="193"/>
      <c r="R612" s="193"/>
      <c r="S612" s="193"/>
      <c r="T612" s="193"/>
      <c r="U612" s="193"/>
      <c r="V612" s="193"/>
      <c r="W612" s="193"/>
      <c r="X612" s="193"/>
      <c r="Y612" s="193"/>
      <c r="Z612" s="193"/>
    </row>
    <row r="613" ht="12.0" customHeight="1">
      <c r="A613" s="193"/>
      <c r="B613" s="193"/>
      <c r="C613" s="193"/>
      <c r="D613" s="193"/>
      <c r="E613" s="193"/>
      <c r="F613" s="193"/>
      <c r="G613" s="193"/>
      <c r="H613" s="193"/>
      <c r="I613" s="193"/>
      <c r="J613" s="193"/>
      <c r="K613" s="193"/>
      <c r="L613" s="193"/>
      <c r="M613" s="193"/>
      <c r="N613" s="193"/>
      <c r="O613" s="193"/>
      <c r="P613" s="193"/>
      <c r="Q613" s="193"/>
      <c r="R613" s="193"/>
      <c r="S613" s="193"/>
      <c r="T613" s="193"/>
      <c r="U613" s="193"/>
      <c r="V613" s="193"/>
      <c r="W613" s="193"/>
      <c r="X613" s="193"/>
      <c r="Y613" s="193"/>
      <c r="Z613" s="193"/>
    </row>
    <row r="614" ht="12.0" customHeight="1">
      <c r="A614" s="193"/>
      <c r="B614" s="193"/>
      <c r="C614" s="193"/>
      <c r="D614" s="193"/>
      <c r="E614" s="193"/>
      <c r="F614" s="193"/>
      <c r="G614" s="193"/>
      <c r="H614" s="193"/>
      <c r="I614" s="193"/>
      <c r="J614" s="193"/>
      <c r="K614" s="193"/>
      <c r="L614" s="193"/>
      <c r="M614" s="193"/>
      <c r="N614" s="193"/>
      <c r="O614" s="193"/>
      <c r="P614" s="193"/>
      <c r="Q614" s="193"/>
      <c r="R614" s="193"/>
      <c r="S614" s="193"/>
      <c r="T614" s="193"/>
      <c r="U614" s="193"/>
      <c r="V614" s="193"/>
      <c r="W614" s="193"/>
      <c r="X614" s="193"/>
      <c r="Y614" s="193"/>
      <c r="Z614" s="193"/>
    </row>
    <row r="615" ht="12.0" customHeight="1">
      <c r="A615" s="193"/>
      <c r="B615" s="193"/>
      <c r="C615" s="193"/>
      <c r="D615" s="193"/>
      <c r="E615" s="193"/>
      <c r="F615" s="193"/>
      <c r="G615" s="193"/>
      <c r="H615" s="193"/>
      <c r="I615" s="193"/>
      <c r="J615" s="193"/>
      <c r="K615" s="193"/>
      <c r="L615" s="193"/>
      <c r="M615" s="193"/>
      <c r="N615" s="193"/>
      <c r="O615" s="193"/>
      <c r="P615" s="193"/>
      <c r="Q615" s="193"/>
      <c r="R615" s="193"/>
      <c r="S615" s="193"/>
      <c r="T615" s="193"/>
      <c r="U615" s="193"/>
      <c r="V615" s="193"/>
      <c r="W615" s="193"/>
      <c r="X615" s="193"/>
      <c r="Y615" s="193"/>
      <c r="Z615" s="193"/>
    </row>
    <row r="616" ht="12.0" customHeight="1">
      <c r="A616" s="193"/>
      <c r="B616" s="193"/>
      <c r="C616" s="193"/>
      <c r="D616" s="193"/>
      <c r="E616" s="193"/>
      <c r="F616" s="193"/>
      <c r="G616" s="193"/>
      <c r="H616" s="193"/>
      <c r="I616" s="193"/>
      <c r="J616" s="193"/>
      <c r="K616" s="193"/>
      <c r="L616" s="193"/>
      <c r="M616" s="193"/>
      <c r="N616" s="193"/>
      <c r="O616" s="193"/>
      <c r="P616" s="193"/>
      <c r="Q616" s="193"/>
      <c r="R616" s="193"/>
      <c r="S616" s="193"/>
      <c r="T616" s="193"/>
      <c r="U616" s="193"/>
      <c r="V616" s="193"/>
      <c r="W616" s="193"/>
      <c r="X616" s="193"/>
      <c r="Y616" s="193"/>
      <c r="Z616" s="193"/>
    </row>
    <row r="617" ht="12.0" customHeight="1">
      <c r="A617" s="193"/>
      <c r="B617" s="193"/>
      <c r="C617" s="193"/>
      <c r="D617" s="193"/>
      <c r="E617" s="193"/>
      <c r="F617" s="193"/>
      <c r="G617" s="193"/>
      <c r="H617" s="193"/>
      <c r="I617" s="193"/>
      <c r="J617" s="193"/>
      <c r="K617" s="193"/>
      <c r="L617" s="193"/>
      <c r="M617" s="193"/>
      <c r="N617" s="193"/>
      <c r="O617" s="193"/>
      <c r="P617" s="193"/>
      <c r="Q617" s="193"/>
      <c r="R617" s="193"/>
      <c r="S617" s="193"/>
      <c r="T617" s="193"/>
      <c r="U617" s="193"/>
      <c r="V617" s="193"/>
      <c r="W617" s="193"/>
      <c r="X617" s="193"/>
      <c r="Y617" s="193"/>
      <c r="Z617" s="193"/>
    </row>
    <row r="618" ht="12.0" customHeight="1">
      <c r="A618" s="193"/>
      <c r="B618" s="193"/>
      <c r="C618" s="193"/>
      <c r="D618" s="193"/>
      <c r="E618" s="193"/>
      <c r="F618" s="193"/>
      <c r="G618" s="193"/>
      <c r="H618" s="193"/>
      <c r="I618" s="193"/>
      <c r="J618" s="193"/>
      <c r="K618" s="193"/>
      <c r="L618" s="193"/>
      <c r="M618" s="193"/>
      <c r="N618" s="193"/>
      <c r="O618" s="193"/>
      <c r="P618" s="193"/>
      <c r="Q618" s="193"/>
      <c r="R618" s="193"/>
      <c r="S618" s="193"/>
      <c r="T618" s="193"/>
      <c r="U618" s="193"/>
      <c r="V618" s="193"/>
      <c r="W618" s="193"/>
      <c r="X618" s="193"/>
      <c r="Y618" s="193"/>
      <c r="Z618" s="193"/>
    </row>
    <row r="619" ht="12.0" customHeight="1">
      <c r="A619" s="193"/>
      <c r="B619" s="193"/>
      <c r="C619" s="193"/>
      <c r="D619" s="193"/>
      <c r="E619" s="193"/>
      <c r="F619" s="193"/>
      <c r="G619" s="193"/>
      <c r="H619" s="193"/>
      <c r="I619" s="193"/>
      <c r="J619" s="193"/>
      <c r="K619" s="193"/>
      <c r="L619" s="193"/>
      <c r="M619" s="193"/>
      <c r="N619" s="193"/>
      <c r="O619" s="193"/>
      <c r="P619" s="193"/>
      <c r="Q619" s="193"/>
      <c r="R619" s="193"/>
      <c r="S619" s="193"/>
      <c r="T619" s="193"/>
      <c r="U619" s="193"/>
      <c r="V619" s="193"/>
      <c r="W619" s="193"/>
      <c r="X619" s="193"/>
      <c r="Y619" s="193"/>
      <c r="Z619" s="193"/>
    </row>
    <row r="620" ht="12.0" customHeight="1">
      <c r="A620" s="193"/>
      <c r="B620" s="193"/>
      <c r="C620" s="193"/>
      <c r="D620" s="193"/>
      <c r="E620" s="193"/>
      <c r="F620" s="193"/>
      <c r="G620" s="193"/>
      <c r="H620" s="193"/>
      <c r="I620" s="193"/>
      <c r="J620" s="193"/>
      <c r="K620" s="193"/>
      <c r="L620" s="193"/>
      <c r="M620" s="193"/>
      <c r="N620" s="193"/>
      <c r="O620" s="193"/>
      <c r="P620" s="193"/>
      <c r="Q620" s="193"/>
      <c r="R620" s="193"/>
      <c r="S620" s="193"/>
      <c r="T620" s="193"/>
      <c r="U620" s="193"/>
      <c r="V620" s="193"/>
      <c r="W620" s="193"/>
      <c r="X620" s="193"/>
      <c r="Y620" s="193"/>
      <c r="Z620" s="193"/>
    </row>
    <row r="621" ht="12.0" customHeight="1">
      <c r="A621" s="193"/>
      <c r="B621" s="193"/>
      <c r="C621" s="193"/>
      <c r="D621" s="193"/>
      <c r="E621" s="193"/>
      <c r="F621" s="193"/>
      <c r="G621" s="193"/>
      <c r="H621" s="193"/>
      <c r="I621" s="193"/>
      <c r="J621" s="193"/>
      <c r="K621" s="193"/>
      <c r="L621" s="193"/>
      <c r="M621" s="193"/>
      <c r="N621" s="193"/>
      <c r="O621" s="193"/>
      <c r="P621" s="193"/>
      <c r="Q621" s="193"/>
      <c r="R621" s="193"/>
      <c r="S621" s="193"/>
      <c r="T621" s="193"/>
      <c r="U621" s="193"/>
      <c r="V621" s="193"/>
      <c r="W621" s="193"/>
      <c r="X621" s="193"/>
      <c r="Y621" s="193"/>
      <c r="Z621" s="193"/>
    </row>
    <row r="622" ht="12.0" customHeight="1">
      <c r="A622" s="193"/>
      <c r="B622" s="193"/>
      <c r="C622" s="193"/>
      <c r="D622" s="193"/>
      <c r="E622" s="193"/>
      <c r="F622" s="193"/>
      <c r="G622" s="193"/>
      <c r="H622" s="193"/>
      <c r="I622" s="193"/>
      <c r="J622" s="193"/>
      <c r="K622" s="193"/>
      <c r="L622" s="193"/>
      <c r="M622" s="193"/>
      <c r="N622" s="193"/>
      <c r="O622" s="193"/>
      <c r="P622" s="193"/>
      <c r="Q622" s="193"/>
      <c r="R622" s="193"/>
      <c r="S622" s="193"/>
      <c r="T622" s="193"/>
      <c r="U622" s="193"/>
      <c r="V622" s="193"/>
      <c r="W622" s="193"/>
      <c r="X622" s="193"/>
      <c r="Y622" s="193"/>
      <c r="Z622" s="193"/>
    </row>
    <row r="623" ht="12.0" customHeight="1">
      <c r="A623" s="193"/>
      <c r="B623" s="193"/>
      <c r="C623" s="193"/>
      <c r="D623" s="193"/>
      <c r="E623" s="193"/>
      <c r="F623" s="193"/>
      <c r="G623" s="193"/>
      <c r="H623" s="193"/>
      <c r="I623" s="193"/>
      <c r="J623" s="193"/>
      <c r="K623" s="193"/>
      <c r="L623" s="193"/>
      <c r="M623" s="193"/>
      <c r="N623" s="193"/>
      <c r="O623" s="193"/>
      <c r="P623" s="193"/>
      <c r="Q623" s="193"/>
      <c r="R623" s="193"/>
      <c r="S623" s="193"/>
      <c r="T623" s="193"/>
      <c r="U623" s="193"/>
      <c r="V623" s="193"/>
      <c r="W623" s="193"/>
      <c r="X623" s="193"/>
      <c r="Y623" s="193"/>
      <c r="Z623" s="193"/>
    </row>
    <row r="624" ht="12.0" customHeight="1">
      <c r="A624" s="193"/>
      <c r="B624" s="193"/>
      <c r="C624" s="193"/>
      <c r="D624" s="193"/>
      <c r="E624" s="193"/>
      <c r="F624" s="193"/>
      <c r="G624" s="193"/>
      <c r="H624" s="193"/>
      <c r="I624" s="193"/>
      <c r="J624" s="193"/>
      <c r="K624" s="193"/>
      <c r="L624" s="193"/>
      <c r="M624" s="193"/>
      <c r="N624" s="193"/>
      <c r="O624" s="193"/>
      <c r="P624" s="193"/>
      <c r="Q624" s="193"/>
      <c r="R624" s="193"/>
      <c r="S624" s="193"/>
      <c r="T624" s="193"/>
      <c r="U624" s="193"/>
      <c r="V624" s="193"/>
      <c r="W624" s="193"/>
      <c r="X624" s="193"/>
      <c r="Y624" s="193"/>
      <c r="Z624" s="193"/>
    </row>
    <row r="625" ht="12.0" customHeight="1">
      <c r="A625" s="193"/>
      <c r="B625" s="193"/>
      <c r="C625" s="193"/>
      <c r="D625" s="193"/>
      <c r="E625" s="193"/>
      <c r="F625" s="193"/>
      <c r="G625" s="193"/>
      <c r="H625" s="193"/>
      <c r="I625" s="193"/>
      <c r="J625" s="193"/>
      <c r="K625" s="193"/>
      <c r="L625" s="193"/>
      <c r="M625" s="193"/>
      <c r="N625" s="193"/>
      <c r="O625" s="193"/>
      <c r="P625" s="193"/>
      <c r="Q625" s="193"/>
      <c r="R625" s="193"/>
      <c r="S625" s="193"/>
      <c r="T625" s="193"/>
      <c r="U625" s="193"/>
      <c r="V625" s="193"/>
      <c r="W625" s="193"/>
      <c r="X625" s="193"/>
      <c r="Y625" s="193"/>
      <c r="Z625" s="193"/>
    </row>
    <row r="626" ht="12.0" customHeight="1">
      <c r="A626" s="193"/>
      <c r="B626" s="193"/>
      <c r="C626" s="193"/>
      <c r="D626" s="193"/>
      <c r="E626" s="193"/>
      <c r="F626" s="193"/>
      <c r="G626" s="193"/>
      <c r="H626" s="193"/>
      <c r="I626" s="193"/>
      <c r="J626" s="193"/>
      <c r="K626" s="193"/>
      <c r="L626" s="193"/>
      <c r="M626" s="193"/>
      <c r="N626" s="193"/>
      <c r="O626" s="193"/>
      <c r="P626" s="193"/>
      <c r="Q626" s="193"/>
      <c r="R626" s="193"/>
      <c r="S626" s="193"/>
      <c r="T626" s="193"/>
      <c r="U626" s="193"/>
      <c r="V626" s="193"/>
      <c r="W626" s="193"/>
      <c r="X626" s="193"/>
      <c r="Y626" s="193"/>
      <c r="Z626" s="193"/>
    </row>
    <row r="627" ht="12.0" customHeight="1">
      <c r="A627" s="193"/>
      <c r="B627" s="193"/>
      <c r="C627" s="193"/>
      <c r="D627" s="193"/>
      <c r="E627" s="193"/>
      <c r="F627" s="193"/>
      <c r="G627" s="193"/>
      <c r="H627" s="193"/>
      <c r="I627" s="193"/>
      <c r="J627" s="193"/>
      <c r="K627" s="193"/>
      <c r="L627" s="193"/>
      <c r="M627" s="193"/>
      <c r="N627" s="193"/>
      <c r="O627" s="193"/>
      <c r="P627" s="193"/>
      <c r="Q627" s="193"/>
      <c r="R627" s="193"/>
      <c r="S627" s="193"/>
      <c r="T627" s="193"/>
      <c r="U627" s="193"/>
      <c r="V627" s="193"/>
      <c r="W627" s="193"/>
      <c r="X627" s="193"/>
      <c r="Y627" s="193"/>
      <c r="Z627" s="193"/>
    </row>
    <row r="628" ht="12.0" customHeight="1">
      <c r="A628" s="193"/>
      <c r="B628" s="193"/>
      <c r="C628" s="193"/>
      <c r="D628" s="193"/>
      <c r="E628" s="193"/>
      <c r="F628" s="193"/>
      <c r="G628" s="193"/>
      <c r="H628" s="193"/>
      <c r="I628" s="193"/>
      <c r="J628" s="193"/>
      <c r="K628" s="193"/>
      <c r="L628" s="193"/>
      <c r="M628" s="193"/>
      <c r="N628" s="193"/>
      <c r="O628" s="193"/>
      <c r="P628" s="193"/>
      <c r="Q628" s="193"/>
      <c r="R628" s="193"/>
      <c r="S628" s="193"/>
      <c r="T628" s="193"/>
      <c r="U628" s="193"/>
      <c r="V628" s="193"/>
      <c r="W628" s="193"/>
      <c r="X628" s="193"/>
      <c r="Y628" s="193"/>
      <c r="Z628" s="193"/>
    </row>
    <row r="629" ht="12.0" customHeight="1">
      <c r="A629" s="193"/>
      <c r="B629" s="193"/>
      <c r="C629" s="193"/>
      <c r="D629" s="193"/>
      <c r="E629" s="193"/>
      <c r="F629" s="193"/>
      <c r="G629" s="193"/>
      <c r="H629" s="193"/>
      <c r="I629" s="193"/>
      <c r="J629" s="193"/>
      <c r="K629" s="193"/>
      <c r="L629" s="193"/>
      <c r="M629" s="193"/>
      <c r="N629" s="193"/>
      <c r="O629" s="193"/>
      <c r="P629" s="193"/>
      <c r="Q629" s="193"/>
      <c r="R629" s="193"/>
      <c r="S629" s="193"/>
      <c r="T629" s="193"/>
      <c r="U629" s="193"/>
      <c r="V629" s="193"/>
      <c r="W629" s="193"/>
      <c r="X629" s="193"/>
      <c r="Y629" s="193"/>
      <c r="Z629" s="193"/>
    </row>
    <row r="630" ht="12.0" customHeight="1">
      <c r="A630" s="193"/>
      <c r="B630" s="193"/>
      <c r="C630" s="193"/>
      <c r="D630" s="193"/>
      <c r="E630" s="193"/>
      <c r="F630" s="193"/>
      <c r="G630" s="193"/>
      <c r="H630" s="193"/>
      <c r="I630" s="193"/>
      <c r="J630" s="193"/>
      <c r="K630" s="193"/>
      <c r="L630" s="193"/>
      <c r="M630" s="193"/>
      <c r="N630" s="193"/>
      <c r="O630" s="193"/>
      <c r="P630" s="193"/>
      <c r="Q630" s="193"/>
      <c r="R630" s="193"/>
      <c r="S630" s="193"/>
      <c r="T630" s="193"/>
      <c r="U630" s="193"/>
      <c r="V630" s="193"/>
      <c r="W630" s="193"/>
      <c r="X630" s="193"/>
      <c r="Y630" s="193"/>
      <c r="Z630" s="193"/>
    </row>
    <row r="631" ht="12.0" customHeight="1">
      <c r="A631" s="193"/>
      <c r="B631" s="193"/>
      <c r="C631" s="193"/>
      <c r="D631" s="193"/>
      <c r="E631" s="193"/>
      <c r="F631" s="193"/>
      <c r="G631" s="193"/>
      <c r="H631" s="193"/>
      <c r="I631" s="193"/>
      <c r="J631" s="193"/>
      <c r="K631" s="193"/>
      <c r="L631" s="193"/>
      <c r="M631" s="193"/>
      <c r="N631" s="193"/>
      <c r="O631" s="193"/>
      <c r="P631" s="193"/>
      <c r="Q631" s="193"/>
      <c r="R631" s="193"/>
      <c r="S631" s="193"/>
      <c r="T631" s="193"/>
      <c r="U631" s="193"/>
      <c r="V631" s="193"/>
      <c r="W631" s="193"/>
      <c r="X631" s="193"/>
      <c r="Y631" s="193"/>
      <c r="Z631" s="193"/>
    </row>
    <row r="632" ht="12.0" customHeight="1">
      <c r="A632" s="193"/>
      <c r="B632" s="193"/>
      <c r="C632" s="193"/>
      <c r="D632" s="193"/>
      <c r="E632" s="193"/>
      <c r="F632" s="193"/>
      <c r="G632" s="193"/>
      <c r="H632" s="193"/>
      <c r="I632" s="193"/>
      <c r="J632" s="193"/>
      <c r="K632" s="193"/>
      <c r="L632" s="193"/>
      <c r="M632" s="193"/>
      <c r="N632" s="193"/>
      <c r="O632" s="193"/>
      <c r="P632" s="193"/>
      <c r="Q632" s="193"/>
      <c r="R632" s="193"/>
      <c r="S632" s="193"/>
      <c r="T632" s="193"/>
      <c r="U632" s="193"/>
      <c r="V632" s="193"/>
      <c r="W632" s="193"/>
      <c r="X632" s="193"/>
      <c r="Y632" s="193"/>
      <c r="Z632" s="193"/>
    </row>
    <row r="633" ht="12.0" customHeight="1">
      <c r="A633" s="193"/>
      <c r="B633" s="193"/>
      <c r="C633" s="193"/>
      <c r="D633" s="193"/>
      <c r="E633" s="193"/>
      <c r="F633" s="193"/>
      <c r="G633" s="193"/>
      <c r="H633" s="193"/>
      <c r="I633" s="193"/>
      <c r="J633" s="193"/>
      <c r="K633" s="193"/>
      <c r="L633" s="193"/>
      <c r="M633" s="193"/>
      <c r="N633" s="193"/>
      <c r="O633" s="193"/>
      <c r="P633" s="193"/>
      <c r="Q633" s="193"/>
      <c r="R633" s="193"/>
      <c r="S633" s="193"/>
      <c r="T633" s="193"/>
      <c r="U633" s="193"/>
      <c r="V633" s="193"/>
      <c r="W633" s="193"/>
      <c r="X633" s="193"/>
      <c r="Y633" s="193"/>
      <c r="Z633" s="193"/>
    </row>
    <row r="634" ht="12.0" customHeight="1">
      <c r="A634" s="193"/>
      <c r="B634" s="193"/>
      <c r="C634" s="193"/>
      <c r="D634" s="193"/>
      <c r="E634" s="193"/>
      <c r="F634" s="193"/>
      <c r="G634" s="193"/>
      <c r="H634" s="193"/>
      <c r="I634" s="193"/>
      <c r="J634" s="193"/>
      <c r="K634" s="193"/>
      <c r="L634" s="193"/>
      <c r="M634" s="193"/>
      <c r="N634" s="193"/>
      <c r="O634" s="193"/>
      <c r="P634" s="193"/>
      <c r="Q634" s="193"/>
      <c r="R634" s="193"/>
      <c r="S634" s="193"/>
      <c r="T634" s="193"/>
      <c r="U634" s="193"/>
      <c r="V634" s="193"/>
      <c r="W634" s="193"/>
      <c r="X634" s="193"/>
      <c r="Y634" s="193"/>
      <c r="Z634" s="193"/>
    </row>
    <row r="635" ht="12.0" customHeight="1">
      <c r="A635" s="193"/>
      <c r="B635" s="193"/>
      <c r="C635" s="193"/>
      <c r="D635" s="193"/>
      <c r="E635" s="193"/>
      <c r="F635" s="193"/>
      <c r="G635" s="193"/>
      <c r="H635" s="193"/>
      <c r="I635" s="193"/>
      <c r="J635" s="193"/>
      <c r="K635" s="193"/>
      <c r="L635" s="193"/>
      <c r="M635" s="193"/>
      <c r="N635" s="193"/>
      <c r="O635" s="193"/>
      <c r="P635" s="193"/>
      <c r="Q635" s="193"/>
      <c r="R635" s="193"/>
      <c r="S635" s="193"/>
      <c r="T635" s="193"/>
      <c r="U635" s="193"/>
      <c r="V635" s="193"/>
      <c r="W635" s="193"/>
      <c r="X635" s="193"/>
      <c r="Y635" s="193"/>
      <c r="Z635" s="193"/>
    </row>
    <row r="636" ht="12.0" customHeight="1">
      <c r="A636" s="193"/>
      <c r="B636" s="193"/>
      <c r="C636" s="193"/>
      <c r="D636" s="193"/>
      <c r="E636" s="193"/>
      <c r="F636" s="193"/>
      <c r="G636" s="193"/>
      <c r="H636" s="193"/>
      <c r="I636" s="193"/>
      <c r="J636" s="193"/>
      <c r="K636" s="193"/>
      <c r="L636" s="193"/>
      <c r="M636" s="193"/>
      <c r="N636" s="193"/>
      <c r="O636" s="193"/>
      <c r="P636" s="193"/>
      <c r="Q636" s="193"/>
      <c r="R636" s="193"/>
      <c r="S636" s="193"/>
      <c r="T636" s="193"/>
      <c r="U636" s="193"/>
      <c r="V636" s="193"/>
      <c r="W636" s="193"/>
      <c r="X636" s="193"/>
      <c r="Y636" s="193"/>
      <c r="Z636" s="193"/>
    </row>
    <row r="637" ht="12.0" customHeight="1">
      <c r="A637" s="193"/>
      <c r="B637" s="193"/>
      <c r="C637" s="193"/>
      <c r="D637" s="193"/>
      <c r="E637" s="193"/>
      <c r="F637" s="193"/>
      <c r="G637" s="193"/>
      <c r="H637" s="193"/>
      <c r="I637" s="193"/>
      <c r="J637" s="193"/>
      <c r="K637" s="193"/>
      <c r="L637" s="193"/>
      <c r="M637" s="193"/>
      <c r="N637" s="193"/>
      <c r="O637" s="193"/>
      <c r="P637" s="193"/>
      <c r="Q637" s="193"/>
      <c r="R637" s="193"/>
      <c r="S637" s="193"/>
      <c r="T637" s="193"/>
      <c r="U637" s="193"/>
      <c r="V637" s="193"/>
      <c r="W637" s="193"/>
      <c r="X637" s="193"/>
      <c r="Y637" s="193"/>
      <c r="Z637" s="193"/>
    </row>
    <row r="638" ht="12.0" customHeight="1">
      <c r="A638" s="193"/>
      <c r="B638" s="193"/>
      <c r="C638" s="193"/>
      <c r="D638" s="193"/>
      <c r="E638" s="193"/>
      <c r="F638" s="193"/>
      <c r="G638" s="193"/>
      <c r="H638" s="193"/>
      <c r="I638" s="193"/>
      <c r="J638" s="193"/>
      <c r="K638" s="193"/>
      <c r="L638" s="193"/>
      <c r="M638" s="193"/>
      <c r="N638" s="193"/>
      <c r="O638" s="193"/>
      <c r="P638" s="193"/>
      <c r="Q638" s="193"/>
      <c r="R638" s="193"/>
      <c r="S638" s="193"/>
      <c r="T638" s="193"/>
      <c r="U638" s="193"/>
      <c r="V638" s="193"/>
      <c r="W638" s="193"/>
      <c r="X638" s="193"/>
      <c r="Y638" s="193"/>
      <c r="Z638" s="193"/>
    </row>
    <row r="639" ht="12.0" customHeight="1">
      <c r="A639" s="193"/>
      <c r="B639" s="193"/>
      <c r="C639" s="193"/>
      <c r="D639" s="193"/>
      <c r="E639" s="193"/>
      <c r="F639" s="193"/>
      <c r="G639" s="193"/>
      <c r="H639" s="193"/>
      <c r="I639" s="193"/>
      <c r="J639" s="193"/>
      <c r="K639" s="193"/>
      <c r="L639" s="193"/>
      <c r="M639" s="193"/>
      <c r="N639" s="193"/>
      <c r="O639" s="193"/>
      <c r="P639" s="193"/>
      <c r="Q639" s="193"/>
      <c r="R639" s="193"/>
      <c r="S639" s="193"/>
      <c r="T639" s="193"/>
      <c r="U639" s="193"/>
      <c r="V639" s="193"/>
      <c r="W639" s="193"/>
      <c r="X639" s="193"/>
      <c r="Y639" s="193"/>
      <c r="Z639" s="193"/>
    </row>
    <row r="640" ht="12.0" customHeight="1">
      <c r="A640" s="193"/>
      <c r="B640" s="193"/>
      <c r="C640" s="193"/>
      <c r="D640" s="193"/>
      <c r="E640" s="193"/>
      <c r="F640" s="193"/>
      <c r="G640" s="193"/>
      <c r="H640" s="193"/>
      <c r="I640" s="193"/>
      <c r="J640" s="193"/>
      <c r="K640" s="193"/>
      <c r="L640" s="193"/>
      <c r="M640" s="193"/>
      <c r="N640" s="193"/>
      <c r="O640" s="193"/>
      <c r="P640" s="193"/>
      <c r="Q640" s="193"/>
      <c r="R640" s="193"/>
      <c r="S640" s="193"/>
      <c r="T640" s="193"/>
      <c r="U640" s="193"/>
      <c r="V640" s="193"/>
      <c r="W640" s="193"/>
      <c r="X640" s="193"/>
      <c r="Y640" s="193"/>
      <c r="Z640" s="193"/>
    </row>
    <row r="641" ht="12.0" customHeight="1">
      <c r="A641" s="193"/>
      <c r="B641" s="193"/>
      <c r="C641" s="193"/>
      <c r="D641" s="193"/>
      <c r="E641" s="193"/>
      <c r="F641" s="193"/>
      <c r="G641" s="193"/>
      <c r="H641" s="193"/>
      <c r="I641" s="193"/>
      <c r="J641" s="193"/>
      <c r="K641" s="193"/>
      <c r="L641" s="193"/>
      <c r="M641" s="193"/>
      <c r="N641" s="193"/>
      <c r="O641" s="193"/>
      <c r="P641" s="193"/>
      <c r="Q641" s="193"/>
      <c r="R641" s="193"/>
      <c r="S641" s="193"/>
      <c r="T641" s="193"/>
      <c r="U641" s="193"/>
      <c r="V641" s="193"/>
      <c r="W641" s="193"/>
      <c r="X641" s="193"/>
      <c r="Y641" s="193"/>
      <c r="Z641" s="193"/>
    </row>
    <row r="642" ht="12.0" customHeight="1">
      <c r="A642" s="193"/>
      <c r="B642" s="193"/>
      <c r="C642" s="193"/>
      <c r="D642" s="193"/>
      <c r="E642" s="193"/>
      <c r="F642" s="193"/>
      <c r="G642" s="193"/>
      <c r="H642" s="193"/>
      <c r="I642" s="193"/>
      <c r="J642" s="193"/>
      <c r="K642" s="193"/>
      <c r="L642" s="193"/>
      <c r="M642" s="193"/>
      <c r="N642" s="193"/>
      <c r="O642" s="193"/>
      <c r="P642" s="193"/>
      <c r="Q642" s="193"/>
      <c r="R642" s="193"/>
      <c r="S642" s="193"/>
      <c r="T642" s="193"/>
      <c r="U642" s="193"/>
      <c r="V642" s="193"/>
      <c r="W642" s="193"/>
      <c r="X642" s="193"/>
      <c r="Y642" s="193"/>
      <c r="Z642" s="193"/>
    </row>
    <row r="643" ht="12.0" customHeight="1">
      <c r="A643" s="193"/>
      <c r="B643" s="193"/>
      <c r="C643" s="193"/>
      <c r="D643" s="193"/>
      <c r="E643" s="193"/>
      <c r="F643" s="193"/>
      <c r="G643" s="193"/>
      <c r="H643" s="193"/>
      <c r="I643" s="193"/>
      <c r="J643" s="193"/>
      <c r="K643" s="193"/>
      <c r="L643" s="193"/>
      <c r="M643" s="193"/>
      <c r="N643" s="193"/>
      <c r="O643" s="193"/>
      <c r="P643" s="193"/>
      <c r="Q643" s="193"/>
      <c r="R643" s="193"/>
      <c r="S643" s="193"/>
      <c r="T643" s="193"/>
      <c r="U643" s="193"/>
      <c r="V643" s="193"/>
      <c r="W643" s="193"/>
      <c r="X643" s="193"/>
      <c r="Y643" s="193"/>
      <c r="Z643" s="193"/>
    </row>
    <row r="644" ht="12.0" customHeight="1">
      <c r="A644" s="193"/>
      <c r="B644" s="193"/>
      <c r="C644" s="193"/>
      <c r="D644" s="193"/>
      <c r="E644" s="193"/>
      <c r="F644" s="193"/>
      <c r="G644" s="193"/>
      <c r="H644" s="193"/>
      <c r="I644" s="193"/>
      <c r="J644" s="193"/>
      <c r="K644" s="193"/>
      <c r="L644" s="193"/>
      <c r="M644" s="193"/>
      <c r="N644" s="193"/>
      <c r="O644" s="193"/>
      <c r="P644" s="193"/>
      <c r="Q644" s="193"/>
      <c r="R644" s="193"/>
      <c r="S644" s="193"/>
      <c r="T644" s="193"/>
      <c r="U644" s="193"/>
      <c r="V644" s="193"/>
      <c r="W644" s="193"/>
      <c r="X644" s="193"/>
      <c r="Y644" s="193"/>
      <c r="Z644" s="193"/>
    </row>
    <row r="645" ht="12.0" customHeight="1">
      <c r="A645" s="193"/>
      <c r="B645" s="193"/>
      <c r="C645" s="193"/>
      <c r="D645" s="193"/>
      <c r="E645" s="193"/>
      <c r="F645" s="193"/>
      <c r="G645" s="193"/>
      <c r="H645" s="193"/>
      <c r="I645" s="193"/>
      <c r="J645" s="193"/>
      <c r="K645" s="193"/>
      <c r="L645" s="193"/>
      <c r="M645" s="193"/>
      <c r="N645" s="193"/>
      <c r="O645" s="193"/>
      <c r="P645" s="193"/>
      <c r="Q645" s="193"/>
      <c r="R645" s="193"/>
      <c r="S645" s="193"/>
      <c r="T645" s="193"/>
      <c r="U645" s="193"/>
      <c r="V645" s="193"/>
      <c r="W645" s="193"/>
      <c r="X645" s="193"/>
      <c r="Y645" s="193"/>
      <c r="Z645" s="193"/>
    </row>
    <row r="646" ht="12.0" customHeight="1">
      <c r="A646" s="193"/>
      <c r="B646" s="193"/>
      <c r="C646" s="193"/>
      <c r="D646" s="193"/>
      <c r="E646" s="193"/>
      <c r="F646" s="193"/>
      <c r="G646" s="193"/>
      <c r="H646" s="193"/>
      <c r="I646" s="193"/>
      <c r="J646" s="193"/>
      <c r="K646" s="193"/>
      <c r="L646" s="193"/>
      <c r="M646" s="193"/>
      <c r="N646" s="193"/>
      <c r="O646" s="193"/>
      <c r="P646" s="193"/>
      <c r="Q646" s="193"/>
      <c r="R646" s="193"/>
      <c r="S646" s="193"/>
      <c r="T646" s="193"/>
      <c r="U646" s="193"/>
      <c r="V646" s="193"/>
      <c r="W646" s="193"/>
      <c r="X646" s="193"/>
      <c r="Y646" s="193"/>
      <c r="Z646" s="193"/>
    </row>
    <row r="647" ht="12.0" customHeight="1">
      <c r="A647" s="193"/>
      <c r="B647" s="193"/>
      <c r="C647" s="193"/>
      <c r="D647" s="193"/>
      <c r="E647" s="193"/>
      <c r="F647" s="193"/>
      <c r="G647" s="193"/>
      <c r="H647" s="193"/>
      <c r="I647" s="193"/>
      <c r="J647" s="193"/>
      <c r="K647" s="193"/>
      <c r="L647" s="193"/>
      <c r="M647" s="193"/>
      <c r="N647" s="193"/>
      <c r="O647" s="193"/>
      <c r="P647" s="193"/>
      <c r="Q647" s="193"/>
      <c r="R647" s="193"/>
      <c r="S647" s="193"/>
      <c r="T647" s="193"/>
      <c r="U647" s="193"/>
      <c r="V647" s="193"/>
      <c r="W647" s="193"/>
      <c r="X647" s="193"/>
      <c r="Y647" s="193"/>
      <c r="Z647" s="193"/>
    </row>
    <row r="648" ht="12.0" customHeight="1">
      <c r="A648" s="193"/>
      <c r="B648" s="193"/>
      <c r="C648" s="193"/>
      <c r="D648" s="193"/>
      <c r="E648" s="193"/>
      <c r="F648" s="193"/>
      <c r="G648" s="193"/>
      <c r="H648" s="193"/>
      <c r="I648" s="193"/>
      <c r="J648" s="193"/>
      <c r="K648" s="193"/>
      <c r="L648" s="193"/>
      <c r="M648" s="193"/>
      <c r="N648" s="193"/>
      <c r="O648" s="193"/>
      <c r="P648" s="193"/>
      <c r="Q648" s="193"/>
      <c r="R648" s="193"/>
      <c r="S648" s="193"/>
      <c r="T648" s="193"/>
      <c r="U648" s="193"/>
      <c r="V648" s="193"/>
      <c r="W648" s="193"/>
      <c r="X648" s="193"/>
      <c r="Y648" s="193"/>
      <c r="Z648" s="193"/>
    </row>
    <row r="649" ht="12.0" customHeight="1">
      <c r="A649" s="193"/>
      <c r="B649" s="193"/>
      <c r="C649" s="193"/>
      <c r="D649" s="193"/>
      <c r="E649" s="193"/>
      <c r="F649" s="193"/>
      <c r="G649" s="193"/>
      <c r="H649" s="193"/>
      <c r="I649" s="193"/>
      <c r="J649" s="193"/>
      <c r="K649" s="193"/>
      <c r="L649" s="193"/>
      <c r="M649" s="193"/>
      <c r="N649" s="193"/>
      <c r="O649" s="193"/>
      <c r="P649" s="193"/>
      <c r="Q649" s="193"/>
      <c r="R649" s="193"/>
      <c r="S649" s="193"/>
      <c r="T649" s="193"/>
      <c r="U649" s="193"/>
      <c r="V649" s="193"/>
      <c r="W649" s="193"/>
      <c r="X649" s="193"/>
      <c r="Y649" s="193"/>
      <c r="Z649" s="193"/>
    </row>
    <row r="650" ht="12.0" customHeight="1">
      <c r="A650" s="193"/>
      <c r="B650" s="193"/>
      <c r="C650" s="193"/>
      <c r="D650" s="193"/>
      <c r="E650" s="193"/>
      <c r="F650" s="193"/>
      <c r="G650" s="193"/>
      <c r="H650" s="193"/>
      <c r="I650" s="193"/>
      <c r="J650" s="193"/>
      <c r="K650" s="193"/>
      <c r="L650" s="193"/>
      <c r="M650" s="193"/>
      <c r="N650" s="193"/>
      <c r="O650" s="193"/>
      <c r="P650" s="193"/>
      <c r="Q650" s="193"/>
      <c r="R650" s="193"/>
      <c r="S650" s="193"/>
      <c r="T650" s="193"/>
      <c r="U650" s="193"/>
      <c r="V650" s="193"/>
      <c r="W650" s="193"/>
      <c r="X650" s="193"/>
      <c r="Y650" s="193"/>
      <c r="Z650" s="193"/>
    </row>
    <row r="651" ht="12.0" customHeight="1">
      <c r="A651" s="193"/>
      <c r="B651" s="193"/>
      <c r="C651" s="193"/>
      <c r="D651" s="193"/>
      <c r="E651" s="193"/>
      <c r="F651" s="193"/>
      <c r="G651" s="193"/>
      <c r="H651" s="193"/>
      <c r="I651" s="193"/>
      <c r="J651" s="193"/>
      <c r="K651" s="193"/>
      <c r="L651" s="193"/>
      <c r="M651" s="193"/>
      <c r="N651" s="193"/>
      <c r="O651" s="193"/>
      <c r="P651" s="193"/>
      <c r="Q651" s="193"/>
      <c r="R651" s="193"/>
      <c r="S651" s="193"/>
      <c r="T651" s="193"/>
      <c r="U651" s="193"/>
      <c r="V651" s="193"/>
      <c r="W651" s="193"/>
      <c r="X651" s="193"/>
      <c r="Y651" s="193"/>
      <c r="Z651" s="193"/>
    </row>
    <row r="652" ht="12.0" customHeight="1">
      <c r="A652" s="193"/>
      <c r="B652" s="193"/>
      <c r="C652" s="193"/>
      <c r="D652" s="193"/>
      <c r="E652" s="193"/>
      <c r="F652" s="193"/>
      <c r="G652" s="193"/>
      <c r="H652" s="193"/>
      <c r="I652" s="193"/>
      <c r="J652" s="193"/>
      <c r="K652" s="193"/>
      <c r="L652" s="193"/>
      <c r="M652" s="193"/>
      <c r="N652" s="193"/>
      <c r="O652" s="193"/>
      <c r="P652" s="193"/>
      <c r="Q652" s="193"/>
      <c r="R652" s="193"/>
      <c r="S652" s="193"/>
      <c r="T652" s="193"/>
      <c r="U652" s="193"/>
      <c r="V652" s="193"/>
      <c r="W652" s="193"/>
      <c r="X652" s="193"/>
      <c r="Y652" s="193"/>
      <c r="Z652" s="193"/>
    </row>
    <row r="653" ht="12.0" customHeight="1">
      <c r="A653" s="193"/>
      <c r="B653" s="193"/>
      <c r="C653" s="193"/>
      <c r="D653" s="193"/>
      <c r="E653" s="193"/>
      <c r="F653" s="193"/>
      <c r="G653" s="193"/>
      <c r="H653" s="193"/>
      <c r="I653" s="193"/>
      <c r="J653" s="193"/>
      <c r="K653" s="193"/>
      <c r="L653" s="193"/>
      <c r="M653" s="193"/>
      <c r="N653" s="193"/>
      <c r="O653" s="193"/>
      <c r="P653" s="193"/>
      <c r="Q653" s="193"/>
      <c r="R653" s="193"/>
      <c r="S653" s="193"/>
      <c r="T653" s="193"/>
      <c r="U653" s="193"/>
      <c r="V653" s="193"/>
      <c r="W653" s="193"/>
      <c r="X653" s="193"/>
      <c r="Y653" s="193"/>
      <c r="Z653" s="193"/>
    </row>
    <row r="654" ht="12.0" customHeight="1">
      <c r="A654" s="193"/>
      <c r="B654" s="193"/>
      <c r="C654" s="193"/>
      <c r="D654" s="193"/>
      <c r="E654" s="193"/>
      <c r="F654" s="193"/>
      <c r="G654" s="193"/>
      <c r="H654" s="193"/>
      <c r="I654" s="193"/>
      <c r="J654" s="193"/>
      <c r="K654" s="193"/>
      <c r="L654" s="193"/>
      <c r="M654" s="193"/>
      <c r="N654" s="193"/>
      <c r="O654" s="193"/>
      <c r="P654" s="193"/>
      <c r="Q654" s="193"/>
      <c r="R654" s="193"/>
      <c r="S654" s="193"/>
      <c r="T654" s="193"/>
      <c r="U654" s="193"/>
      <c r="V654" s="193"/>
      <c r="W654" s="193"/>
      <c r="X654" s="193"/>
      <c r="Y654" s="193"/>
      <c r="Z654" s="193"/>
    </row>
    <row r="655" ht="12.0" customHeight="1">
      <c r="A655" s="193"/>
      <c r="B655" s="193"/>
      <c r="C655" s="193"/>
      <c r="D655" s="193"/>
      <c r="E655" s="193"/>
      <c r="F655" s="193"/>
      <c r="G655" s="193"/>
      <c r="H655" s="193"/>
      <c r="I655" s="193"/>
      <c r="J655" s="193"/>
      <c r="K655" s="193"/>
      <c r="L655" s="193"/>
      <c r="M655" s="193"/>
      <c r="N655" s="193"/>
      <c r="O655" s="193"/>
      <c r="P655" s="193"/>
      <c r="Q655" s="193"/>
      <c r="R655" s="193"/>
      <c r="S655" s="193"/>
      <c r="T655" s="193"/>
      <c r="U655" s="193"/>
      <c r="V655" s="193"/>
      <c r="W655" s="193"/>
      <c r="X655" s="193"/>
      <c r="Y655" s="193"/>
      <c r="Z655" s="193"/>
    </row>
    <row r="656" ht="12.0" customHeight="1">
      <c r="A656" s="193"/>
      <c r="B656" s="193"/>
      <c r="C656" s="193"/>
      <c r="D656" s="193"/>
      <c r="E656" s="193"/>
      <c r="F656" s="193"/>
      <c r="G656" s="193"/>
      <c r="H656" s="193"/>
      <c r="I656" s="193"/>
      <c r="J656" s="193"/>
      <c r="K656" s="193"/>
      <c r="L656" s="193"/>
      <c r="M656" s="193"/>
      <c r="N656" s="193"/>
      <c r="O656" s="193"/>
      <c r="P656" s="193"/>
      <c r="Q656" s="193"/>
      <c r="R656" s="193"/>
      <c r="S656" s="193"/>
      <c r="T656" s="193"/>
      <c r="U656" s="193"/>
      <c r="V656" s="193"/>
      <c r="W656" s="193"/>
      <c r="X656" s="193"/>
      <c r="Y656" s="193"/>
      <c r="Z656" s="193"/>
    </row>
    <row r="657" ht="12.0" customHeight="1">
      <c r="A657" s="193"/>
      <c r="B657" s="193"/>
      <c r="C657" s="193"/>
      <c r="D657" s="193"/>
      <c r="E657" s="193"/>
      <c r="F657" s="193"/>
      <c r="G657" s="193"/>
      <c r="H657" s="193"/>
      <c r="I657" s="193"/>
      <c r="J657" s="193"/>
      <c r="K657" s="193"/>
      <c r="L657" s="193"/>
      <c r="M657" s="193"/>
      <c r="N657" s="193"/>
      <c r="O657" s="193"/>
      <c r="P657" s="193"/>
      <c r="Q657" s="193"/>
      <c r="R657" s="193"/>
      <c r="S657" s="193"/>
      <c r="T657" s="193"/>
      <c r="U657" s="193"/>
      <c r="V657" s="193"/>
      <c r="W657" s="193"/>
      <c r="X657" s="193"/>
      <c r="Y657" s="193"/>
      <c r="Z657" s="193"/>
    </row>
    <row r="658" ht="12.0" customHeight="1">
      <c r="A658" s="193"/>
      <c r="B658" s="193"/>
      <c r="C658" s="193"/>
      <c r="D658" s="193"/>
      <c r="E658" s="193"/>
      <c r="F658" s="193"/>
      <c r="G658" s="193"/>
      <c r="H658" s="193"/>
      <c r="I658" s="193"/>
      <c r="J658" s="193"/>
      <c r="K658" s="193"/>
      <c r="L658" s="193"/>
      <c r="M658" s="193"/>
      <c r="N658" s="193"/>
      <c r="O658" s="193"/>
      <c r="P658" s="193"/>
      <c r="Q658" s="193"/>
      <c r="R658" s="193"/>
      <c r="S658" s="193"/>
      <c r="T658" s="193"/>
      <c r="U658" s="193"/>
      <c r="V658" s="193"/>
      <c r="W658" s="193"/>
      <c r="X658" s="193"/>
      <c r="Y658" s="193"/>
      <c r="Z658" s="193"/>
    </row>
    <row r="659" ht="12.0" customHeight="1">
      <c r="A659" s="193"/>
      <c r="B659" s="193"/>
      <c r="C659" s="193"/>
      <c r="D659" s="193"/>
      <c r="E659" s="193"/>
      <c r="F659" s="193"/>
      <c r="G659" s="193"/>
      <c r="H659" s="193"/>
      <c r="I659" s="193"/>
      <c r="J659" s="193"/>
      <c r="K659" s="193"/>
      <c r="L659" s="193"/>
      <c r="M659" s="193"/>
      <c r="N659" s="193"/>
      <c r="O659" s="193"/>
      <c r="P659" s="193"/>
      <c r="Q659" s="193"/>
      <c r="R659" s="193"/>
      <c r="S659" s="193"/>
      <c r="T659" s="193"/>
      <c r="U659" s="193"/>
      <c r="V659" s="193"/>
      <c r="W659" s="193"/>
      <c r="X659" s="193"/>
      <c r="Y659" s="193"/>
      <c r="Z659" s="193"/>
    </row>
    <row r="660" ht="12.0" customHeight="1">
      <c r="A660" s="193"/>
      <c r="B660" s="193"/>
      <c r="C660" s="193"/>
      <c r="D660" s="193"/>
      <c r="E660" s="193"/>
      <c r="F660" s="193"/>
      <c r="G660" s="193"/>
      <c r="H660" s="193"/>
      <c r="I660" s="193"/>
      <c r="J660" s="193"/>
      <c r="K660" s="193"/>
      <c r="L660" s="193"/>
      <c r="M660" s="193"/>
      <c r="N660" s="193"/>
      <c r="O660" s="193"/>
      <c r="P660" s="193"/>
      <c r="Q660" s="193"/>
      <c r="R660" s="193"/>
      <c r="S660" s="193"/>
      <c r="T660" s="193"/>
      <c r="U660" s="193"/>
      <c r="V660" s="193"/>
      <c r="W660" s="193"/>
      <c r="X660" s="193"/>
      <c r="Y660" s="193"/>
      <c r="Z660" s="193"/>
    </row>
    <row r="661" ht="12.0" customHeight="1">
      <c r="A661" s="193"/>
      <c r="B661" s="193"/>
      <c r="C661" s="193"/>
      <c r="D661" s="193"/>
      <c r="E661" s="193"/>
      <c r="F661" s="193"/>
      <c r="G661" s="193"/>
      <c r="H661" s="193"/>
      <c r="I661" s="193"/>
      <c r="J661" s="193"/>
      <c r="K661" s="193"/>
      <c r="L661" s="193"/>
      <c r="M661" s="193"/>
      <c r="N661" s="193"/>
      <c r="O661" s="193"/>
      <c r="P661" s="193"/>
      <c r="Q661" s="193"/>
      <c r="R661" s="193"/>
      <c r="S661" s="193"/>
      <c r="T661" s="193"/>
      <c r="U661" s="193"/>
      <c r="V661" s="193"/>
      <c r="W661" s="193"/>
      <c r="X661" s="193"/>
      <c r="Y661" s="193"/>
      <c r="Z661" s="193"/>
    </row>
    <row r="662" ht="12.0" customHeight="1">
      <c r="A662" s="193"/>
      <c r="B662" s="193"/>
      <c r="C662" s="193"/>
      <c r="D662" s="193"/>
      <c r="E662" s="193"/>
      <c r="F662" s="193"/>
      <c r="G662" s="193"/>
      <c r="H662" s="193"/>
      <c r="I662" s="193"/>
      <c r="J662" s="193"/>
      <c r="K662" s="193"/>
      <c r="L662" s="193"/>
      <c r="M662" s="193"/>
      <c r="N662" s="193"/>
      <c r="O662" s="193"/>
      <c r="P662" s="193"/>
      <c r="Q662" s="193"/>
      <c r="R662" s="193"/>
      <c r="S662" s="193"/>
      <c r="T662" s="193"/>
      <c r="U662" s="193"/>
      <c r="V662" s="193"/>
      <c r="W662" s="193"/>
      <c r="X662" s="193"/>
      <c r="Y662" s="193"/>
      <c r="Z662" s="193"/>
    </row>
    <row r="663" ht="12.0" customHeight="1">
      <c r="A663" s="193"/>
      <c r="B663" s="193"/>
      <c r="C663" s="193"/>
      <c r="D663" s="193"/>
      <c r="E663" s="193"/>
      <c r="F663" s="193"/>
      <c r="G663" s="193"/>
      <c r="H663" s="193"/>
      <c r="I663" s="193"/>
      <c r="J663" s="193"/>
      <c r="K663" s="193"/>
      <c r="L663" s="193"/>
      <c r="M663" s="193"/>
      <c r="N663" s="193"/>
      <c r="O663" s="193"/>
      <c r="P663" s="193"/>
      <c r="Q663" s="193"/>
      <c r="R663" s="193"/>
      <c r="S663" s="193"/>
      <c r="T663" s="193"/>
      <c r="U663" s="193"/>
      <c r="V663" s="193"/>
      <c r="W663" s="193"/>
      <c r="X663" s="193"/>
      <c r="Y663" s="193"/>
      <c r="Z663" s="193"/>
    </row>
    <row r="664" ht="12.0" customHeight="1">
      <c r="A664" s="193"/>
      <c r="B664" s="193"/>
      <c r="C664" s="193"/>
      <c r="D664" s="193"/>
      <c r="E664" s="193"/>
      <c r="F664" s="193"/>
      <c r="G664" s="193"/>
      <c r="H664" s="193"/>
      <c r="I664" s="193"/>
      <c r="J664" s="193"/>
      <c r="K664" s="193"/>
      <c r="L664" s="193"/>
      <c r="M664" s="193"/>
      <c r="N664" s="193"/>
      <c r="O664" s="193"/>
      <c r="P664" s="193"/>
      <c r="Q664" s="193"/>
      <c r="R664" s="193"/>
      <c r="S664" s="193"/>
      <c r="T664" s="193"/>
      <c r="U664" s="193"/>
      <c r="V664" s="193"/>
      <c r="W664" s="193"/>
      <c r="X664" s="193"/>
      <c r="Y664" s="193"/>
      <c r="Z664" s="193"/>
    </row>
    <row r="665" ht="12.0" customHeight="1">
      <c r="A665" s="193"/>
      <c r="B665" s="193"/>
      <c r="C665" s="193"/>
      <c r="D665" s="193"/>
      <c r="E665" s="193"/>
      <c r="F665" s="193"/>
      <c r="G665" s="193"/>
      <c r="H665" s="193"/>
      <c r="I665" s="193"/>
      <c r="J665" s="193"/>
      <c r="K665" s="193"/>
      <c r="L665" s="193"/>
      <c r="M665" s="193"/>
      <c r="N665" s="193"/>
      <c r="O665" s="193"/>
      <c r="P665" s="193"/>
      <c r="Q665" s="193"/>
      <c r="R665" s="193"/>
      <c r="S665" s="193"/>
      <c r="T665" s="193"/>
      <c r="U665" s="193"/>
      <c r="V665" s="193"/>
      <c r="W665" s="193"/>
      <c r="X665" s="193"/>
      <c r="Y665" s="193"/>
      <c r="Z665" s="193"/>
    </row>
    <row r="666" ht="12.0" customHeight="1">
      <c r="A666" s="193"/>
      <c r="B666" s="193"/>
      <c r="C666" s="193"/>
      <c r="D666" s="193"/>
      <c r="E666" s="193"/>
      <c r="F666" s="193"/>
      <c r="G666" s="193"/>
      <c r="H666" s="193"/>
      <c r="I666" s="193"/>
      <c r="J666" s="193"/>
      <c r="K666" s="193"/>
      <c r="L666" s="193"/>
      <c r="M666" s="193"/>
      <c r="N666" s="193"/>
      <c r="O666" s="193"/>
      <c r="P666" s="193"/>
      <c r="Q666" s="193"/>
      <c r="R666" s="193"/>
      <c r="S666" s="193"/>
      <c r="T666" s="193"/>
      <c r="U666" s="193"/>
      <c r="V666" s="193"/>
      <c r="W666" s="193"/>
      <c r="X666" s="193"/>
      <c r="Y666" s="193"/>
      <c r="Z666" s="193"/>
    </row>
    <row r="667" ht="12.0" customHeight="1">
      <c r="A667" s="193"/>
      <c r="B667" s="193"/>
      <c r="C667" s="193"/>
      <c r="D667" s="193"/>
      <c r="E667" s="193"/>
      <c r="F667" s="193"/>
      <c r="G667" s="193"/>
      <c r="H667" s="193"/>
      <c r="I667" s="193"/>
      <c r="J667" s="193"/>
      <c r="K667" s="193"/>
      <c r="L667" s="193"/>
      <c r="M667" s="193"/>
      <c r="N667" s="193"/>
      <c r="O667" s="193"/>
      <c r="P667" s="193"/>
      <c r="Q667" s="193"/>
      <c r="R667" s="193"/>
      <c r="S667" s="193"/>
      <c r="T667" s="193"/>
      <c r="U667" s="193"/>
      <c r="V667" s="193"/>
      <c r="W667" s="193"/>
      <c r="X667" s="193"/>
      <c r="Y667" s="193"/>
      <c r="Z667" s="193"/>
    </row>
    <row r="668" ht="12.0" customHeight="1">
      <c r="A668" s="193"/>
      <c r="B668" s="193"/>
      <c r="C668" s="193"/>
      <c r="D668" s="193"/>
      <c r="E668" s="193"/>
      <c r="F668" s="193"/>
      <c r="G668" s="193"/>
      <c r="H668" s="193"/>
      <c r="I668" s="193"/>
      <c r="J668" s="193"/>
      <c r="K668" s="193"/>
      <c r="L668" s="193"/>
      <c r="M668" s="193"/>
      <c r="N668" s="193"/>
      <c r="O668" s="193"/>
      <c r="P668" s="193"/>
      <c r="Q668" s="193"/>
      <c r="R668" s="193"/>
      <c r="S668" s="193"/>
      <c r="T668" s="193"/>
      <c r="U668" s="193"/>
      <c r="V668" s="193"/>
      <c r="W668" s="193"/>
      <c r="X668" s="193"/>
      <c r="Y668" s="193"/>
      <c r="Z668" s="193"/>
    </row>
    <row r="669" ht="12.0" customHeight="1">
      <c r="A669" s="193"/>
      <c r="B669" s="193"/>
      <c r="C669" s="193"/>
      <c r="D669" s="193"/>
      <c r="E669" s="193"/>
      <c r="F669" s="193"/>
      <c r="G669" s="193"/>
      <c r="H669" s="193"/>
      <c r="I669" s="193"/>
      <c r="J669" s="193"/>
      <c r="K669" s="193"/>
      <c r="L669" s="193"/>
      <c r="M669" s="193"/>
      <c r="N669" s="193"/>
      <c r="O669" s="193"/>
      <c r="P669" s="193"/>
      <c r="Q669" s="193"/>
      <c r="R669" s="193"/>
      <c r="S669" s="193"/>
      <c r="T669" s="193"/>
      <c r="U669" s="193"/>
      <c r="V669" s="193"/>
      <c r="W669" s="193"/>
      <c r="X669" s="193"/>
      <c r="Y669" s="193"/>
      <c r="Z669" s="193"/>
    </row>
    <row r="670" ht="12.0" customHeight="1">
      <c r="A670" s="193"/>
      <c r="B670" s="193"/>
      <c r="C670" s="193"/>
      <c r="D670" s="193"/>
      <c r="E670" s="193"/>
      <c r="F670" s="193"/>
      <c r="G670" s="193"/>
      <c r="H670" s="193"/>
      <c r="I670" s="193"/>
      <c r="J670" s="193"/>
      <c r="K670" s="193"/>
      <c r="L670" s="193"/>
      <c r="M670" s="193"/>
      <c r="N670" s="193"/>
      <c r="O670" s="193"/>
      <c r="P670" s="193"/>
      <c r="Q670" s="193"/>
      <c r="R670" s="193"/>
      <c r="S670" s="193"/>
      <c r="T670" s="193"/>
      <c r="U670" s="193"/>
      <c r="V670" s="193"/>
      <c r="W670" s="193"/>
      <c r="X670" s="193"/>
      <c r="Y670" s="193"/>
      <c r="Z670" s="193"/>
    </row>
    <row r="671" ht="12.0" customHeight="1">
      <c r="A671" s="193"/>
      <c r="B671" s="193"/>
      <c r="C671" s="193"/>
      <c r="D671" s="193"/>
      <c r="E671" s="193"/>
      <c r="F671" s="193"/>
      <c r="G671" s="193"/>
      <c r="H671" s="193"/>
      <c r="I671" s="193"/>
      <c r="J671" s="193"/>
      <c r="K671" s="193"/>
      <c r="L671" s="193"/>
      <c r="M671" s="193"/>
      <c r="N671" s="193"/>
      <c r="O671" s="193"/>
      <c r="P671" s="193"/>
      <c r="Q671" s="193"/>
      <c r="R671" s="193"/>
      <c r="S671" s="193"/>
      <c r="T671" s="193"/>
      <c r="U671" s="193"/>
      <c r="V671" s="193"/>
      <c r="W671" s="193"/>
      <c r="X671" s="193"/>
      <c r="Y671" s="193"/>
      <c r="Z671" s="193"/>
    </row>
    <row r="672" ht="12.0" customHeight="1">
      <c r="A672" s="193"/>
      <c r="B672" s="193"/>
      <c r="C672" s="193"/>
      <c r="D672" s="193"/>
      <c r="E672" s="193"/>
      <c r="F672" s="193"/>
      <c r="G672" s="193"/>
      <c r="H672" s="193"/>
      <c r="I672" s="193"/>
      <c r="J672" s="193"/>
      <c r="K672" s="193"/>
      <c r="L672" s="193"/>
      <c r="M672" s="193"/>
      <c r="N672" s="193"/>
      <c r="O672" s="193"/>
      <c r="P672" s="193"/>
      <c r="Q672" s="193"/>
      <c r="R672" s="193"/>
      <c r="S672" s="193"/>
      <c r="T672" s="193"/>
      <c r="U672" s="193"/>
      <c r="V672" s="193"/>
      <c r="W672" s="193"/>
      <c r="X672" s="193"/>
      <c r="Y672" s="193"/>
      <c r="Z672" s="193"/>
    </row>
    <row r="673" ht="12.0" customHeight="1">
      <c r="A673" s="193"/>
      <c r="B673" s="193"/>
      <c r="C673" s="193"/>
      <c r="D673" s="193"/>
      <c r="E673" s="193"/>
      <c r="F673" s="193"/>
      <c r="G673" s="193"/>
      <c r="H673" s="193"/>
      <c r="I673" s="193"/>
      <c r="J673" s="193"/>
      <c r="K673" s="193"/>
      <c r="L673" s="193"/>
      <c r="M673" s="193"/>
      <c r="N673" s="193"/>
      <c r="O673" s="193"/>
      <c r="P673" s="193"/>
      <c r="Q673" s="193"/>
      <c r="R673" s="193"/>
      <c r="S673" s="193"/>
      <c r="T673" s="193"/>
      <c r="U673" s="193"/>
      <c r="V673" s="193"/>
      <c r="W673" s="193"/>
      <c r="X673" s="193"/>
      <c r="Y673" s="193"/>
      <c r="Z673" s="193"/>
    </row>
    <row r="674" ht="12.0" customHeight="1">
      <c r="A674" s="193"/>
      <c r="B674" s="193"/>
      <c r="C674" s="193"/>
      <c r="D674" s="193"/>
      <c r="E674" s="193"/>
      <c r="F674" s="193"/>
      <c r="G674" s="193"/>
      <c r="H674" s="193"/>
      <c r="I674" s="193"/>
      <c r="J674" s="193"/>
      <c r="K674" s="193"/>
      <c r="L674" s="193"/>
      <c r="M674" s="193"/>
      <c r="N674" s="193"/>
      <c r="O674" s="193"/>
      <c r="P674" s="193"/>
      <c r="Q674" s="193"/>
      <c r="R674" s="193"/>
      <c r="S674" s="193"/>
      <c r="T674" s="193"/>
      <c r="U674" s="193"/>
      <c r="V674" s="193"/>
      <c r="W674" s="193"/>
      <c r="X674" s="193"/>
      <c r="Y674" s="193"/>
      <c r="Z674" s="193"/>
    </row>
    <row r="675" ht="12.0" customHeight="1">
      <c r="A675" s="193"/>
      <c r="B675" s="193"/>
      <c r="C675" s="193"/>
      <c r="D675" s="193"/>
      <c r="E675" s="193"/>
      <c r="F675" s="193"/>
      <c r="G675" s="193"/>
      <c r="H675" s="193"/>
      <c r="I675" s="193"/>
      <c r="J675" s="193"/>
      <c r="K675" s="193"/>
      <c r="L675" s="193"/>
      <c r="M675" s="193"/>
      <c r="N675" s="193"/>
      <c r="O675" s="193"/>
      <c r="P675" s="193"/>
      <c r="Q675" s="193"/>
      <c r="R675" s="193"/>
      <c r="S675" s="193"/>
      <c r="T675" s="193"/>
      <c r="U675" s="193"/>
      <c r="V675" s="193"/>
      <c r="W675" s="193"/>
      <c r="X675" s="193"/>
      <c r="Y675" s="193"/>
      <c r="Z675" s="193"/>
    </row>
    <row r="676" ht="12.0" customHeight="1">
      <c r="A676" s="193"/>
      <c r="B676" s="193"/>
      <c r="C676" s="193"/>
      <c r="D676" s="193"/>
      <c r="E676" s="193"/>
      <c r="F676" s="193"/>
      <c r="G676" s="193"/>
      <c r="H676" s="193"/>
      <c r="I676" s="193"/>
      <c r="J676" s="193"/>
      <c r="K676" s="193"/>
      <c r="L676" s="193"/>
      <c r="M676" s="193"/>
      <c r="N676" s="193"/>
      <c r="O676" s="193"/>
      <c r="P676" s="193"/>
      <c r="Q676" s="193"/>
      <c r="R676" s="193"/>
      <c r="S676" s="193"/>
      <c r="T676" s="193"/>
      <c r="U676" s="193"/>
      <c r="V676" s="193"/>
      <c r="W676" s="193"/>
      <c r="X676" s="193"/>
      <c r="Y676" s="193"/>
      <c r="Z676" s="193"/>
    </row>
    <row r="677" ht="12.0" customHeight="1">
      <c r="A677" s="193"/>
      <c r="B677" s="193"/>
      <c r="C677" s="193"/>
      <c r="D677" s="193"/>
      <c r="E677" s="193"/>
      <c r="F677" s="193"/>
      <c r="G677" s="193"/>
      <c r="H677" s="193"/>
      <c r="I677" s="193"/>
      <c r="J677" s="193"/>
      <c r="K677" s="193"/>
      <c r="L677" s="193"/>
      <c r="M677" s="193"/>
      <c r="N677" s="193"/>
      <c r="O677" s="193"/>
      <c r="P677" s="193"/>
      <c r="Q677" s="193"/>
      <c r="R677" s="193"/>
      <c r="S677" s="193"/>
      <c r="T677" s="193"/>
      <c r="U677" s="193"/>
      <c r="V677" s="193"/>
      <c r="W677" s="193"/>
      <c r="X677" s="193"/>
      <c r="Y677" s="193"/>
      <c r="Z677" s="193"/>
    </row>
    <row r="678" ht="12.0" customHeight="1">
      <c r="A678" s="193"/>
      <c r="B678" s="193"/>
      <c r="C678" s="193"/>
      <c r="D678" s="193"/>
      <c r="E678" s="193"/>
      <c r="F678" s="193"/>
      <c r="G678" s="193"/>
      <c r="H678" s="193"/>
      <c r="I678" s="193"/>
      <c r="J678" s="193"/>
      <c r="K678" s="193"/>
      <c r="L678" s="193"/>
      <c r="M678" s="193"/>
      <c r="N678" s="193"/>
      <c r="O678" s="193"/>
      <c r="P678" s="193"/>
      <c r="Q678" s="193"/>
      <c r="R678" s="193"/>
      <c r="S678" s="193"/>
      <c r="T678" s="193"/>
      <c r="U678" s="193"/>
      <c r="V678" s="193"/>
      <c r="W678" s="193"/>
      <c r="X678" s="193"/>
      <c r="Y678" s="193"/>
      <c r="Z678" s="193"/>
    </row>
    <row r="679" ht="12.0" customHeight="1">
      <c r="A679" s="193"/>
      <c r="B679" s="193"/>
      <c r="C679" s="193"/>
      <c r="D679" s="193"/>
      <c r="E679" s="193"/>
      <c r="F679" s="193"/>
      <c r="G679" s="193"/>
      <c r="H679" s="193"/>
      <c r="I679" s="193"/>
      <c r="J679" s="193"/>
      <c r="K679" s="193"/>
      <c r="L679" s="193"/>
      <c r="M679" s="193"/>
      <c r="N679" s="193"/>
      <c r="O679" s="193"/>
      <c r="P679" s="193"/>
      <c r="Q679" s="193"/>
      <c r="R679" s="193"/>
      <c r="S679" s="193"/>
      <c r="T679" s="193"/>
      <c r="U679" s="193"/>
      <c r="V679" s="193"/>
      <c r="W679" s="193"/>
      <c r="X679" s="193"/>
      <c r="Y679" s="193"/>
      <c r="Z679" s="193"/>
    </row>
    <row r="680" ht="12.0" customHeight="1">
      <c r="A680" s="193"/>
      <c r="B680" s="193"/>
      <c r="C680" s="193"/>
      <c r="D680" s="193"/>
      <c r="E680" s="193"/>
      <c r="F680" s="193"/>
      <c r="G680" s="193"/>
      <c r="H680" s="193"/>
      <c r="I680" s="193"/>
      <c r="J680" s="193"/>
      <c r="K680" s="193"/>
      <c r="L680" s="193"/>
      <c r="M680" s="193"/>
      <c r="N680" s="193"/>
      <c r="O680" s="193"/>
      <c r="P680" s="193"/>
      <c r="Q680" s="193"/>
      <c r="R680" s="193"/>
      <c r="S680" s="193"/>
      <c r="T680" s="193"/>
      <c r="U680" s="193"/>
      <c r="V680" s="193"/>
      <c r="W680" s="193"/>
      <c r="X680" s="193"/>
      <c r="Y680" s="193"/>
      <c r="Z680" s="193"/>
    </row>
    <row r="681" ht="12.0" customHeight="1">
      <c r="A681" s="193"/>
      <c r="B681" s="193"/>
      <c r="C681" s="193"/>
      <c r="D681" s="193"/>
      <c r="E681" s="193"/>
      <c r="F681" s="193"/>
      <c r="G681" s="193"/>
      <c r="H681" s="193"/>
      <c r="I681" s="193"/>
      <c r="J681" s="193"/>
      <c r="K681" s="193"/>
      <c r="L681" s="193"/>
      <c r="M681" s="193"/>
      <c r="N681" s="193"/>
      <c r="O681" s="193"/>
      <c r="P681" s="193"/>
      <c r="Q681" s="193"/>
      <c r="R681" s="193"/>
      <c r="S681" s="193"/>
      <c r="T681" s="193"/>
      <c r="U681" s="193"/>
      <c r="V681" s="193"/>
      <c r="W681" s="193"/>
      <c r="X681" s="193"/>
      <c r="Y681" s="193"/>
      <c r="Z681" s="193"/>
    </row>
    <row r="682" ht="12.0" customHeight="1">
      <c r="A682" s="193"/>
      <c r="B682" s="193"/>
      <c r="C682" s="193"/>
      <c r="D682" s="193"/>
      <c r="E682" s="193"/>
      <c r="F682" s="193"/>
      <c r="G682" s="193"/>
      <c r="H682" s="193"/>
      <c r="I682" s="193"/>
      <c r="J682" s="193"/>
      <c r="K682" s="193"/>
      <c r="L682" s="193"/>
      <c r="M682" s="193"/>
      <c r="N682" s="193"/>
      <c r="O682" s="193"/>
      <c r="P682" s="193"/>
      <c r="Q682" s="193"/>
      <c r="R682" s="193"/>
      <c r="S682" s="193"/>
      <c r="T682" s="193"/>
      <c r="U682" s="193"/>
      <c r="V682" s="193"/>
      <c r="W682" s="193"/>
      <c r="X682" s="193"/>
      <c r="Y682" s="193"/>
      <c r="Z682" s="193"/>
    </row>
    <row r="683" ht="12.0" customHeight="1">
      <c r="A683" s="193"/>
      <c r="B683" s="193"/>
      <c r="C683" s="193"/>
      <c r="D683" s="193"/>
      <c r="E683" s="193"/>
      <c r="F683" s="193"/>
      <c r="G683" s="193"/>
      <c r="H683" s="193"/>
      <c r="I683" s="193"/>
      <c r="J683" s="193"/>
      <c r="K683" s="193"/>
      <c r="L683" s="193"/>
      <c r="M683" s="193"/>
      <c r="N683" s="193"/>
      <c r="O683" s="193"/>
      <c r="P683" s="193"/>
      <c r="Q683" s="193"/>
      <c r="R683" s="193"/>
      <c r="S683" s="193"/>
      <c r="T683" s="193"/>
      <c r="U683" s="193"/>
      <c r="V683" s="193"/>
      <c r="W683" s="193"/>
      <c r="X683" s="193"/>
      <c r="Y683" s="193"/>
      <c r="Z683" s="193"/>
    </row>
    <row r="684" ht="12.0" customHeight="1">
      <c r="A684" s="193"/>
      <c r="B684" s="193"/>
      <c r="C684" s="193"/>
      <c r="D684" s="193"/>
      <c r="E684" s="193"/>
      <c r="F684" s="193"/>
      <c r="G684" s="193"/>
      <c r="H684" s="193"/>
      <c r="I684" s="193"/>
      <c r="J684" s="193"/>
      <c r="K684" s="193"/>
      <c r="L684" s="193"/>
      <c r="M684" s="193"/>
      <c r="N684" s="193"/>
      <c r="O684" s="193"/>
      <c r="P684" s="193"/>
      <c r="Q684" s="193"/>
      <c r="R684" s="193"/>
      <c r="S684" s="193"/>
      <c r="T684" s="193"/>
      <c r="U684" s="193"/>
      <c r="V684" s="193"/>
      <c r="W684" s="193"/>
      <c r="X684" s="193"/>
      <c r="Y684" s="193"/>
      <c r="Z684" s="193"/>
    </row>
    <row r="685" ht="12.0" customHeight="1">
      <c r="A685" s="193"/>
      <c r="B685" s="193"/>
      <c r="C685" s="193"/>
      <c r="D685" s="193"/>
      <c r="E685" s="193"/>
      <c r="F685" s="193"/>
      <c r="G685" s="193"/>
      <c r="H685" s="193"/>
      <c r="I685" s="193"/>
      <c r="J685" s="193"/>
      <c r="K685" s="193"/>
      <c r="L685" s="193"/>
      <c r="M685" s="193"/>
      <c r="N685" s="193"/>
      <c r="O685" s="193"/>
      <c r="P685" s="193"/>
      <c r="Q685" s="193"/>
      <c r="R685" s="193"/>
      <c r="S685" s="193"/>
      <c r="T685" s="193"/>
      <c r="U685" s="193"/>
      <c r="V685" s="193"/>
      <c r="W685" s="193"/>
      <c r="X685" s="193"/>
      <c r="Y685" s="193"/>
      <c r="Z685" s="193"/>
    </row>
    <row r="686" ht="12.0" customHeight="1">
      <c r="A686" s="193"/>
      <c r="B686" s="193"/>
      <c r="C686" s="193"/>
      <c r="D686" s="193"/>
      <c r="E686" s="193"/>
      <c r="F686" s="193"/>
      <c r="G686" s="193"/>
      <c r="H686" s="193"/>
      <c r="I686" s="193"/>
      <c r="J686" s="193"/>
      <c r="K686" s="193"/>
      <c r="L686" s="193"/>
      <c r="M686" s="193"/>
      <c r="N686" s="193"/>
      <c r="O686" s="193"/>
      <c r="P686" s="193"/>
      <c r="Q686" s="193"/>
      <c r="R686" s="193"/>
      <c r="S686" s="193"/>
      <c r="T686" s="193"/>
      <c r="U686" s="193"/>
      <c r="V686" s="193"/>
      <c r="W686" s="193"/>
      <c r="X686" s="193"/>
      <c r="Y686" s="193"/>
      <c r="Z686" s="193"/>
    </row>
    <row r="687" ht="12.0" customHeight="1">
      <c r="A687" s="193"/>
      <c r="B687" s="193"/>
      <c r="C687" s="193"/>
      <c r="D687" s="193"/>
      <c r="E687" s="193"/>
      <c r="F687" s="193"/>
      <c r="G687" s="193"/>
      <c r="H687" s="193"/>
      <c r="I687" s="193"/>
      <c r="J687" s="193"/>
      <c r="K687" s="193"/>
      <c r="L687" s="193"/>
      <c r="M687" s="193"/>
      <c r="N687" s="193"/>
      <c r="O687" s="193"/>
      <c r="P687" s="193"/>
      <c r="Q687" s="193"/>
      <c r="R687" s="193"/>
      <c r="S687" s="193"/>
      <c r="T687" s="193"/>
      <c r="U687" s="193"/>
      <c r="V687" s="193"/>
      <c r="W687" s="193"/>
      <c r="X687" s="193"/>
      <c r="Y687" s="193"/>
      <c r="Z687" s="193"/>
    </row>
    <row r="688" ht="12.0" customHeight="1">
      <c r="A688" s="193"/>
      <c r="B688" s="193"/>
      <c r="C688" s="193"/>
      <c r="D688" s="193"/>
      <c r="E688" s="193"/>
      <c r="F688" s="193"/>
      <c r="G688" s="193"/>
      <c r="H688" s="193"/>
      <c r="I688" s="193"/>
      <c r="J688" s="193"/>
      <c r="K688" s="193"/>
      <c r="L688" s="193"/>
      <c r="M688" s="193"/>
      <c r="N688" s="193"/>
      <c r="O688" s="193"/>
      <c r="P688" s="193"/>
      <c r="Q688" s="193"/>
      <c r="R688" s="193"/>
      <c r="S688" s="193"/>
      <c r="T688" s="193"/>
      <c r="U688" s="193"/>
      <c r="V688" s="193"/>
      <c r="W688" s="193"/>
      <c r="X688" s="193"/>
      <c r="Y688" s="193"/>
      <c r="Z688" s="193"/>
    </row>
    <row r="689" ht="12.0" customHeight="1">
      <c r="A689" s="193"/>
      <c r="B689" s="193"/>
      <c r="C689" s="193"/>
      <c r="D689" s="193"/>
      <c r="E689" s="193"/>
      <c r="F689" s="193"/>
      <c r="G689" s="193"/>
      <c r="H689" s="193"/>
      <c r="I689" s="193"/>
      <c r="J689" s="193"/>
      <c r="K689" s="193"/>
      <c r="L689" s="193"/>
      <c r="M689" s="193"/>
      <c r="N689" s="193"/>
      <c r="O689" s="193"/>
      <c r="P689" s="193"/>
      <c r="Q689" s="193"/>
      <c r="R689" s="193"/>
      <c r="S689" s="193"/>
      <c r="T689" s="193"/>
      <c r="U689" s="193"/>
      <c r="V689" s="193"/>
      <c r="W689" s="193"/>
      <c r="X689" s="193"/>
      <c r="Y689" s="193"/>
      <c r="Z689" s="193"/>
    </row>
    <row r="690" ht="12.0" customHeight="1">
      <c r="A690" s="193"/>
      <c r="B690" s="193"/>
      <c r="C690" s="193"/>
      <c r="D690" s="193"/>
      <c r="E690" s="193"/>
      <c r="F690" s="193"/>
      <c r="G690" s="193"/>
      <c r="H690" s="193"/>
      <c r="I690" s="193"/>
      <c r="J690" s="193"/>
      <c r="K690" s="193"/>
      <c r="L690" s="193"/>
      <c r="M690" s="193"/>
      <c r="N690" s="193"/>
      <c r="O690" s="193"/>
      <c r="P690" s="193"/>
      <c r="Q690" s="193"/>
      <c r="R690" s="193"/>
      <c r="S690" s="193"/>
      <c r="T690" s="193"/>
      <c r="U690" s="193"/>
      <c r="V690" s="193"/>
      <c r="W690" s="193"/>
      <c r="X690" s="193"/>
      <c r="Y690" s="193"/>
      <c r="Z690" s="193"/>
    </row>
    <row r="691" ht="12.0" customHeight="1">
      <c r="A691" s="193"/>
      <c r="B691" s="193"/>
      <c r="C691" s="193"/>
      <c r="D691" s="193"/>
      <c r="E691" s="193"/>
      <c r="F691" s="193"/>
      <c r="G691" s="193"/>
      <c r="H691" s="193"/>
      <c r="I691" s="193"/>
      <c r="J691" s="193"/>
      <c r="K691" s="193"/>
      <c r="L691" s="193"/>
      <c r="M691" s="193"/>
      <c r="N691" s="193"/>
      <c r="O691" s="193"/>
      <c r="P691" s="193"/>
      <c r="Q691" s="193"/>
      <c r="R691" s="193"/>
      <c r="S691" s="193"/>
      <c r="T691" s="193"/>
      <c r="U691" s="193"/>
      <c r="V691" s="193"/>
      <c r="W691" s="193"/>
      <c r="X691" s="193"/>
      <c r="Y691" s="193"/>
      <c r="Z691" s="193"/>
    </row>
    <row r="692" ht="12.0" customHeight="1">
      <c r="A692" s="193"/>
      <c r="B692" s="193"/>
      <c r="C692" s="193"/>
      <c r="D692" s="193"/>
      <c r="E692" s="193"/>
      <c r="F692" s="193"/>
      <c r="G692" s="193"/>
      <c r="H692" s="193"/>
      <c r="I692" s="193"/>
      <c r="J692" s="193"/>
      <c r="K692" s="193"/>
      <c r="L692" s="193"/>
      <c r="M692" s="193"/>
      <c r="N692" s="193"/>
      <c r="O692" s="193"/>
      <c r="P692" s="193"/>
      <c r="Q692" s="193"/>
      <c r="R692" s="193"/>
      <c r="S692" s="193"/>
      <c r="T692" s="193"/>
      <c r="U692" s="193"/>
      <c r="V692" s="193"/>
      <c r="W692" s="193"/>
      <c r="X692" s="193"/>
      <c r="Y692" s="193"/>
      <c r="Z692" s="193"/>
    </row>
    <row r="693" ht="12.0" customHeight="1">
      <c r="A693" s="193"/>
      <c r="B693" s="193"/>
      <c r="C693" s="193"/>
      <c r="D693" s="193"/>
      <c r="E693" s="193"/>
      <c r="F693" s="193"/>
      <c r="G693" s="193"/>
      <c r="H693" s="193"/>
      <c r="I693" s="193"/>
      <c r="J693" s="193"/>
      <c r="K693" s="193"/>
      <c r="L693" s="193"/>
      <c r="M693" s="193"/>
      <c r="N693" s="193"/>
      <c r="O693" s="193"/>
      <c r="P693" s="193"/>
      <c r="Q693" s="193"/>
      <c r="R693" s="193"/>
      <c r="S693" s="193"/>
      <c r="T693" s="193"/>
      <c r="U693" s="193"/>
      <c r="V693" s="193"/>
      <c r="W693" s="193"/>
      <c r="X693" s="193"/>
      <c r="Y693" s="193"/>
      <c r="Z693" s="193"/>
    </row>
    <row r="694" ht="12.0" customHeight="1">
      <c r="A694" s="193"/>
      <c r="B694" s="193"/>
      <c r="C694" s="193"/>
      <c r="D694" s="193"/>
      <c r="E694" s="193"/>
      <c r="F694" s="193"/>
      <c r="G694" s="193"/>
      <c r="H694" s="193"/>
      <c r="I694" s="193"/>
      <c r="J694" s="193"/>
      <c r="K694" s="193"/>
      <c r="L694" s="193"/>
      <c r="M694" s="193"/>
      <c r="N694" s="193"/>
      <c r="O694" s="193"/>
      <c r="P694" s="193"/>
      <c r="Q694" s="193"/>
      <c r="R694" s="193"/>
      <c r="S694" s="193"/>
      <c r="T694" s="193"/>
      <c r="U694" s="193"/>
      <c r="V694" s="193"/>
      <c r="W694" s="193"/>
      <c r="X694" s="193"/>
      <c r="Y694" s="193"/>
      <c r="Z694" s="193"/>
    </row>
    <row r="695" ht="12.0" customHeight="1">
      <c r="A695" s="193"/>
      <c r="B695" s="193"/>
      <c r="C695" s="193"/>
      <c r="D695" s="193"/>
      <c r="E695" s="193"/>
      <c r="F695" s="193"/>
      <c r="G695" s="193"/>
      <c r="H695" s="193"/>
      <c r="I695" s="193"/>
      <c r="J695" s="193"/>
      <c r="K695" s="193"/>
      <c r="L695" s="193"/>
      <c r="M695" s="193"/>
      <c r="N695" s="193"/>
      <c r="O695" s="193"/>
      <c r="P695" s="193"/>
      <c r="Q695" s="193"/>
      <c r="R695" s="193"/>
      <c r="S695" s="193"/>
      <c r="T695" s="193"/>
      <c r="U695" s="193"/>
      <c r="V695" s="193"/>
      <c r="W695" s="193"/>
      <c r="X695" s="193"/>
      <c r="Y695" s="193"/>
      <c r="Z695" s="193"/>
    </row>
    <row r="696" ht="12.0" customHeight="1">
      <c r="A696" s="193"/>
      <c r="B696" s="193"/>
      <c r="C696" s="193"/>
      <c r="D696" s="193"/>
      <c r="E696" s="193"/>
      <c r="F696" s="193"/>
      <c r="G696" s="193"/>
      <c r="H696" s="193"/>
      <c r="I696" s="193"/>
      <c r="J696" s="193"/>
      <c r="K696" s="193"/>
      <c r="L696" s="193"/>
      <c r="M696" s="193"/>
      <c r="N696" s="193"/>
      <c r="O696" s="193"/>
      <c r="P696" s="193"/>
      <c r="Q696" s="193"/>
      <c r="R696" s="193"/>
      <c r="S696" s="193"/>
      <c r="T696" s="193"/>
      <c r="U696" s="193"/>
      <c r="V696" s="193"/>
      <c r="W696" s="193"/>
      <c r="X696" s="193"/>
      <c r="Y696" s="193"/>
      <c r="Z696" s="193"/>
    </row>
    <row r="697" ht="12.0" customHeight="1">
      <c r="A697" s="193"/>
      <c r="B697" s="193"/>
      <c r="C697" s="193"/>
      <c r="D697" s="193"/>
      <c r="E697" s="193"/>
      <c r="F697" s="193"/>
      <c r="G697" s="193"/>
      <c r="H697" s="193"/>
      <c r="I697" s="193"/>
      <c r="J697" s="193"/>
      <c r="K697" s="193"/>
      <c r="L697" s="193"/>
      <c r="M697" s="193"/>
      <c r="N697" s="193"/>
      <c r="O697" s="193"/>
      <c r="P697" s="193"/>
      <c r="Q697" s="193"/>
      <c r="R697" s="193"/>
      <c r="S697" s="193"/>
      <c r="T697" s="193"/>
      <c r="U697" s="193"/>
      <c r="V697" s="193"/>
      <c r="W697" s="193"/>
      <c r="X697" s="193"/>
      <c r="Y697" s="193"/>
      <c r="Z697" s="193"/>
    </row>
    <row r="698" ht="12.0" customHeight="1">
      <c r="A698" s="193"/>
      <c r="B698" s="193"/>
      <c r="C698" s="193"/>
      <c r="D698" s="193"/>
      <c r="E698" s="193"/>
      <c r="F698" s="193"/>
      <c r="G698" s="193"/>
      <c r="H698" s="193"/>
      <c r="I698" s="193"/>
      <c r="J698" s="193"/>
      <c r="K698" s="193"/>
      <c r="L698" s="193"/>
      <c r="M698" s="193"/>
      <c r="N698" s="193"/>
      <c r="O698" s="193"/>
      <c r="P698" s="193"/>
      <c r="Q698" s="193"/>
      <c r="R698" s="193"/>
      <c r="S698" s="193"/>
      <c r="T698" s="193"/>
      <c r="U698" s="193"/>
      <c r="V698" s="193"/>
      <c r="W698" s="193"/>
      <c r="X698" s="193"/>
      <c r="Y698" s="193"/>
      <c r="Z698" s="193"/>
    </row>
    <row r="699" ht="12.0" customHeight="1">
      <c r="A699" s="193"/>
      <c r="B699" s="193"/>
      <c r="C699" s="193"/>
      <c r="D699" s="193"/>
      <c r="E699" s="193"/>
      <c r="F699" s="193"/>
      <c r="G699" s="193"/>
      <c r="H699" s="193"/>
      <c r="I699" s="193"/>
      <c r="J699" s="193"/>
      <c r="K699" s="193"/>
      <c r="L699" s="193"/>
      <c r="M699" s="193"/>
      <c r="N699" s="193"/>
      <c r="O699" s="193"/>
      <c r="P699" s="193"/>
      <c r="Q699" s="193"/>
      <c r="R699" s="193"/>
      <c r="S699" s="193"/>
      <c r="T699" s="193"/>
      <c r="U699" s="193"/>
      <c r="V699" s="193"/>
      <c r="W699" s="193"/>
      <c r="X699" s="193"/>
      <c r="Y699" s="193"/>
      <c r="Z699" s="193"/>
    </row>
    <row r="700" ht="12.0" customHeight="1">
      <c r="A700" s="193"/>
      <c r="B700" s="193"/>
      <c r="C700" s="193"/>
      <c r="D700" s="193"/>
      <c r="E700" s="193"/>
      <c r="F700" s="193"/>
      <c r="G700" s="193"/>
      <c r="H700" s="193"/>
      <c r="I700" s="193"/>
      <c r="J700" s="193"/>
      <c r="K700" s="193"/>
      <c r="L700" s="193"/>
      <c r="M700" s="193"/>
      <c r="N700" s="193"/>
      <c r="O700" s="193"/>
      <c r="P700" s="193"/>
      <c r="Q700" s="193"/>
      <c r="R700" s="193"/>
      <c r="S700" s="193"/>
      <c r="T700" s="193"/>
      <c r="U700" s="193"/>
      <c r="V700" s="193"/>
      <c r="W700" s="193"/>
      <c r="X700" s="193"/>
      <c r="Y700" s="193"/>
      <c r="Z700" s="193"/>
    </row>
    <row r="701" ht="12.0" customHeight="1">
      <c r="A701" s="193"/>
      <c r="B701" s="193"/>
      <c r="C701" s="193"/>
      <c r="D701" s="193"/>
      <c r="E701" s="193"/>
      <c r="F701" s="193"/>
      <c r="G701" s="193"/>
      <c r="H701" s="193"/>
      <c r="I701" s="193"/>
      <c r="J701" s="193"/>
      <c r="K701" s="193"/>
      <c r="L701" s="193"/>
      <c r="M701" s="193"/>
      <c r="N701" s="193"/>
      <c r="O701" s="193"/>
      <c r="P701" s="193"/>
      <c r="Q701" s="193"/>
      <c r="R701" s="193"/>
      <c r="S701" s="193"/>
      <c r="T701" s="193"/>
      <c r="U701" s="193"/>
      <c r="V701" s="193"/>
      <c r="W701" s="193"/>
      <c r="X701" s="193"/>
      <c r="Y701" s="193"/>
      <c r="Z701" s="193"/>
    </row>
    <row r="702" ht="12.0" customHeight="1">
      <c r="A702" s="193"/>
      <c r="B702" s="193"/>
      <c r="C702" s="193"/>
      <c r="D702" s="193"/>
      <c r="E702" s="193"/>
      <c r="F702" s="193"/>
      <c r="G702" s="193"/>
      <c r="H702" s="193"/>
      <c r="I702" s="193"/>
      <c r="J702" s="193"/>
      <c r="K702" s="193"/>
      <c r="L702" s="193"/>
      <c r="M702" s="193"/>
      <c r="N702" s="193"/>
      <c r="O702" s="193"/>
      <c r="P702" s="193"/>
      <c r="Q702" s="193"/>
      <c r="R702" s="193"/>
      <c r="S702" s="193"/>
      <c r="T702" s="193"/>
      <c r="U702" s="193"/>
      <c r="V702" s="193"/>
      <c r="W702" s="193"/>
      <c r="X702" s="193"/>
      <c r="Y702" s="193"/>
      <c r="Z702" s="193"/>
    </row>
    <row r="703" ht="12.0" customHeight="1">
      <c r="A703" s="193"/>
      <c r="B703" s="193"/>
      <c r="C703" s="193"/>
      <c r="D703" s="193"/>
      <c r="E703" s="193"/>
      <c r="F703" s="193"/>
      <c r="G703" s="193"/>
      <c r="H703" s="193"/>
      <c r="I703" s="193"/>
      <c r="J703" s="193"/>
      <c r="K703" s="193"/>
      <c r="L703" s="193"/>
      <c r="M703" s="193"/>
      <c r="N703" s="193"/>
      <c r="O703" s="193"/>
      <c r="P703" s="193"/>
      <c r="Q703" s="193"/>
      <c r="R703" s="193"/>
      <c r="S703" s="193"/>
      <c r="T703" s="193"/>
      <c r="U703" s="193"/>
      <c r="V703" s="193"/>
      <c r="W703" s="193"/>
      <c r="X703" s="193"/>
      <c r="Y703" s="193"/>
      <c r="Z703" s="193"/>
    </row>
    <row r="704" ht="12.0" customHeight="1">
      <c r="A704" s="193"/>
      <c r="B704" s="193"/>
      <c r="C704" s="193"/>
      <c r="D704" s="193"/>
      <c r="E704" s="193"/>
      <c r="F704" s="193"/>
      <c r="G704" s="193"/>
      <c r="H704" s="193"/>
      <c r="I704" s="193"/>
      <c r="J704" s="193"/>
      <c r="K704" s="193"/>
      <c r="L704" s="193"/>
      <c r="M704" s="193"/>
      <c r="N704" s="193"/>
      <c r="O704" s="193"/>
      <c r="P704" s="193"/>
      <c r="Q704" s="193"/>
      <c r="R704" s="193"/>
      <c r="S704" s="193"/>
      <c r="T704" s="193"/>
      <c r="U704" s="193"/>
      <c r="V704" s="193"/>
      <c r="W704" s="193"/>
      <c r="X704" s="193"/>
      <c r="Y704" s="193"/>
      <c r="Z704" s="193"/>
    </row>
    <row r="705" ht="12.0" customHeight="1">
      <c r="A705" s="193"/>
      <c r="B705" s="193"/>
      <c r="C705" s="193"/>
      <c r="D705" s="193"/>
      <c r="E705" s="193"/>
      <c r="F705" s="193"/>
      <c r="G705" s="193"/>
      <c r="H705" s="193"/>
      <c r="I705" s="193"/>
      <c r="J705" s="193"/>
      <c r="K705" s="193"/>
      <c r="L705" s="193"/>
      <c r="M705" s="193"/>
      <c r="N705" s="193"/>
      <c r="O705" s="193"/>
      <c r="P705" s="193"/>
      <c r="Q705" s="193"/>
      <c r="R705" s="193"/>
      <c r="S705" s="193"/>
      <c r="T705" s="193"/>
      <c r="U705" s="193"/>
      <c r="V705" s="193"/>
      <c r="W705" s="193"/>
      <c r="X705" s="193"/>
      <c r="Y705" s="193"/>
      <c r="Z705" s="193"/>
    </row>
    <row r="706" ht="12.0" customHeight="1">
      <c r="A706" s="193"/>
      <c r="B706" s="193"/>
      <c r="C706" s="193"/>
      <c r="D706" s="193"/>
      <c r="E706" s="193"/>
      <c r="F706" s="193"/>
      <c r="G706" s="193"/>
      <c r="H706" s="193"/>
      <c r="I706" s="193"/>
      <c r="J706" s="193"/>
      <c r="K706" s="193"/>
      <c r="L706" s="193"/>
      <c r="M706" s="193"/>
      <c r="N706" s="193"/>
      <c r="O706" s="193"/>
      <c r="P706" s="193"/>
      <c r="Q706" s="193"/>
      <c r="R706" s="193"/>
      <c r="S706" s="193"/>
      <c r="T706" s="193"/>
      <c r="U706" s="193"/>
      <c r="V706" s="193"/>
      <c r="W706" s="193"/>
      <c r="X706" s="193"/>
      <c r="Y706" s="193"/>
      <c r="Z706" s="193"/>
    </row>
    <row r="707" ht="12.0" customHeight="1">
      <c r="A707" s="193"/>
      <c r="B707" s="193"/>
      <c r="C707" s="193"/>
      <c r="D707" s="193"/>
      <c r="E707" s="193"/>
      <c r="F707" s="193"/>
      <c r="G707" s="193"/>
      <c r="H707" s="193"/>
      <c r="I707" s="193"/>
      <c r="J707" s="193"/>
      <c r="K707" s="193"/>
      <c r="L707" s="193"/>
      <c r="M707" s="193"/>
      <c r="N707" s="193"/>
      <c r="O707" s="193"/>
      <c r="P707" s="193"/>
      <c r="Q707" s="193"/>
      <c r="R707" s="193"/>
      <c r="S707" s="193"/>
      <c r="T707" s="193"/>
      <c r="U707" s="193"/>
      <c r="V707" s="193"/>
      <c r="W707" s="193"/>
      <c r="X707" s="193"/>
      <c r="Y707" s="193"/>
      <c r="Z707" s="193"/>
    </row>
    <row r="708" ht="12.0" customHeight="1">
      <c r="A708" s="193"/>
      <c r="B708" s="193"/>
      <c r="C708" s="193"/>
      <c r="D708" s="193"/>
      <c r="E708" s="193"/>
      <c r="F708" s="193"/>
      <c r="G708" s="193"/>
      <c r="H708" s="193"/>
      <c r="I708" s="193"/>
      <c r="J708" s="193"/>
      <c r="K708" s="193"/>
      <c r="L708" s="193"/>
      <c r="M708" s="193"/>
      <c r="N708" s="193"/>
      <c r="O708" s="193"/>
      <c r="P708" s="193"/>
      <c r="Q708" s="193"/>
      <c r="R708" s="193"/>
      <c r="S708" s="193"/>
      <c r="T708" s="193"/>
      <c r="U708" s="193"/>
      <c r="V708" s="193"/>
      <c r="W708" s="193"/>
      <c r="X708" s="193"/>
      <c r="Y708" s="193"/>
      <c r="Z708" s="193"/>
    </row>
    <row r="709" ht="12.0" customHeight="1">
      <c r="A709" s="193"/>
      <c r="B709" s="193"/>
      <c r="C709" s="193"/>
      <c r="D709" s="193"/>
      <c r="E709" s="193"/>
      <c r="F709" s="193"/>
      <c r="G709" s="193"/>
      <c r="H709" s="193"/>
      <c r="I709" s="193"/>
      <c r="J709" s="193"/>
      <c r="K709" s="193"/>
      <c r="L709" s="193"/>
      <c r="M709" s="193"/>
      <c r="N709" s="193"/>
      <c r="O709" s="193"/>
      <c r="P709" s="193"/>
      <c r="Q709" s="193"/>
      <c r="R709" s="193"/>
      <c r="S709" s="193"/>
      <c r="T709" s="193"/>
      <c r="U709" s="193"/>
      <c r="V709" s="193"/>
      <c r="W709" s="193"/>
      <c r="X709" s="193"/>
      <c r="Y709" s="193"/>
      <c r="Z709" s="193"/>
    </row>
    <row r="710" ht="12.0" customHeight="1">
      <c r="A710" s="193"/>
      <c r="B710" s="193"/>
      <c r="C710" s="193"/>
      <c r="D710" s="193"/>
      <c r="E710" s="193"/>
      <c r="F710" s="193"/>
      <c r="G710" s="193"/>
      <c r="H710" s="193"/>
      <c r="I710" s="193"/>
      <c r="J710" s="193"/>
      <c r="K710" s="193"/>
      <c r="L710" s="193"/>
      <c r="M710" s="193"/>
      <c r="N710" s="193"/>
      <c r="O710" s="193"/>
      <c r="P710" s="193"/>
      <c r="Q710" s="193"/>
      <c r="R710" s="193"/>
      <c r="S710" s="193"/>
      <c r="T710" s="193"/>
      <c r="U710" s="193"/>
      <c r="V710" s="193"/>
      <c r="W710" s="193"/>
      <c r="X710" s="193"/>
      <c r="Y710" s="193"/>
      <c r="Z710" s="193"/>
    </row>
    <row r="711" ht="12.0" customHeight="1">
      <c r="A711" s="193"/>
      <c r="B711" s="193"/>
      <c r="C711" s="193"/>
      <c r="D711" s="193"/>
      <c r="E711" s="193"/>
      <c r="F711" s="193"/>
      <c r="G711" s="193"/>
      <c r="H711" s="193"/>
      <c r="I711" s="193"/>
      <c r="J711" s="193"/>
      <c r="K711" s="193"/>
      <c r="L711" s="193"/>
      <c r="M711" s="193"/>
      <c r="N711" s="193"/>
      <c r="O711" s="193"/>
      <c r="P711" s="193"/>
      <c r="Q711" s="193"/>
      <c r="R711" s="193"/>
      <c r="S711" s="193"/>
      <c r="T711" s="193"/>
      <c r="U711" s="193"/>
      <c r="V711" s="193"/>
      <c r="W711" s="193"/>
      <c r="X711" s="193"/>
      <c r="Y711" s="193"/>
      <c r="Z711" s="193"/>
    </row>
    <row r="712" ht="12.0" customHeight="1">
      <c r="A712" s="193"/>
      <c r="B712" s="193"/>
      <c r="C712" s="193"/>
      <c r="D712" s="193"/>
      <c r="E712" s="193"/>
      <c r="F712" s="193"/>
      <c r="G712" s="193"/>
      <c r="H712" s="193"/>
      <c r="I712" s="193"/>
      <c r="J712" s="193"/>
      <c r="K712" s="193"/>
      <c r="L712" s="193"/>
      <c r="M712" s="193"/>
      <c r="N712" s="193"/>
      <c r="O712" s="193"/>
      <c r="P712" s="193"/>
      <c r="Q712" s="193"/>
      <c r="R712" s="193"/>
      <c r="S712" s="193"/>
      <c r="T712" s="193"/>
      <c r="U712" s="193"/>
      <c r="V712" s="193"/>
      <c r="W712" s="193"/>
      <c r="X712" s="193"/>
      <c r="Y712" s="193"/>
      <c r="Z712" s="193"/>
    </row>
    <row r="713" ht="12.0" customHeight="1">
      <c r="A713" s="193"/>
      <c r="B713" s="193"/>
      <c r="C713" s="193"/>
      <c r="D713" s="193"/>
      <c r="E713" s="193"/>
      <c r="F713" s="193"/>
      <c r="G713" s="193"/>
      <c r="H713" s="193"/>
      <c r="I713" s="193"/>
      <c r="J713" s="193"/>
      <c r="K713" s="193"/>
      <c r="L713" s="193"/>
      <c r="M713" s="193"/>
      <c r="N713" s="193"/>
      <c r="O713" s="193"/>
      <c r="P713" s="193"/>
      <c r="Q713" s="193"/>
      <c r="R713" s="193"/>
      <c r="S713" s="193"/>
      <c r="T713" s="193"/>
      <c r="U713" s="193"/>
      <c r="V713" s="193"/>
      <c r="W713" s="193"/>
      <c r="X713" s="193"/>
      <c r="Y713" s="193"/>
      <c r="Z713" s="193"/>
    </row>
    <row r="714" ht="12.0" customHeight="1">
      <c r="A714" s="193"/>
      <c r="B714" s="193"/>
      <c r="C714" s="193"/>
      <c r="D714" s="193"/>
      <c r="E714" s="193"/>
      <c r="F714" s="193"/>
      <c r="G714" s="193"/>
      <c r="H714" s="193"/>
      <c r="I714" s="193"/>
      <c r="J714" s="193"/>
      <c r="K714" s="193"/>
      <c r="L714" s="193"/>
      <c r="M714" s="193"/>
      <c r="N714" s="193"/>
      <c r="O714" s="193"/>
      <c r="P714" s="193"/>
      <c r="Q714" s="193"/>
      <c r="R714" s="193"/>
      <c r="S714" s="193"/>
      <c r="T714" s="193"/>
      <c r="U714" s="193"/>
      <c r="V714" s="193"/>
      <c r="W714" s="193"/>
      <c r="X714" s="193"/>
      <c r="Y714" s="193"/>
      <c r="Z714" s="193"/>
    </row>
    <row r="715" ht="12.0" customHeight="1">
      <c r="A715" s="193"/>
      <c r="B715" s="193"/>
      <c r="C715" s="193"/>
      <c r="D715" s="193"/>
      <c r="E715" s="193"/>
      <c r="F715" s="193"/>
      <c r="G715" s="193"/>
      <c r="H715" s="193"/>
      <c r="I715" s="193"/>
      <c r="J715" s="193"/>
      <c r="K715" s="193"/>
      <c r="L715" s="193"/>
      <c r="M715" s="193"/>
      <c r="N715" s="193"/>
      <c r="O715" s="193"/>
      <c r="P715" s="193"/>
      <c r="Q715" s="193"/>
      <c r="R715" s="193"/>
      <c r="S715" s="193"/>
      <c r="T715" s="193"/>
      <c r="U715" s="193"/>
      <c r="V715" s="193"/>
      <c r="W715" s="193"/>
      <c r="X715" s="193"/>
      <c r="Y715" s="193"/>
      <c r="Z715" s="193"/>
    </row>
    <row r="716" ht="12.0" customHeight="1">
      <c r="A716" s="193"/>
      <c r="B716" s="193"/>
      <c r="C716" s="193"/>
      <c r="D716" s="193"/>
      <c r="E716" s="193"/>
      <c r="F716" s="193"/>
      <c r="G716" s="193"/>
      <c r="H716" s="193"/>
      <c r="I716" s="193"/>
      <c r="J716" s="193"/>
      <c r="K716" s="193"/>
      <c r="L716" s="193"/>
      <c r="M716" s="193"/>
      <c r="N716" s="193"/>
      <c r="O716" s="193"/>
      <c r="P716" s="193"/>
      <c r="Q716" s="193"/>
      <c r="R716" s="193"/>
      <c r="S716" s="193"/>
      <c r="T716" s="193"/>
      <c r="U716" s="193"/>
      <c r="V716" s="193"/>
      <c r="W716" s="193"/>
      <c r="X716" s="193"/>
      <c r="Y716" s="193"/>
      <c r="Z716" s="193"/>
    </row>
    <row r="717" ht="12.0" customHeight="1">
      <c r="A717" s="193"/>
      <c r="B717" s="193"/>
      <c r="C717" s="193"/>
      <c r="D717" s="193"/>
      <c r="E717" s="193"/>
      <c r="F717" s="193"/>
      <c r="G717" s="193"/>
      <c r="H717" s="193"/>
      <c r="I717" s="193"/>
      <c r="J717" s="193"/>
      <c r="K717" s="193"/>
      <c r="L717" s="193"/>
      <c r="M717" s="193"/>
      <c r="N717" s="193"/>
      <c r="O717" s="193"/>
      <c r="P717" s="193"/>
      <c r="Q717" s="193"/>
      <c r="R717" s="193"/>
      <c r="S717" s="193"/>
      <c r="T717" s="193"/>
      <c r="U717" s="193"/>
      <c r="V717" s="193"/>
      <c r="W717" s="193"/>
      <c r="X717" s="193"/>
      <c r="Y717" s="193"/>
      <c r="Z717" s="193"/>
    </row>
    <row r="718" ht="12.0" customHeight="1">
      <c r="A718" s="193"/>
      <c r="B718" s="193"/>
      <c r="C718" s="193"/>
      <c r="D718" s="193"/>
      <c r="E718" s="193"/>
      <c r="F718" s="193"/>
      <c r="G718" s="193"/>
      <c r="H718" s="193"/>
      <c r="I718" s="193"/>
      <c r="J718" s="193"/>
      <c r="K718" s="193"/>
      <c r="L718" s="193"/>
      <c r="M718" s="193"/>
      <c r="N718" s="193"/>
      <c r="O718" s="193"/>
      <c r="P718" s="193"/>
      <c r="Q718" s="193"/>
      <c r="R718" s="193"/>
      <c r="S718" s="193"/>
      <c r="T718" s="193"/>
      <c r="U718" s="193"/>
      <c r="V718" s="193"/>
      <c r="W718" s="193"/>
      <c r="X718" s="193"/>
      <c r="Y718" s="193"/>
      <c r="Z718" s="193"/>
    </row>
    <row r="719" ht="12.0" customHeight="1">
      <c r="A719" s="193"/>
      <c r="B719" s="193"/>
      <c r="C719" s="193"/>
      <c r="D719" s="193"/>
      <c r="E719" s="193"/>
      <c r="F719" s="193"/>
      <c r="G719" s="193"/>
      <c r="H719" s="193"/>
      <c r="I719" s="193"/>
      <c r="J719" s="193"/>
      <c r="K719" s="193"/>
      <c r="L719" s="193"/>
      <c r="M719" s="193"/>
      <c r="N719" s="193"/>
      <c r="O719" s="193"/>
      <c r="P719" s="193"/>
      <c r="Q719" s="193"/>
      <c r="R719" s="193"/>
      <c r="S719" s="193"/>
      <c r="T719" s="193"/>
      <c r="U719" s="193"/>
      <c r="V719" s="193"/>
      <c r="W719" s="193"/>
      <c r="X719" s="193"/>
      <c r="Y719" s="193"/>
      <c r="Z719" s="193"/>
    </row>
    <row r="720" ht="12.0" customHeight="1">
      <c r="A720" s="193"/>
      <c r="B720" s="193"/>
      <c r="C720" s="193"/>
      <c r="D720" s="193"/>
      <c r="E720" s="193"/>
      <c r="F720" s="193"/>
      <c r="G720" s="193"/>
      <c r="H720" s="193"/>
      <c r="I720" s="193"/>
      <c r="J720" s="193"/>
      <c r="K720" s="193"/>
      <c r="L720" s="193"/>
      <c r="M720" s="193"/>
      <c r="N720" s="193"/>
      <c r="O720" s="193"/>
      <c r="P720" s="193"/>
      <c r="Q720" s="193"/>
      <c r="R720" s="193"/>
      <c r="S720" s="193"/>
      <c r="T720" s="193"/>
      <c r="U720" s="193"/>
      <c r="V720" s="193"/>
      <c r="W720" s="193"/>
      <c r="X720" s="193"/>
      <c r="Y720" s="193"/>
      <c r="Z720" s="193"/>
    </row>
    <row r="721" ht="12.0" customHeight="1">
      <c r="A721" s="193"/>
      <c r="B721" s="193"/>
      <c r="C721" s="193"/>
      <c r="D721" s="193"/>
      <c r="E721" s="193"/>
      <c r="F721" s="193"/>
      <c r="G721" s="193"/>
      <c r="H721" s="193"/>
      <c r="I721" s="193"/>
      <c r="J721" s="193"/>
      <c r="K721" s="193"/>
      <c r="L721" s="193"/>
      <c r="M721" s="193"/>
      <c r="N721" s="193"/>
      <c r="O721" s="193"/>
      <c r="P721" s="193"/>
      <c r="Q721" s="193"/>
      <c r="R721" s="193"/>
      <c r="S721" s="193"/>
      <c r="T721" s="193"/>
      <c r="U721" s="193"/>
      <c r="V721" s="193"/>
      <c r="W721" s="193"/>
      <c r="X721" s="193"/>
      <c r="Y721" s="193"/>
      <c r="Z721" s="193"/>
    </row>
    <row r="722" ht="12.0" customHeight="1">
      <c r="A722" s="193"/>
      <c r="B722" s="193"/>
      <c r="C722" s="193"/>
      <c r="D722" s="193"/>
      <c r="E722" s="193"/>
      <c r="F722" s="193"/>
      <c r="G722" s="193"/>
      <c r="H722" s="193"/>
      <c r="I722" s="193"/>
      <c r="J722" s="193"/>
      <c r="K722" s="193"/>
      <c r="L722" s="193"/>
      <c r="M722" s="193"/>
      <c r="N722" s="193"/>
      <c r="O722" s="193"/>
      <c r="P722" s="193"/>
      <c r="Q722" s="193"/>
      <c r="R722" s="193"/>
      <c r="S722" s="193"/>
      <c r="T722" s="193"/>
      <c r="U722" s="193"/>
      <c r="V722" s="193"/>
      <c r="W722" s="193"/>
      <c r="X722" s="193"/>
      <c r="Y722" s="193"/>
      <c r="Z722" s="193"/>
    </row>
    <row r="723" ht="12.0" customHeight="1">
      <c r="A723" s="193"/>
      <c r="B723" s="193"/>
      <c r="C723" s="193"/>
      <c r="D723" s="193"/>
      <c r="E723" s="193"/>
      <c r="F723" s="193"/>
      <c r="G723" s="193"/>
      <c r="H723" s="193"/>
      <c r="I723" s="193"/>
      <c r="J723" s="193"/>
      <c r="K723" s="193"/>
      <c r="L723" s="193"/>
      <c r="M723" s="193"/>
      <c r="N723" s="193"/>
      <c r="O723" s="193"/>
      <c r="P723" s="193"/>
      <c r="Q723" s="193"/>
      <c r="R723" s="193"/>
      <c r="S723" s="193"/>
      <c r="T723" s="193"/>
      <c r="U723" s="193"/>
      <c r="V723" s="193"/>
      <c r="W723" s="193"/>
      <c r="X723" s="193"/>
      <c r="Y723" s="193"/>
      <c r="Z723" s="193"/>
    </row>
    <row r="724" ht="12.0" customHeight="1">
      <c r="A724" s="193"/>
      <c r="B724" s="193"/>
      <c r="C724" s="193"/>
      <c r="D724" s="193"/>
      <c r="E724" s="193"/>
      <c r="F724" s="193"/>
      <c r="G724" s="193"/>
      <c r="H724" s="193"/>
      <c r="I724" s="193"/>
      <c r="J724" s="193"/>
      <c r="K724" s="193"/>
      <c r="L724" s="193"/>
      <c r="M724" s="193"/>
      <c r="N724" s="193"/>
      <c r="O724" s="193"/>
      <c r="P724" s="193"/>
      <c r="Q724" s="193"/>
      <c r="R724" s="193"/>
      <c r="S724" s="193"/>
      <c r="T724" s="193"/>
      <c r="U724" s="193"/>
      <c r="V724" s="193"/>
      <c r="W724" s="193"/>
      <c r="X724" s="193"/>
      <c r="Y724" s="193"/>
      <c r="Z724" s="193"/>
    </row>
    <row r="725" ht="12.0" customHeight="1">
      <c r="A725" s="193"/>
      <c r="B725" s="193"/>
      <c r="C725" s="193"/>
      <c r="D725" s="193"/>
      <c r="E725" s="193"/>
      <c r="F725" s="193"/>
      <c r="G725" s="193"/>
      <c r="H725" s="193"/>
      <c r="I725" s="193"/>
      <c r="J725" s="193"/>
      <c r="K725" s="193"/>
      <c r="L725" s="193"/>
      <c r="M725" s="193"/>
      <c r="N725" s="193"/>
      <c r="O725" s="193"/>
      <c r="P725" s="193"/>
      <c r="Q725" s="193"/>
      <c r="R725" s="193"/>
      <c r="S725" s="193"/>
      <c r="T725" s="193"/>
      <c r="U725" s="193"/>
      <c r="V725" s="193"/>
      <c r="W725" s="193"/>
      <c r="X725" s="193"/>
      <c r="Y725" s="193"/>
      <c r="Z725" s="193"/>
    </row>
    <row r="726" ht="12.0" customHeight="1">
      <c r="A726" s="193"/>
      <c r="B726" s="193"/>
      <c r="C726" s="193"/>
      <c r="D726" s="193"/>
      <c r="E726" s="193"/>
      <c r="F726" s="193"/>
      <c r="G726" s="193"/>
      <c r="H726" s="193"/>
      <c r="I726" s="193"/>
      <c r="J726" s="193"/>
      <c r="K726" s="193"/>
      <c r="L726" s="193"/>
      <c r="M726" s="193"/>
      <c r="N726" s="193"/>
      <c r="O726" s="193"/>
      <c r="P726" s="193"/>
      <c r="Q726" s="193"/>
      <c r="R726" s="193"/>
      <c r="S726" s="193"/>
      <c r="T726" s="193"/>
      <c r="U726" s="193"/>
      <c r="V726" s="193"/>
      <c r="W726" s="193"/>
      <c r="X726" s="193"/>
      <c r="Y726" s="193"/>
      <c r="Z726" s="193"/>
    </row>
    <row r="727" ht="12.0" customHeight="1">
      <c r="A727" s="193"/>
      <c r="B727" s="193"/>
      <c r="C727" s="193"/>
      <c r="D727" s="193"/>
      <c r="E727" s="193"/>
      <c r="F727" s="193"/>
      <c r="G727" s="193"/>
      <c r="H727" s="193"/>
      <c r="I727" s="193"/>
      <c r="J727" s="193"/>
      <c r="K727" s="193"/>
      <c r="L727" s="193"/>
      <c r="M727" s="193"/>
      <c r="N727" s="193"/>
      <c r="O727" s="193"/>
      <c r="P727" s="193"/>
      <c r="Q727" s="193"/>
      <c r="R727" s="193"/>
      <c r="S727" s="193"/>
      <c r="T727" s="193"/>
      <c r="U727" s="193"/>
      <c r="V727" s="193"/>
      <c r="W727" s="193"/>
      <c r="X727" s="193"/>
      <c r="Y727" s="193"/>
      <c r="Z727" s="193"/>
    </row>
    <row r="728" ht="12.0" customHeight="1">
      <c r="A728" s="193"/>
      <c r="B728" s="193"/>
      <c r="C728" s="193"/>
      <c r="D728" s="193"/>
      <c r="E728" s="193"/>
      <c r="F728" s="193"/>
      <c r="G728" s="193"/>
      <c r="H728" s="193"/>
      <c r="I728" s="193"/>
      <c r="J728" s="193"/>
      <c r="K728" s="193"/>
      <c r="L728" s="193"/>
      <c r="M728" s="193"/>
      <c r="N728" s="193"/>
      <c r="O728" s="193"/>
      <c r="P728" s="193"/>
      <c r="Q728" s="193"/>
      <c r="R728" s="193"/>
      <c r="S728" s="193"/>
      <c r="T728" s="193"/>
      <c r="U728" s="193"/>
      <c r="V728" s="193"/>
      <c r="W728" s="193"/>
      <c r="X728" s="193"/>
      <c r="Y728" s="193"/>
      <c r="Z728" s="193"/>
    </row>
    <row r="729" ht="12.0" customHeight="1">
      <c r="A729" s="193"/>
      <c r="B729" s="193"/>
      <c r="C729" s="193"/>
      <c r="D729" s="193"/>
      <c r="E729" s="193"/>
      <c r="F729" s="193"/>
      <c r="G729" s="193"/>
      <c r="H729" s="193"/>
      <c r="I729" s="193"/>
      <c r="J729" s="193"/>
      <c r="K729" s="193"/>
      <c r="L729" s="193"/>
      <c r="M729" s="193"/>
      <c r="N729" s="193"/>
      <c r="O729" s="193"/>
      <c r="P729" s="193"/>
      <c r="Q729" s="193"/>
      <c r="R729" s="193"/>
      <c r="S729" s="193"/>
      <c r="T729" s="193"/>
      <c r="U729" s="193"/>
      <c r="V729" s="193"/>
      <c r="W729" s="193"/>
      <c r="X729" s="193"/>
      <c r="Y729" s="193"/>
      <c r="Z729" s="193"/>
    </row>
    <row r="730" ht="12.0" customHeight="1">
      <c r="A730" s="193"/>
      <c r="B730" s="193"/>
      <c r="C730" s="193"/>
      <c r="D730" s="193"/>
      <c r="E730" s="193"/>
      <c r="F730" s="193"/>
      <c r="G730" s="193"/>
      <c r="H730" s="193"/>
      <c r="I730" s="193"/>
      <c r="J730" s="193"/>
      <c r="K730" s="193"/>
      <c r="L730" s="193"/>
      <c r="M730" s="193"/>
      <c r="N730" s="193"/>
      <c r="O730" s="193"/>
      <c r="P730" s="193"/>
      <c r="Q730" s="193"/>
      <c r="R730" s="193"/>
      <c r="S730" s="193"/>
      <c r="T730" s="193"/>
      <c r="U730" s="193"/>
      <c r="V730" s="193"/>
      <c r="W730" s="193"/>
      <c r="X730" s="193"/>
      <c r="Y730" s="193"/>
      <c r="Z730" s="193"/>
    </row>
    <row r="731" ht="12.0" customHeight="1">
      <c r="A731" s="193"/>
      <c r="B731" s="193"/>
      <c r="C731" s="193"/>
      <c r="D731" s="193"/>
      <c r="E731" s="193"/>
      <c r="F731" s="193"/>
      <c r="G731" s="193"/>
      <c r="H731" s="193"/>
      <c r="I731" s="193"/>
      <c r="J731" s="193"/>
      <c r="K731" s="193"/>
      <c r="L731" s="193"/>
      <c r="M731" s="193"/>
      <c r="N731" s="193"/>
      <c r="O731" s="193"/>
      <c r="P731" s="193"/>
      <c r="Q731" s="193"/>
      <c r="R731" s="193"/>
      <c r="S731" s="193"/>
      <c r="T731" s="193"/>
      <c r="U731" s="193"/>
      <c r="V731" s="193"/>
      <c r="W731" s="193"/>
      <c r="X731" s="193"/>
      <c r="Y731" s="193"/>
      <c r="Z731" s="193"/>
    </row>
    <row r="732" ht="12.0" customHeight="1">
      <c r="A732" s="193"/>
      <c r="B732" s="193"/>
      <c r="C732" s="193"/>
      <c r="D732" s="193"/>
      <c r="E732" s="193"/>
      <c r="F732" s="193"/>
      <c r="G732" s="193"/>
      <c r="H732" s="193"/>
      <c r="I732" s="193"/>
      <c r="J732" s="193"/>
      <c r="K732" s="193"/>
      <c r="L732" s="193"/>
      <c r="M732" s="193"/>
      <c r="N732" s="193"/>
      <c r="O732" s="193"/>
      <c r="P732" s="193"/>
      <c r="Q732" s="193"/>
      <c r="R732" s="193"/>
      <c r="S732" s="193"/>
      <c r="T732" s="193"/>
      <c r="U732" s="193"/>
      <c r="V732" s="193"/>
      <c r="W732" s="193"/>
      <c r="X732" s="193"/>
      <c r="Y732" s="193"/>
      <c r="Z732" s="193"/>
    </row>
    <row r="733" ht="12.0" customHeight="1">
      <c r="A733" s="193"/>
      <c r="B733" s="193"/>
      <c r="C733" s="193"/>
      <c r="D733" s="193"/>
      <c r="E733" s="193"/>
      <c r="F733" s="193"/>
      <c r="G733" s="193"/>
      <c r="H733" s="193"/>
      <c r="I733" s="193"/>
      <c r="J733" s="193"/>
      <c r="K733" s="193"/>
      <c r="L733" s="193"/>
      <c r="M733" s="193"/>
      <c r="N733" s="193"/>
      <c r="O733" s="193"/>
      <c r="P733" s="193"/>
      <c r="Q733" s="193"/>
      <c r="R733" s="193"/>
      <c r="S733" s="193"/>
      <c r="T733" s="193"/>
      <c r="U733" s="193"/>
      <c r="V733" s="193"/>
      <c r="W733" s="193"/>
      <c r="X733" s="193"/>
      <c r="Y733" s="193"/>
      <c r="Z733" s="193"/>
    </row>
    <row r="734" ht="12.0" customHeight="1">
      <c r="A734" s="193"/>
      <c r="B734" s="193"/>
      <c r="C734" s="193"/>
      <c r="D734" s="193"/>
      <c r="E734" s="193"/>
      <c r="F734" s="193"/>
      <c r="G734" s="193"/>
      <c r="H734" s="193"/>
      <c r="I734" s="193"/>
      <c r="J734" s="193"/>
      <c r="K734" s="193"/>
      <c r="L734" s="193"/>
      <c r="M734" s="193"/>
      <c r="N734" s="193"/>
      <c r="O734" s="193"/>
      <c r="P734" s="193"/>
      <c r="Q734" s="193"/>
      <c r="R734" s="193"/>
      <c r="S734" s="193"/>
      <c r="T734" s="193"/>
      <c r="U734" s="193"/>
      <c r="V734" s="193"/>
      <c r="W734" s="193"/>
      <c r="X734" s="193"/>
      <c r="Y734" s="193"/>
      <c r="Z734" s="193"/>
    </row>
    <row r="735" ht="12.0" customHeight="1">
      <c r="A735" s="193"/>
      <c r="B735" s="193"/>
      <c r="C735" s="193"/>
      <c r="D735" s="193"/>
      <c r="E735" s="193"/>
      <c r="F735" s="193"/>
      <c r="G735" s="193"/>
      <c r="H735" s="193"/>
      <c r="I735" s="193"/>
      <c r="J735" s="193"/>
      <c r="K735" s="193"/>
      <c r="L735" s="193"/>
      <c r="M735" s="193"/>
      <c r="N735" s="193"/>
      <c r="O735" s="193"/>
      <c r="P735" s="193"/>
      <c r="Q735" s="193"/>
      <c r="R735" s="193"/>
      <c r="S735" s="193"/>
      <c r="T735" s="193"/>
      <c r="U735" s="193"/>
      <c r="V735" s="193"/>
      <c r="W735" s="193"/>
      <c r="X735" s="193"/>
      <c r="Y735" s="193"/>
      <c r="Z735" s="193"/>
    </row>
    <row r="736" ht="12.0" customHeight="1">
      <c r="A736" s="193"/>
      <c r="B736" s="193"/>
      <c r="C736" s="193"/>
      <c r="D736" s="193"/>
      <c r="E736" s="193"/>
      <c r="F736" s="193"/>
      <c r="G736" s="193"/>
      <c r="H736" s="193"/>
      <c r="I736" s="193"/>
      <c r="J736" s="193"/>
      <c r="K736" s="193"/>
      <c r="L736" s="193"/>
      <c r="M736" s="193"/>
      <c r="N736" s="193"/>
      <c r="O736" s="193"/>
      <c r="P736" s="193"/>
      <c r="Q736" s="193"/>
      <c r="R736" s="193"/>
      <c r="S736" s="193"/>
      <c r="T736" s="193"/>
      <c r="U736" s="193"/>
      <c r="V736" s="193"/>
      <c r="W736" s="193"/>
      <c r="X736" s="193"/>
      <c r="Y736" s="193"/>
      <c r="Z736" s="193"/>
    </row>
    <row r="737" ht="12.0" customHeight="1">
      <c r="A737" s="193"/>
      <c r="B737" s="193"/>
      <c r="C737" s="193"/>
      <c r="D737" s="193"/>
      <c r="E737" s="193"/>
      <c r="F737" s="193"/>
      <c r="G737" s="193"/>
      <c r="H737" s="193"/>
      <c r="I737" s="193"/>
      <c r="J737" s="193"/>
      <c r="K737" s="193"/>
      <c r="L737" s="193"/>
      <c r="M737" s="193"/>
      <c r="N737" s="193"/>
      <c r="O737" s="193"/>
      <c r="P737" s="193"/>
      <c r="Q737" s="193"/>
      <c r="R737" s="193"/>
      <c r="S737" s="193"/>
      <c r="T737" s="193"/>
      <c r="U737" s="193"/>
      <c r="V737" s="193"/>
      <c r="W737" s="193"/>
      <c r="X737" s="193"/>
      <c r="Y737" s="193"/>
      <c r="Z737" s="193"/>
    </row>
    <row r="738" ht="12.0" customHeight="1">
      <c r="A738" s="193"/>
      <c r="B738" s="193"/>
      <c r="C738" s="193"/>
      <c r="D738" s="193"/>
      <c r="E738" s="193"/>
      <c r="F738" s="193"/>
      <c r="G738" s="193"/>
      <c r="H738" s="193"/>
      <c r="I738" s="193"/>
      <c r="J738" s="193"/>
      <c r="K738" s="193"/>
      <c r="L738" s="193"/>
      <c r="M738" s="193"/>
      <c r="N738" s="193"/>
      <c r="O738" s="193"/>
      <c r="P738" s="193"/>
      <c r="Q738" s="193"/>
      <c r="R738" s="193"/>
      <c r="S738" s="193"/>
      <c r="T738" s="193"/>
      <c r="U738" s="193"/>
      <c r="V738" s="193"/>
      <c r="W738" s="193"/>
      <c r="X738" s="193"/>
      <c r="Y738" s="193"/>
      <c r="Z738" s="193"/>
    </row>
    <row r="739" ht="12.0" customHeight="1">
      <c r="A739" s="193"/>
      <c r="B739" s="193"/>
      <c r="C739" s="193"/>
      <c r="D739" s="193"/>
      <c r="E739" s="193"/>
      <c r="F739" s="193"/>
      <c r="G739" s="193"/>
      <c r="H739" s="193"/>
      <c r="I739" s="193"/>
      <c r="J739" s="193"/>
      <c r="K739" s="193"/>
      <c r="L739" s="193"/>
      <c r="M739" s="193"/>
      <c r="N739" s="193"/>
      <c r="O739" s="193"/>
      <c r="P739" s="193"/>
      <c r="Q739" s="193"/>
      <c r="R739" s="193"/>
      <c r="S739" s="193"/>
      <c r="T739" s="193"/>
      <c r="U739" s="193"/>
      <c r="V739" s="193"/>
      <c r="W739" s="193"/>
      <c r="X739" s="193"/>
      <c r="Y739" s="193"/>
      <c r="Z739" s="193"/>
    </row>
    <row r="740" ht="12.0" customHeight="1">
      <c r="A740" s="193"/>
      <c r="B740" s="193"/>
      <c r="C740" s="193"/>
      <c r="D740" s="193"/>
      <c r="E740" s="193"/>
      <c r="F740" s="193"/>
      <c r="G740" s="193"/>
      <c r="H740" s="193"/>
      <c r="I740" s="193"/>
      <c r="J740" s="193"/>
      <c r="K740" s="193"/>
      <c r="L740" s="193"/>
      <c r="M740" s="193"/>
      <c r="N740" s="193"/>
      <c r="O740" s="193"/>
      <c r="P740" s="193"/>
      <c r="Q740" s="193"/>
      <c r="R740" s="193"/>
      <c r="S740" s="193"/>
      <c r="T740" s="193"/>
      <c r="U740" s="193"/>
      <c r="V740" s="193"/>
      <c r="W740" s="193"/>
      <c r="X740" s="193"/>
      <c r="Y740" s="193"/>
      <c r="Z740" s="193"/>
    </row>
    <row r="741" ht="12.0" customHeight="1">
      <c r="A741" s="193"/>
      <c r="B741" s="193"/>
      <c r="C741" s="193"/>
      <c r="D741" s="193"/>
      <c r="E741" s="193"/>
      <c r="F741" s="193"/>
      <c r="G741" s="193"/>
      <c r="H741" s="193"/>
      <c r="I741" s="193"/>
      <c r="J741" s="193"/>
      <c r="K741" s="193"/>
      <c r="L741" s="193"/>
      <c r="M741" s="193"/>
      <c r="N741" s="193"/>
      <c r="O741" s="193"/>
      <c r="P741" s="193"/>
      <c r="Q741" s="193"/>
      <c r="R741" s="193"/>
      <c r="S741" s="193"/>
      <c r="T741" s="193"/>
      <c r="U741" s="193"/>
      <c r="V741" s="193"/>
      <c r="W741" s="193"/>
      <c r="X741" s="193"/>
      <c r="Y741" s="193"/>
      <c r="Z741" s="193"/>
    </row>
    <row r="742" ht="12.0" customHeight="1">
      <c r="A742" s="193"/>
      <c r="B742" s="193"/>
      <c r="C742" s="193"/>
      <c r="D742" s="193"/>
      <c r="E742" s="193"/>
      <c r="F742" s="193"/>
      <c r="G742" s="193"/>
      <c r="H742" s="193"/>
      <c r="I742" s="193"/>
      <c r="J742" s="193"/>
      <c r="K742" s="193"/>
      <c r="L742" s="193"/>
      <c r="M742" s="193"/>
      <c r="N742" s="193"/>
      <c r="O742" s="193"/>
      <c r="P742" s="193"/>
      <c r="Q742" s="193"/>
      <c r="R742" s="193"/>
      <c r="S742" s="193"/>
      <c r="T742" s="193"/>
      <c r="U742" s="193"/>
      <c r="V742" s="193"/>
      <c r="W742" s="193"/>
      <c r="X742" s="193"/>
      <c r="Y742" s="193"/>
      <c r="Z742" s="193"/>
    </row>
    <row r="743" ht="12.0" customHeight="1">
      <c r="A743" s="193"/>
      <c r="B743" s="193"/>
      <c r="C743" s="193"/>
      <c r="D743" s="193"/>
      <c r="E743" s="193"/>
      <c r="F743" s="193"/>
      <c r="G743" s="193"/>
      <c r="H743" s="193"/>
      <c r="I743" s="193"/>
      <c r="J743" s="193"/>
      <c r="K743" s="193"/>
      <c r="L743" s="193"/>
      <c r="M743" s="193"/>
      <c r="N743" s="193"/>
      <c r="O743" s="193"/>
      <c r="P743" s="193"/>
      <c r="Q743" s="193"/>
      <c r="R743" s="193"/>
      <c r="S743" s="193"/>
      <c r="T743" s="193"/>
      <c r="U743" s="193"/>
      <c r="V743" s="193"/>
      <c r="W743" s="193"/>
      <c r="X743" s="193"/>
      <c r="Y743" s="193"/>
      <c r="Z743" s="193"/>
    </row>
    <row r="744" ht="12.0" customHeight="1">
      <c r="A744" s="193"/>
      <c r="B744" s="193"/>
      <c r="C744" s="193"/>
      <c r="D744" s="193"/>
      <c r="E744" s="193"/>
      <c r="F744" s="193"/>
      <c r="G744" s="193"/>
      <c r="H744" s="193"/>
      <c r="I744" s="193"/>
      <c r="J744" s="193"/>
      <c r="K744" s="193"/>
      <c r="L744" s="193"/>
      <c r="M744" s="193"/>
      <c r="N744" s="193"/>
      <c r="O744" s="193"/>
      <c r="P744" s="193"/>
      <c r="Q744" s="193"/>
      <c r="R744" s="193"/>
      <c r="S744" s="193"/>
      <c r="T744" s="193"/>
      <c r="U744" s="193"/>
      <c r="V744" s="193"/>
      <c r="W744" s="193"/>
      <c r="X744" s="193"/>
      <c r="Y744" s="193"/>
      <c r="Z744" s="193"/>
    </row>
    <row r="745" ht="12.0" customHeight="1">
      <c r="A745" s="193"/>
      <c r="B745" s="193"/>
      <c r="C745" s="193"/>
      <c r="D745" s="193"/>
      <c r="E745" s="193"/>
      <c r="F745" s="193"/>
      <c r="G745" s="193"/>
      <c r="H745" s="193"/>
      <c r="I745" s="193"/>
      <c r="J745" s="193"/>
      <c r="K745" s="193"/>
      <c r="L745" s="193"/>
      <c r="M745" s="193"/>
      <c r="N745" s="193"/>
      <c r="O745" s="193"/>
      <c r="P745" s="193"/>
      <c r="Q745" s="193"/>
      <c r="R745" s="193"/>
      <c r="S745" s="193"/>
      <c r="T745" s="193"/>
      <c r="U745" s="193"/>
      <c r="V745" s="193"/>
      <c r="W745" s="193"/>
      <c r="X745" s="193"/>
      <c r="Y745" s="193"/>
      <c r="Z745" s="193"/>
    </row>
    <row r="746" ht="12.0" customHeight="1">
      <c r="A746" s="193"/>
      <c r="B746" s="193"/>
      <c r="C746" s="193"/>
      <c r="D746" s="193"/>
      <c r="E746" s="193"/>
      <c r="F746" s="193"/>
      <c r="G746" s="193"/>
      <c r="H746" s="193"/>
      <c r="I746" s="193"/>
      <c r="J746" s="193"/>
      <c r="K746" s="193"/>
      <c r="L746" s="193"/>
      <c r="M746" s="193"/>
      <c r="N746" s="193"/>
      <c r="O746" s="193"/>
      <c r="P746" s="193"/>
      <c r="Q746" s="193"/>
      <c r="R746" s="193"/>
      <c r="S746" s="193"/>
      <c r="T746" s="193"/>
      <c r="U746" s="193"/>
      <c r="V746" s="193"/>
      <c r="W746" s="193"/>
      <c r="X746" s="193"/>
      <c r="Y746" s="193"/>
      <c r="Z746" s="193"/>
    </row>
    <row r="747" ht="12.0" customHeight="1">
      <c r="A747" s="193"/>
      <c r="B747" s="193"/>
      <c r="C747" s="193"/>
      <c r="D747" s="193"/>
      <c r="E747" s="193"/>
      <c r="F747" s="193"/>
      <c r="G747" s="193"/>
      <c r="H747" s="193"/>
      <c r="I747" s="193"/>
      <c r="J747" s="193"/>
      <c r="K747" s="193"/>
      <c r="L747" s="193"/>
      <c r="M747" s="193"/>
      <c r="N747" s="193"/>
      <c r="O747" s="193"/>
      <c r="P747" s="193"/>
      <c r="Q747" s="193"/>
      <c r="R747" s="193"/>
      <c r="S747" s="193"/>
      <c r="T747" s="193"/>
      <c r="U747" s="193"/>
      <c r="V747" s="193"/>
      <c r="W747" s="193"/>
      <c r="X747" s="193"/>
      <c r="Y747" s="193"/>
      <c r="Z747" s="193"/>
    </row>
    <row r="748" ht="12.0" customHeight="1">
      <c r="A748" s="193"/>
      <c r="B748" s="193"/>
      <c r="C748" s="193"/>
      <c r="D748" s="193"/>
      <c r="E748" s="193"/>
      <c r="F748" s="193"/>
      <c r="G748" s="193"/>
      <c r="H748" s="193"/>
      <c r="I748" s="193"/>
      <c r="J748" s="193"/>
      <c r="K748" s="193"/>
      <c r="L748" s="193"/>
      <c r="M748" s="193"/>
      <c r="N748" s="193"/>
      <c r="O748" s="193"/>
      <c r="P748" s="193"/>
      <c r="Q748" s="193"/>
      <c r="R748" s="193"/>
      <c r="S748" s="193"/>
      <c r="T748" s="193"/>
      <c r="U748" s="193"/>
      <c r="V748" s="193"/>
      <c r="W748" s="193"/>
      <c r="X748" s="193"/>
      <c r="Y748" s="193"/>
      <c r="Z748" s="193"/>
    </row>
    <row r="749" ht="12.0" customHeight="1">
      <c r="A749" s="193"/>
      <c r="B749" s="193"/>
      <c r="C749" s="193"/>
      <c r="D749" s="193"/>
      <c r="E749" s="193"/>
      <c r="F749" s="193"/>
      <c r="G749" s="193"/>
      <c r="H749" s="193"/>
      <c r="I749" s="193"/>
      <c r="J749" s="193"/>
      <c r="K749" s="193"/>
      <c r="L749" s="193"/>
      <c r="M749" s="193"/>
      <c r="N749" s="193"/>
      <c r="O749" s="193"/>
      <c r="P749" s="193"/>
      <c r="Q749" s="193"/>
      <c r="R749" s="193"/>
      <c r="S749" s="193"/>
      <c r="T749" s="193"/>
      <c r="U749" s="193"/>
      <c r="V749" s="193"/>
      <c r="W749" s="193"/>
      <c r="X749" s="193"/>
      <c r="Y749" s="193"/>
      <c r="Z749" s="193"/>
    </row>
    <row r="750" ht="12.0" customHeight="1">
      <c r="A750" s="193"/>
      <c r="B750" s="193"/>
      <c r="C750" s="193"/>
      <c r="D750" s="193"/>
      <c r="E750" s="193"/>
      <c r="F750" s="193"/>
      <c r="G750" s="193"/>
      <c r="H750" s="193"/>
      <c r="I750" s="193"/>
      <c r="J750" s="193"/>
      <c r="K750" s="193"/>
      <c r="L750" s="193"/>
      <c r="M750" s="193"/>
      <c r="N750" s="193"/>
      <c r="O750" s="193"/>
      <c r="P750" s="193"/>
      <c r="Q750" s="193"/>
      <c r="R750" s="193"/>
      <c r="S750" s="193"/>
      <c r="T750" s="193"/>
      <c r="U750" s="193"/>
      <c r="V750" s="193"/>
      <c r="W750" s="193"/>
      <c r="X750" s="193"/>
      <c r="Y750" s="193"/>
      <c r="Z750" s="193"/>
    </row>
    <row r="751" ht="12.0" customHeight="1">
      <c r="A751" s="193"/>
      <c r="B751" s="193"/>
      <c r="C751" s="193"/>
      <c r="D751" s="193"/>
      <c r="E751" s="193"/>
      <c r="F751" s="193"/>
      <c r="G751" s="193"/>
      <c r="H751" s="193"/>
      <c r="I751" s="193"/>
      <c r="J751" s="193"/>
      <c r="K751" s="193"/>
      <c r="L751" s="193"/>
      <c r="M751" s="193"/>
      <c r="N751" s="193"/>
      <c r="O751" s="193"/>
      <c r="P751" s="193"/>
      <c r="Q751" s="193"/>
      <c r="R751" s="193"/>
      <c r="S751" s="193"/>
      <c r="T751" s="193"/>
      <c r="U751" s="193"/>
      <c r="V751" s="193"/>
      <c r="W751" s="193"/>
      <c r="X751" s="193"/>
      <c r="Y751" s="193"/>
      <c r="Z751" s="193"/>
    </row>
    <row r="752" ht="12.0" customHeight="1">
      <c r="A752" s="193"/>
      <c r="B752" s="193"/>
      <c r="C752" s="193"/>
      <c r="D752" s="193"/>
      <c r="E752" s="193"/>
      <c r="F752" s="193"/>
      <c r="G752" s="193"/>
      <c r="H752" s="193"/>
      <c r="I752" s="193"/>
      <c r="J752" s="193"/>
      <c r="K752" s="193"/>
      <c r="L752" s="193"/>
      <c r="M752" s="193"/>
      <c r="N752" s="193"/>
      <c r="O752" s="193"/>
      <c r="P752" s="193"/>
      <c r="Q752" s="193"/>
      <c r="R752" s="193"/>
      <c r="S752" s="193"/>
      <c r="T752" s="193"/>
      <c r="U752" s="193"/>
      <c r="V752" s="193"/>
      <c r="W752" s="193"/>
      <c r="X752" s="193"/>
      <c r="Y752" s="193"/>
      <c r="Z752" s="193"/>
    </row>
    <row r="753" ht="12.0" customHeight="1">
      <c r="A753" s="193"/>
      <c r="B753" s="193"/>
      <c r="C753" s="193"/>
      <c r="D753" s="193"/>
      <c r="E753" s="193"/>
      <c r="F753" s="193"/>
      <c r="G753" s="193"/>
      <c r="H753" s="193"/>
      <c r="I753" s="193"/>
      <c r="J753" s="193"/>
      <c r="K753" s="193"/>
      <c r="L753" s="193"/>
      <c r="M753" s="193"/>
      <c r="N753" s="193"/>
      <c r="O753" s="193"/>
      <c r="P753" s="193"/>
      <c r="Q753" s="193"/>
      <c r="R753" s="193"/>
      <c r="S753" s="193"/>
      <c r="T753" s="193"/>
      <c r="U753" s="193"/>
      <c r="V753" s="193"/>
      <c r="W753" s="193"/>
      <c r="X753" s="193"/>
      <c r="Y753" s="193"/>
      <c r="Z753" s="193"/>
    </row>
    <row r="754" ht="12.0" customHeight="1">
      <c r="A754" s="193"/>
      <c r="B754" s="193"/>
      <c r="C754" s="193"/>
      <c r="D754" s="193"/>
      <c r="E754" s="193"/>
      <c r="F754" s="193"/>
      <c r="G754" s="193"/>
      <c r="H754" s="193"/>
      <c r="I754" s="193"/>
      <c r="J754" s="193"/>
      <c r="K754" s="193"/>
      <c r="L754" s="193"/>
      <c r="M754" s="193"/>
      <c r="N754" s="193"/>
      <c r="O754" s="193"/>
      <c r="P754" s="193"/>
      <c r="Q754" s="193"/>
      <c r="R754" s="193"/>
      <c r="S754" s="193"/>
      <c r="T754" s="193"/>
      <c r="U754" s="193"/>
      <c r="V754" s="193"/>
      <c r="W754" s="193"/>
      <c r="X754" s="193"/>
      <c r="Y754" s="193"/>
      <c r="Z754" s="193"/>
    </row>
    <row r="755" ht="12.0" customHeight="1">
      <c r="A755" s="193"/>
      <c r="B755" s="193"/>
      <c r="C755" s="193"/>
      <c r="D755" s="193"/>
      <c r="E755" s="193"/>
      <c r="F755" s="193"/>
      <c r="G755" s="193"/>
      <c r="H755" s="193"/>
      <c r="I755" s="193"/>
      <c r="J755" s="193"/>
      <c r="K755" s="193"/>
      <c r="L755" s="193"/>
      <c r="M755" s="193"/>
      <c r="N755" s="193"/>
      <c r="O755" s="193"/>
      <c r="P755" s="193"/>
      <c r="Q755" s="193"/>
      <c r="R755" s="193"/>
      <c r="S755" s="193"/>
      <c r="T755" s="193"/>
      <c r="U755" s="193"/>
      <c r="V755" s="193"/>
      <c r="W755" s="193"/>
      <c r="X755" s="193"/>
      <c r="Y755" s="193"/>
      <c r="Z755" s="193"/>
    </row>
    <row r="756" ht="12.0" customHeight="1">
      <c r="A756" s="193"/>
      <c r="B756" s="193"/>
      <c r="C756" s="193"/>
      <c r="D756" s="193"/>
      <c r="E756" s="193"/>
      <c r="F756" s="193"/>
      <c r="G756" s="193"/>
      <c r="H756" s="193"/>
      <c r="I756" s="193"/>
      <c r="J756" s="193"/>
      <c r="K756" s="193"/>
      <c r="L756" s="193"/>
      <c r="M756" s="193"/>
      <c r="N756" s="193"/>
      <c r="O756" s="193"/>
      <c r="P756" s="193"/>
      <c r="Q756" s="193"/>
      <c r="R756" s="193"/>
      <c r="S756" s="193"/>
      <c r="T756" s="193"/>
      <c r="U756" s="193"/>
      <c r="V756" s="193"/>
      <c r="W756" s="193"/>
      <c r="X756" s="193"/>
      <c r="Y756" s="193"/>
      <c r="Z756" s="193"/>
    </row>
    <row r="757" ht="12.0" customHeight="1">
      <c r="A757" s="193"/>
      <c r="B757" s="193"/>
      <c r="C757" s="193"/>
      <c r="D757" s="193"/>
      <c r="E757" s="193"/>
      <c r="F757" s="193"/>
      <c r="G757" s="193"/>
      <c r="H757" s="193"/>
      <c r="I757" s="193"/>
      <c r="J757" s="193"/>
      <c r="K757" s="193"/>
      <c r="L757" s="193"/>
      <c r="M757" s="193"/>
      <c r="N757" s="193"/>
      <c r="O757" s="193"/>
      <c r="P757" s="193"/>
      <c r="Q757" s="193"/>
      <c r="R757" s="193"/>
      <c r="S757" s="193"/>
      <c r="T757" s="193"/>
      <c r="U757" s="193"/>
      <c r="V757" s="193"/>
      <c r="W757" s="193"/>
      <c r="X757" s="193"/>
      <c r="Y757" s="193"/>
      <c r="Z757" s="193"/>
    </row>
    <row r="758" ht="12.0" customHeight="1">
      <c r="A758" s="193"/>
      <c r="B758" s="193"/>
      <c r="C758" s="193"/>
      <c r="D758" s="193"/>
      <c r="E758" s="193"/>
      <c r="F758" s="193"/>
      <c r="G758" s="193"/>
      <c r="H758" s="193"/>
      <c r="I758" s="193"/>
      <c r="J758" s="193"/>
      <c r="K758" s="193"/>
      <c r="L758" s="193"/>
      <c r="M758" s="193"/>
      <c r="N758" s="193"/>
      <c r="O758" s="193"/>
      <c r="P758" s="193"/>
      <c r="Q758" s="193"/>
      <c r="R758" s="193"/>
      <c r="S758" s="193"/>
      <c r="T758" s="193"/>
      <c r="U758" s="193"/>
      <c r="V758" s="193"/>
      <c r="W758" s="193"/>
      <c r="X758" s="193"/>
      <c r="Y758" s="193"/>
      <c r="Z758" s="193"/>
    </row>
    <row r="759" ht="12.0" customHeight="1">
      <c r="A759" s="193"/>
      <c r="B759" s="193"/>
      <c r="C759" s="193"/>
      <c r="D759" s="193"/>
      <c r="E759" s="193"/>
      <c r="F759" s="193"/>
      <c r="G759" s="193"/>
      <c r="H759" s="193"/>
      <c r="I759" s="193"/>
      <c r="J759" s="193"/>
      <c r="K759" s="193"/>
      <c r="L759" s="193"/>
      <c r="M759" s="193"/>
      <c r="N759" s="193"/>
      <c r="O759" s="193"/>
      <c r="P759" s="193"/>
      <c r="Q759" s="193"/>
      <c r="R759" s="193"/>
      <c r="S759" s="193"/>
      <c r="T759" s="193"/>
      <c r="U759" s="193"/>
      <c r="V759" s="193"/>
      <c r="W759" s="193"/>
      <c r="X759" s="193"/>
      <c r="Y759" s="193"/>
      <c r="Z759" s="193"/>
    </row>
    <row r="760" ht="12.0" customHeight="1">
      <c r="A760" s="193"/>
      <c r="B760" s="193"/>
      <c r="C760" s="193"/>
      <c r="D760" s="193"/>
      <c r="E760" s="193"/>
      <c r="F760" s="193"/>
      <c r="G760" s="193"/>
      <c r="H760" s="193"/>
      <c r="I760" s="193"/>
      <c r="J760" s="193"/>
      <c r="K760" s="193"/>
      <c r="L760" s="193"/>
      <c r="M760" s="193"/>
      <c r="N760" s="193"/>
      <c r="O760" s="193"/>
      <c r="P760" s="193"/>
      <c r="Q760" s="193"/>
      <c r="R760" s="193"/>
      <c r="S760" s="193"/>
      <c r="T760" s="193"/>
      <c r="U760" s="193"/>
      <c r="V760" s="193"/>
      <c r="W760" s="193"/>
      <c r="X760" s="193"/>
      <c r="Y760" s="193"/>
      <c r="Z760" s="193"/>
    </row>
    <row r="761" ht="12.0" customHeight="1">
      <c r="A761" s="193"/>
      <c r="B761" s="193"/>
      <c r="C761" s="193"/>
      <c r="D761" s="193"/>
      <c r="E761" s="193"/>
      <c r="F761" s="193"/>
      <c r="G761" s="193"/>
      <c r="H761" s="193"/>
      <c r="I761" s="193"/>
      <c r="J761" s="193"/>
      <c r="K761" s="193"/>
      <c r="L761" s="193"/>
      <c r="M761" s="193"/>
      <c r="N761" s="193"/>
      <c r="O761" s="193"/>
      <c r="P761" s="193"/>
      <c r="Q761" s="193"/>
      <c r="R761" s="193"/>
      <c r="S761" s="193"/>
      <c r="T761" s="193"/>
      <c r="U761" s="193"/>
      <c r="V761" s="193"/>
      <c r="W761" s="193"/>
      <c r="X761" s="193"/>
      <c r="Y761" s="193"/>
      <c r="Z761" s="193"/>
    </row>
    <row r="762" ht="12.0" customHeight="1">
      <c r="A762" s="193"/>
      <c r="B762" s="193"/>
      <c r="C762" s="193"/>
      <c r="D762" s="193"/>
      <c r="E762" s="193"/>
      <c r="F762" s="193"/>
      <c r="G762" s="193"/>
      <c r="H762" s="193"/>
      <c r="I762" s="193"/>
      <c r="J762" s="193"/>
      <c r="K762" s="193"/>
      <c r="L762" s="193"/>
      <c r="M762" s="193"/>
      <c r="N762" s="193"/>
      <c r="O762" s="193"/>
      <c r="P762" s="193"/>
      <c r="Q762" s="193"/>
      <c r="R762" s="193"/>
      <c r="S762" s="193"/>
      <c r="T762" s="193"/>
      <c r="U762" s="193"/>
      <c r="V762" s="193"/>
      <c r="W762" s="193"/>
      <c r="X762" s="193"/>
      <c r="Y762" s="193"/>
      <c r="Z762" s="193"/>
    </row>
    <row r="763" ht="12.0" customHeight="1">
      <c r="A763" s="193"/>
      <c r="B763" s="193"/>
      <c r="C763" s="193"/>
      <c r="D763" s="193"/>
      <c r="E763" s="193"/>
      <c r="F763" s="193"/>
      <c r="G763" s="193"/>
      <c r="H763" s="193"/>
      <c r="I763" s="193"/>
      <c r="J763" s="193"/>
      <c r="K763" s="193"/>
      <c r="L763" s="193"/>
      <c r="M763" s="193"/>
      <c r="N763" s="193"/>
      <c r="O763" s="193"/>
      <c r="P763" s="193"/>
      <c r="Q763" s="193"/>
      <c r="R763" s="193"/>
      <c r="S763" s="193"/>
      <c r="T763" s="193"/>
      <c r="U763" s="193"/>
      <c r="V763" s="193"/>
      <c r="W763" s="193"/>
      <c r="X763" s="193"/>
      <c r="Y763" s="193"/>
      <c r="Z763" s="193"/>
    </row>
    <row r="764" ht="12.0" customHeight="1">
      <c r="A764" s="193"/>
      <c r="B764" s="193"/>
      <c r="C764" s="193"/>
      <c r="D764" s="193"/>
      <c r="E764" s="193"/>
      <c r="F764" s="193"/>
      <c r="G764" s="193"/>
      <c r="H764" s="193"/>
      <c r="I764" s="193"/>
      <c r="J764" s="193"/>
      <c r="K764" s="193"/>
      <c r="L764" s="193"/>
      <c r="M764" s="193"/>
      <c r="N764" s="193"/>
      <c r="O764" s="193"/>
      <c r="P764" s="193"/>
      <c r="Q764" s="193"/>
      <c r="R764" s="193"/>
      <c r="S764" s="193"/>
      <c r="T764" s="193"/>
      <c r="U764" s="193"/>
      <c r="V764" s="193"/>
      <c r="W764" s="193"/>
      <c r="X764" s="193"/>
      <c r="Y764" s="193"/>
      <c r="Z764" s="193"/>
    </row>
    <row r="765" ht="12.0" customHeight="1">
      <c r="A765" s="193"/>
      <c r="B765" s="193"/>
      <c r="C765" s="193"/>
      <c r="D765" s="193"/>
      <c r="E765" s="193"/>
      <c r="F765" s="193"/>
      <c r="G765" s="193"/>
      <c r="H765" s="193"/>
      <c r="I765" s="193"/>
      <c r="J765" s="193"/>
      <c r="K765" s="193"/>
      <c r="L765" s="193"/>
      <c r="M765" s="193"/>
      <c r="N765" s="193"/>
      <c r="O765" s="193"/>
      <c r="P765" s="193"/>
      <c r="Q765" s="193"/>
      <c r="R765" s="193"/>
      <c r="S765" s="193"/>
      <c r="T765" s="193"/>
      <c r="U765" s="193"/>
      <c r="V765" s="193"/>
      <c r="W765" s="193"/>
      <c r="X765" s="193"/>
      <c r="Y765" s="193"/>
      <c r="Z765" s="193"/>
    </row>
    <row r="766" ht="12.0" customHeight="1">
      <c r="A766" s="193"/>
      <c r="B766" s="193"/>
      <c r="C766" s="193"/>
      <c r="D766" s="193"/>
      <c r="E766" s="193"/>
      <c r="F766" s="193"/>
      <c r="G766" s="193"/>
      <c r="H766" s="193"/>
      <c r="I766" s="193"/>
      <c r="J766" s="193"/>
      <c r="K766" s="193"/>
      <c r="L766" s="193"/>
      <c r="M766" s="193"/>
      <c r="N766" s="193"/>
      <c r="O766" s="193"/>
      <c r="P766" s="193"/>
      <c r="Q766" s="193"/>
      <c r="R766" s="193"/>
      <c r="S766" s="193"/>
      <c r="T766" s="193"/>
      <c r="U766" s="193"/>
      <c r="V766" s="193"/>
      <c r="W766" s="193"/>
      <c r="X766" s="193"/>
      <c r="Y766" s="193"/>
      <c r="Z766" s="193"/>
    </row>
    <row r="767" ht="12.0" customHeight="1">
      <c r="A767" s="193"/>
      <c r="B767" s="193"/>
      <c r="C767" s="193"/>
      <c r="D767" s="193"/>
      <c r="E767" s="193"/>
      <c r="F767" s="193"/>
      <c r="G767" s="193"/>
      <c r="H767" s="193"/>
      <c r="I767" s="193"/>
      <c r="J767" s="193"/>
      <c r="K767" s="193"/>
      <c r="L767" s="193"/>
      <c r="M767" s="193"/>
      <c r="N767" s="193"/>
      <c r="O767" s="193"/>
      <c r="P767" s="193"/>
      <c r="Q767" s="193"/>
      <c r="R767" s="193"/>
      <c r="S767" s="193"/>
      <c r="T767" s="193"/>
      <c r="U767" s="193"/>
      <c r="V767" s="193"/>
      <c r="W767" s="193"/>
      <c r="X767" s="193"/>
      <c r="Y767" s="193"/>
      <c r="Z767" s="193"/>
    </row>
    <row r="768" ht="12.0" customHeight="1">
      <c r="A768" s="193"/>
      <c r="B768" s="193"/>
      <c r="C768" s="193"/>
      <c r="D768" s="193"/>
      <c r="E768" s="193"/>
      <c r="F768" s="193"/>
      <c r="G768" s="193"/>
      <c r="H768" s="193"/>
      <c r="I768" s="193"/>
      <c r="J768" s="193"/>
      <c r="K768" s="193"/>
      <c r="L768" s="193"/>
      <c r="M768" s="193"/>
      <c r="N768" s="193"/>
      <c r="O768" s="193"/>
      <c r="P768" s="193"/>
      <c r="Q768" s="193"/>
      <c r="R768" s="193"/>
      <c r="S768" s="193"/>
      <c r="T768" s="193"/>
      <c r="U768" s="193"/>
      <c r="V768" s="193"/>
      <c r="W768" s="193"/>
      <c r="X768" s="193"/>
      <c r="Y768" s="193"/>
      <c r="Z768" s="193"/>
    </row>
    <row r="769" ht="12.0" customHeight="1">
      <c r="A769" s="193"/>
      <c r="B769" s="193"/>
      <c r="C769" s="193"/>
      <c r="D769" s="193"/>
      <c r="E769" s="193"/>
      <c r="F769" s="193"/>
      <c r="G769" s="193"/>
      <c r="H769" s="193"/>
      <c r="I769" s="193"/>
      <c r="J769" s="193"/>
      <c r="K769" s="193"/>
      <c r="L769" s="193"/>
      <c r="M769" s="193"/>
      <c r="N769" s="193"/>
      <c r="O769" s="193"/>
      <c r="P769" s="193"/>
      <c r="Q769" s="193"/>
      <c r="R769" s="193"/>
      <c r="S769" s="193"/>
      <c r="T769" s="193"/>
      <c r="U769" s="193"/>
      <c r="V769" s="193"/>
      <c r="W769" s="193"/>
      <c r="X769" s="193"/>
      <c r="Y769" s="193"/>
      <c r="Z769" s="193"/>
    </row>
    <row r="770" ht="12.0" customHeight="1">
      <c r="A770" s="193"/>
      <c r="B770" s="193"/>
      <c r="C770" s="193"/>
      <c r="D770" s="193"/>
      <c r="E770" s="193"/>
      <c r="F770" s="193"/>
      <c r="G770" s="193"/>
      <c r="H770" s="193"/>
      <c r="I770" s="193"/>
      <c r="J770" s="193"/>
      <c r="K770" s="193"/>
      <c r="L770" s="193"/>
      <c r="M770" s="193"/>
      <c r="N770" s="193"/>
      <c r="O770" s="193"/>
      <c r="P770" s="193"/>
      <c r="Q770" s="193"/>
      <c r="R770" s="193"/>
      <c r="S770" s="193"/>
      <c r="T770" s="193"/>
      <c r="U770" s="193"/>
      <c r="V770" s="193"/>
      <c r="W770" s="193"/>
      <c r="X770" s="193"/>
      <c r="Y770" s="193"/>
      <c r="Z770" s="193"/>
    </row>
    <row r="771" ht="12.0" customHeight="1">
      <c r="A771" s="193"/>
      <c r="B771" s="193"/>
      <c r="C771" s="193"/>
      <c r="D771" s="193"/>
      <c r="E771" s="193"/>
      <c r="F771" s="193"/>
      <c r="G771" s="193"/>
      <c r="H771" s="193"/>
      <c r="I771" s="193"/>
      <c r="J771" s="193"/>
      <c r="K771" s="193"/>
      <c r="L771" s="193"/>
      <c r="M771" s="193"/>
      <c r="N771" s="193"/>
      <c r="O771" s="193"/>
      <c r="P771" s="193"/>
      <c r="Q771" s="193"/>
      <c r="R771" s="193"/>
      <c r="S771" s="193"/>
      <c r="T771" s="193"/>
      <c r="U771" s="193"/>
      <c r="V771" s="193"/>
      <c r="W771" s="193"/>
      <c r="X771" s="193"/>
      <c r="Y771" s="193"/>
      <c r="Z771" s="193"/>
    </row>
    <row r="772" ht="12.0" customHeight="1">
      <c r="A772" s="193"/>
      <c r="B772" s="193"/>
      <c r="C772" s="193"/>
      <c r="D772" s="193"/>
      <c r="E772" s="193"/>
      <c r="F772" s="193"/>
      <c r="G772" s="193"/>
      <c r="H772" s="193"/>
      <c r="I772" s="193"/>
      <c r="J772" s="193"/>
      <c r="K772" s="193"/>
      <c r="L772" s="193"/>
      <c r="M772" s="193"/>
      <c r="N772" s="193"/>
      <c r="O772" s="193"/>
      <c r="P772" s="193"/>
      <c r="Q772" s="193"/>
      <c r="R772" s="193"/>
      <c r="S772" s="193"/>
      <c r="T772" s="193"/>
      <c r="U772" s="193"/>
      <c r="V772" s="193"/>
      <c r="W772" s="193"/>
      <c r="X772" s="193"/>
      <c r="Y772" s="193"/>
      <c r="Z772" s="193"/>
    </row>
    <row r="773" ht="12.0" customHeight="1">
      <c r="A773" s="193"/>
      <c r="B773" s="193"/>
      <c r="C773" s="193"/>
      <c r="D773" s="193"/>
      <c r="E773" s="193"/>
      <c r="F773" s="193"/>
      <c r="G773" s="193"/>
      <c r="H773" s="193"/>
      <c r="I773" s="193"/>
      <c r="J773" s="193"/>
      <c r="K773" s="193"/>
      <c r="L773" s="193"/>
      <c r="M773" s="193"/>
      <c r="N773" s="193"/>
      <c r="O773" s="193"/>
      <c r="P773" s="193"/>
      <c r="Q773" s="193"/>
      <c r="R773" s="193"/>
      <c r="S773" s="193"/>
      <c r="T773" s="193"/>
      <c r="U773" s="193"/>
      <c r="V773" s="193"/>
      <c r="W773" s="193"/>
      <c r="X773" s="193"/>
      <c r="Y773" s="193"/>
      <c r="Z773" s="193"/>
    </row>
    <row r="774" ht="12.0" customHeight="1">
      <c r="A774" s="193"/>
      <c r="B774" s="193"/>
      <c r="C774" s="193"/>
      <c r="D774" s="193"/>
      <c r="E774" s="193"/>
      <c r="F774" s="193"/>
      <c r="G774" s="193"/>
      <c r="H774" s="193"/>
      <c r="I774" s="193"/>
      <c r="J774" s="193"/>
      <c r="K774" s="193"/>
      <c r="L774" s="193"/>
      <c r="M774" s="193"/>
      <c r="N774" s="193"/>
      <c r="O774" s="193"/>
      <c r="P774" s="193"/>
      <c r="Q774" s="193"/>
      <c r="R774" s="193"/>
      <c r="S774" s="193"/>
      <c r="T774" s="193"/>
      <c r="U774" s="193"/>
      <c r="V774" s="193"/>
      <c r="W774" s="193"/>
      <c r="X774" s="193"/>
      <c r="Y774" s="193"/>
      <c r="Z774" s="193"/>
    </row>
    <row r="775" ht="12.0" customHeight="1">
      <c r="A775" s="193"/>
      <c r="B775" s="193"/>
      <c r="C775" s="193"/>
      <c r="D775" s="193"/>
      <c r="E775" s="193"/>
      <c r="F775" s="193"/>
      <c r="G775" s="193"/>
      <c r="H775" s="193"/>
      <c r="I775" s="193"/>
      <c r="J775" s="193"/>
      <c r="K775" s="193"/>
      <c r="L775" s="193"/>
      <c r="M775" s="193"/>
      <c r="N775" s="193"/>
      <c r="O775" s="193"/>
      <c r="P775" s="193"/>
      <c r="Q775" s="193"/>
      <c r="R775" s="193"/>
      <c r="S775" s="193"/>
      <c r="T775" s="193"/>
      <c r="U775" s="193"/>
      <c r="V775" s="193"/>
      <c r="W775" s="193"/>
      <c r="X775" s="193"/>
      <c r="Y775" s="193"/>
      <c r="Z775" s="193"/>
    </row>
    <row r="776" ht="12.0" customHeight="1">
      <c r="A776" s="193"/>
      <c r="B776" s="193"/>
      <c r="C776" s="193"/>
      <c r="D776" s="193"/>
      <c r="E776" s="193"/>
      <c r="F776" s="193"/>
      <c r="G776" s="193"/>
      <c r="H776" s="193"/>
      <c r="I776" s="193"/>
      <c r="J776" s="193"/>
      <c r="K776" s="193"/>
      <c r="L776" s="193"/>
      <c r="M776" s="193"/>
      <c r="N776" s="193"/>
      <c r="O776" s="193"/>
      <c r="P776" s="193"/>
      <c r="Q776" s="193"/>
      <c r="R776" s="193"/>
      <c r="S776" s="193"/>
      <c r="T776" s="193"/>
      <c r="U776" s="193"/>
      <c r="V776" s="193"/>
      <c r="W776" s="193"/>
      <c r="X776" s="193"/>
      <c r="Y776" s="193"/>
      <c r="Z776" s="193"/>
    </row>
    <row r="777" ht="12.0" customHeight="1">
      <c r="A777" s="193"/>
      <c r="B777" s="193"/>
      <c r="C777" s="193"/>
      <c r="D777" s="193"/>
      <c r="E777" s="193"/>
      <c r="F777" s="193"/>
      <c r="G777" s="193"/>
      <c r="H777" s="193"/>
      <c r="I777" s="193"/>
      <c r="J777" s="193"/>
      <c r="K777" s="193"/>
      <c r="L777" s="193"/>
      <c r="M777" s="193"/>
      <c r="N777" s="193"/>
      <c r="O777" s="193"/>
      <c r="P777" s="193"/>
      <c r="Q777" s="193"/>
      <c r="R777" s="193"/>
      <c r="S777" s="193"/>
      <c r="T777" s="193"/>
      <c r="U777" s="193"/>
      <c r="V777" s="193"/>
      <c r="W777" s="193"/>
      <c r="X777" s="193"/>
      <c r="Y777" s="193"/>
      <c r="Z777" s="193"/>
    </row>
    <row r="778" ht="12.0" customHeight="1">
      <c r="A778" s="193"/>
      <c r="B778" s="193"/>
      <c r="C778" s="193"/>
      <c r="D778" s="193"/>
      <c r="E778" s="193"/>
      <c r="F778" s="193"/>
      <c r="G778" s="193"/>
      <c r="H778" s="193"/>
      <c r="I778" s="193"/>
      <c r="J778" s="193"/>
      <c r="K778" s="193"/>
      <c r="L778" s="193"/>
      <c r="M778" s="193"/>
      <c r="N778" s="193"/>
      <c r="O778" s="193"/>
      <c r="P778" s="193"/>
      <c r="Q778" s="193"/>
      <c r="R778" s="193"/>
      <c r="S778" s="193"/>
      <c r="T778" s="193"/>
      <c r="U778" s="193"/>
      <c r="V778" s="193"/>
      <c r="W778" s="193"/>
      <c r="X778" s="193"/>
      <c r="Y778" s="193"/>
      <c r="Z778" s="193"/>
    </row>
    <row r="779" ht="12.0" customHeight="1">
      <c r="A779" s="193"/>
      <c r="B779" s="193"/>
      <c r="C779" s="193"/>
      <c r="D779" s="193"/>
      <c r="E779" s="193"/>
      <c r="F779" s="193"/>
      <c r="G779" s="193"/>
      <c r="H779" s="193"/>
      <c r="I779" s="193"/>
      <c r="J779" s="193"/>
      <c r="K779" s="193"/>
      <c r="L779" s="193"/>
      <c r="M779" s="193"/>
      <c r="N779" s="193"/>
      <c r="O779" s="193"/>
      <c r="P779" s="193"/>
      <c r="Q779" s="193"/>
      <c r="R779" s="193"/>
      <c r="S779" s="193"/>
      <c r="T779" s="193"/>
      <c r="U779" s="193"/>
      <c r="V779" s="193"/>
      <c r="W779" s="193"/>
      <c r="X779" s="193"/>
      <c r="Y779" s="193"/>
      <c r="Z779" s="193"/>
    </row>
    <row r="780" ht="12.0" customHeight="1">
      <c r="A780" s="193"/>
      <c r="B780" s="193"/>
      <c r="C780" s="193"/>
      <c r="D780" s="193"/>
      <c r="E780" s="193"/>
      <c r="F780" s="193"/>
      <c r="G780" s="193"/>
      <c r="H780" s="193"/>
      <c r="I780" s="193"/>
      <c r="J780" s="193"/>
      <c r="K780" s="193"/>
      <c r="L780" s="193"/>
      <c r="M780" s="193"/>
      <c r="N780" s="193"/>
      <c r="O780" s="193"/>
      <c r="P780" s="193"/>
      <c r="Q780" s="193"/>
      <c r="R780" s="193"/>
      <c r="S780" s="193"/>
      <c r="T780" s="193"/>
      <c r="U780" s="193"/>
      <c r="V780" s="193"/>
      <c r="W780" s="193"/>
      <c r="X780" s="193"/>
      <c r="Y780" s="193"/>
      <c r="Z780" s="193"/>
    </row>
    <row r="781" ht="12.0" customHeight="1">
      <c r="A781" s="193"/>
      <c r="B781" s="193"/>
      <c r="C781" s="193"/>
      <c r="D781" s="193"/>
      <c r="E781" s="193"/>
      <c r="F781" s="193"/>
      <c r="G781" s="193"/>
      <c r="H781" s="193"/>
      <c r="I781" s="193"/>
      <c r="J781" s="193"/>
      <c r="K781" s="193"/>
      <c r="L781" s="193"/>
      <c r="M781" s="193"/>
      <c r="N781" s="193"/>
      <c r="O781" s="193"/>
      <c r="P781" s="193"/>
      <c r="Q781" s="193"/>
      <c r="R781" s="193"/>
      <c r="S781" s="193"/>
      <c r="T781" s="193"/>
      <c r="U781" s="193"/>
      <c r="V781" s="193"/>
      <c r="W781" s="193"/>
      <c r="X781" s="193"/>
      <c r="Y781" s="193"/>
      <c r="Z781" s="193"/>
    </row>
    <row r="782" ht="12.0" customHeight="1">
      <c r="A782" s="193"/>
      <c r="B782" s="193"/>
      <c r="C782" s="193"/>
      <c r="D782" s="193"/>
      <c r="E782" s="193"/>
      <c r="F782" s="193"/>
      <c r="G782" s="193"/>
      <c r="H782" s="193"/>
      <c r="I782" s="193"/>
      <c r="J782" s="193"/>
      <c r="K782" s="193"/>
      <c r="L782" s="193"/>
      <c r="M782" s="193"/>
      <c r="N782" s="193"/>
      <c r="O782" s="193"/>
      <c r="P782" s="193"/>
      <c r="Q782" s="193"/>
      <c r="R782" s="193"/>
      <c r="S782" s="193"/>
      <c r="T782" s="193"/>
      <c r="U782" s="193"/>
      <c r="V782" s="193"/>
      <c r="W782" s="193"/>
      <c r="X782" s="193"/>
      <c r="Y782" s="193"/>
      <c r="Z782" s="193"/>
    </row>
    <row r="783" ht="12.0" customHeight="1">
      <c r="A783" s="193"/>
      <c r="B783" s="193"/>
      <c r="C783" s="193"/>
      <c r="D783" s="193"/>
      <c r="E783" s="193"/>
      <c r="F783" s="193"/>
      <c r="G783" s="193"/>
      <c r="H783" s="193"/>
      <c r="I783" s="193"/>
      <c r="J783" s="193"/>
      <c r="K783" s="193"/>
      <c r="L783" s="193"/>
      <c r="M783" s="193"/>
      <c r="N783" s="193"/>
      <c r="O783" s="193"/>
      <c r="P783" s="193"/>
      <c r="Q783" s="193"/>
      <c r="R783" s="193"/>
      <c r="S783" s="193"/>
      <c r="T783" s="193"/>
      <c r="U783" s="193"/>
      <c r="V783" s="193"/>
      <c r="W783" s="193"/>
      <c r="X783" s="193"/>
      <c r="Y783" s="193"/>
      <c r="Z783" s="193"/>
    </row>
    <row r="784" ht="12.0" customHeight="1">
      <c r="A784" s="193"/>
      <c r="B784" s="193"/>
      <c r="C784" s="193"/>
      <c r="D784" s="193"/>
      <c r="E784" s="193"/>
      <c r="F784" s="193"/>
      <c r="G784" s="193"/>
      <c r="H784" s="193"/>
      <c r="I784" s="193"/>
      <c r="J784" s="193"/>
      <c r="K784" s="193"/>
      <c r="L784" s="193"/>
      <c r="M784" s="193"/>
      <c r="N784" s="193"/>
      <c r="O784" s="193"/>
      <c r="P784" s="193"/>
      <c r="Q784" s="193"/>
      <c r="R784" s="193"/>
      <c r="S784" s="193"/>
      <c r="T784" s="193"/>
      <c r="U784" s="193"/>
      <c r="V784" s="193"/>
      <c r="W784" s="193"/>
      <c r="X784" s="193"/>
      <c r="Y784" s="193"/>
      <c r="Z784" s="193"/>
    </row>
    <row r="785" ht="12.0" customHeight="1">
      <c r="A785" s="193"/>
      <c r="B785" s="193"/>
      <c r="C785" s="193"/>
      <c r="D785" s="193"/>
      <c r="E785" s="193"/>
      <c r="F785" s="193"/>
      <c r="G785" s="193"/>
      <c r="H785" s="193"/>
      <c r="I785" s="193"/>
      <c r="J785" s="193"/>
      <c r="K785" s="193"/>
      <c r="L785" s="193"/>
      <c r="M785" s="193"/>
      <c r="N785" s="193"/>
      <c r="O785" s="193"/>
      <c r="P785" s="193"/>
      <c r="Q785" s="193"/>
      <c r="R785" s="193"/>
      <c r="S785" s="193"/>
      <c r="T785" s="193"/>
      <c r="U785" s="193"/>
      <c r="V785" s="193"/>
      <c r="W785" s="193"/>
      <c r="X785" s="193"/>
      <c r="Y785" s="193"/>
      <c r="Z785" s="193"/>
    </row>
    <row r="786" ht="12.0" customHeight="1">
      <c r="A786" s="193"/>
      <c r="B786" s="193"/>
      <c r="C786" s="193"/>
      <c r="D786" s="193"/>
      <c r="E786" s="193"/>
      <c r="F786" s="193"/>
      <c r="G786" s="193"/>
      <c r="H786" s="193"/>
      <c r="I786" s="193"/>
      <c r="J786" s="193"/>
      <c r="K786" s="193"/>
      <c r="L786" s="193"/>
      <c r="M786" s="193"/>
      <c r="N786" s="193"/>
      <c r="O786" s="193"/>
      <c r="P786" s="193"/>
      <c r="Q786" s="193"/>
      <c r="R786" s="193"/>
      <c r="S786" s="193"/>
      <c r="T786" s="193"/>
      <c r="U786" s="193"/>
      <c r="V786" s="193"/>
      <c r="W786" s="193"/>
      <c r="X786" s="193"/>
      <c r="Y786" s="193"/>
      <c r="Z786" s="193"/>
    </row>
    <row r="787" ht="12.0" customHeight="1">
      <c r="A787" s="193"/>
      <c r="B787" s="193"/>
      <c r="C787" s="193"/>
      <c r="D787" s="193"/>
      <c r="E787" s="193"/>
      <c r="F787" s="193"/>
      <c r="G787" s="193"/>
      <c r="H787" s="193"/>
      <c r="I787" s="193"/>
      <c r="J787" s="193"/>
      <c r="K787" s="193"/>
      <c r="L787" s="193"/>
      <c r="M787" s="193"/>
      <c r="N787" s="193"/>
      <c r="O787" s="193"/>
      <c r="P787" s="193"/>
      <c r="Q787" s="193"/>
      <c r="R787" s="193"/>
      <c r="S787" s="193"/>
      <c r="T787" s="193"/>
      <c r="U787" s="193"/>
      <c r="V787" s="193"/>
      <c r="W787" s="193"/>
      <c r="X787" s="193"/>
      <c r="Y787" s="193"/>
      <c r="Z787" s="193"/>
    </row>
    <row r="788" ht="12.0" customHeight="1">
      <c r="A788" s="193"/>
      <c r="B788" s="193"/>
      <c r="C788" s="193"/>
      <c r="D788" s="193"/>
      <c r="E788" s="193"/>
      <c r="F788" s="193"/>
      <c r="G788" s="193"/>
      <c r="H788" s="193"/>
      <c r="I788" s="193"/>
      <c r="J788" s="193"/>
      <c r="K788" s="193"/>
      <c r="L788" s="193"/>
      <c r="M788" s="193"/>
      <c r="N788" s="193"/>
      <c r="O788" s="193"/>
      <c r="P788" s="193"/>
      <c r="Q788" s="193"/>
      <c r="R788" s="193"/>
      <c r="S788" s="193"/>
      <c r="T788" s="193"/>
      <c r="U788" s="193"/>
      <c r="V788" s="193"/>
      <c r="W788" s="193"/>
      <c r="X788" s="193"/>
      <c r="Y788" s="193"/>
      <c r="Z788" s="193"/>
    </row>
    <row r="789" ht="12.0" customHeight="1">
      <c r="A789" s="193"/>
      <c r="B789" s="193"/>
      <c r="C789" s="193"/>
      <c r="D789" s="193"/>
      <c r="E789" s="193"/>
      <c r="F789" s="193"/>
      <c r="G789" s="193"/>
      <c r="H789" s="193"/>
      <c r="I789" s="193"/>
      <c r="J789" s="193"/>
      <c r="K789" s="193"/>
      <c r="L789" s="193"/>
      <c r="M789" s="193"/>
      <c r="N789" s="193"/>
      <c r="O789" s="193"/>
      <c r="P789" s="193"/>
      <c r="Q789" s="193"/>
      <c r="R789" s="193"/>
      <c r="S789" s="193"/>
      <c r="T789" s="193"/>
      <c r="U789" s="193"/>
      <c r="V789" s="193"/>
      <c r="W789" s="193"/>
      <c r="X789" s="193"/>
      <c r="Y789" s="193"/>
      <c r="Z789" s="193"/>
    </row>
    <row r="790" ht="12.0" customHeight="1">
      <c r="A790" s="193"/>
      <c r="B790" s="193"/>
      <c r="C790" s="193"/>
      <c r="D790" s="193"/>
      <c r="E790" s="193"/>
      <c r="F790" s="193"/>
      <c r="G790" s="193"/>
      <c r="H790" s="193"/>
      <c r="I790" s="193"/>
      <c r="J790" s="193"/>
      <c r="K790" s="193"/>
      <c r="L790" s="193"/>
      <c r="M790" s="193"/>
      <c r="N790" s="193"/>
      <c r="O790" s="193"/>
      <c r="P790" s="193"/>
      <c r="Q790" s="193"/>
      <c r="R790" s="193"/>
      <c r="S790" s="193"/>
      <c r="T790" s="193"/>
      <c r="U790" s="193"/>
      <c r="V790" s="193"/>
      <c r="W790" s="193"/>
      <c r="X790" s="193"/>
      <c r="Y790" s="193"/>
      <c r="Z790" s="193"/>
    </row>
    <row r="791" ht="12.0" customHeight="1">
      <c r="A791" s="193"/>
      <c r="B791" s="193"/>
      <c r="C791" s="193"/>
      <c r="D791" s="193"/>
      <c r="E791" s="193"/>
      <c r="F791" s="193"/>
      <c r="G791" s="193"/>
      <c r="H791" s="193"/>
      <c r="I791" s="193"/>
      <c r="J791" s="193"/>
      <c r="K791" s="193"/>
      <c r="L791" s="193"/>
      <c r="M791" s="193"/>
      <c r="N791" s="193"/>
      <c r="O791" s="193"/>
      <c r="P791" s="193"/>
      <c r="Q791" s="193"/>
      <c r="R791" s="193"/>
      <c r="S791" s="193"/>
      <c r="T791" s="193"/>
      <c r="U791" s="193"/>
      <c r="V791" s="193"/>
      <c r="W791" s="193"/>
      <c r="X791" s="193"/>
      <c r="Y791" s="193"/>
      <c r="Z791" s="193"/>
    </row>
    <row r="792" ht="12.0" customHeight="1">
      <c r="A792" s="193"/>
      <c r="B792" s="193"/>
      <c r="C792" s="193"/>
      <c r="D792" s="193"/>
      <c r="E792" s="193"/>
      <c r="F792" s="193"/>
      <c r="G792" s="193"/>
      <c r="H792" s="193"/>
      <c r="I792" s="193"/>
      <c r="J792" s="193"/>
      <c r="K792" s="193"/>
      <c r="L792" s="193"/>
      <c r="M792" s="193"/>
      <c r="N792" s="193"/>
      <c r="O792" s="193"/>
      <c r="P792" s="193"/>
      <c r="Q792" s="193"/>
      <c r="R792" s="193"/>
      <c r="S792" s="193"/>
      <c r="T792" s="193"/>
      <c r="U792" s="193"/>
      <c r="V792" s="193"/>
      <c r="W792" s="193"/>
      <c r="X792" s="193"/>
      <c r="Y792" s="193"/>
      <c r="Z792" s="193"/>
    </row>
    <row r="793" ht="12.0" customHeight="1">
      <c r="A793" s="193"/>
      <c r="B793" s="193"/>
      <c r="C793" s="193"/>
      <c r="D793" s="193"/>
      <c r="E793" s="193"/>
      <c r="F793" s="193"/>
      <c r="G793" s="193"/>
      <c r="H793" s="193"/>
      <c r="I793" s="193"/>
      <c r="J793" s="193"/>
      <c r="K793" s="193"/>
      <c r="L793" s="193"/>
      <c r="M793" s="193"/>
      <c r="N793" s="193"/>
      <c r="O793" s="193"/>
      <c r="P793" s="193"/>
      <c r="Q793" s="193"/>
      <c r="R793" s="193"/>
      <c r="S793" s="193"/>
      <c r="T793" s="193"/>
      <c r="U793" s="193"/>
      <c r="V793" s="193"/>
      <c r="W793" s="193"/>
      <c r="X793" s="193"/>
      <c r="Y793" s="193"/>
      <c r="Z793" s="193"/>
    </row>
    <row r="794" ht="12.0" customHeight="1">
      <c r="A794" s="193"/>
      <c r="B794" s="193"/>
      <c r="C794" s="193"/>
      <c r="D794" s="193"/>
      <c r="E794" s="193"/>
      <c r="F794" s="193"/>
      <c r="G794" s="193"/>
      <c r="H794" s="193"/>
      <c r="I794" s="193"/>
      <c r="J794" s="193"/>
      <c r="K794" s="193"/>
      <c r="L794" s="193"/>
      <c r="M794" s="193"/>
      <c r="N794" s="193"/>
      <c r="O794" s="193"/>
      <c r="P794" s="193"/>
      <c r="Q794" s="193"/>
      <c r="R794" s="193"/>
      <c r="S794" s="193"/>
      <c r="T794" s="193"/>
      <c r="U794" s="193"/>
      <c r="V794" s="193"/>
      <c r="W794" s="193"/>
      <c r="X794" s="193"/>
      <c r="Y794" s="193"/>
      <c r="Z794" s="193"/>
    </row>
    <row r="795" ht="12.0" customHeight="1">
      <c r="A795" s="193"/>
      <c r="B795" s="193"/>
      <c r="C795" s="193"/>
      <c r="D795" s="193"/>
      <c r="E795" s="193"/>
      <c r="F795" s="193"/>
      <c r="G795" s="193"/>
      <c r="H795" s="193"/>
      <c r="I795" s="193"/>
      <c r="J795" s="193"/>
      <c r="K795" s="193"/>
      <c r="L795" s="193"/>
      <c r="M795" s="193"/>
      <c r="N795" s="193"/>
      <c r="O795" s="193"/>
      <c r="P795" s="193"/>
      <c r="Q795" s="193"/>
      <c r="R795" s="193"/>
      <c r="S795" s="193"/>
      <c r="T795" s="193"/>
      <c r="U795" s="193"/>
      <c r="V795" s="193"/>
      <c r="W795" s="193"/>
      <c r="X795" s="193"/>
      <c r="Y795" s="193"/>
      <c r="Z795" s="193"/>
    </row>
    <row r="796" ht="12.0" customHeight="1">
      <c r="A796" s="193"/>
      <c r="B796" s="193"/>
      <c r="C796" s="193"/>
      <c r="D796" s="193"/>
      <c r="E796" s="193"/>
      <c r="F796" s="193"/>
      <c r="G796" s="193"/>
      <c r="H796" s="193"/>
      <c r="I796" s="193"/>
      <c r="J796" s="193"/>
      <c r="K796" s="193"/>
      <c r="L796" s="193"/>
      <c r="M796" s="193"/>
      <c r="N796" s="193"/>
      <c r="O796" s="193"/>
      <c r="P796" s="193"/>
      <c r="Q796" s="193"/>
      <c r="R796" s="193"/>
      <c r="S796" s="193"/>
      <c r="T796" s="193"/>
      <c r="U796" s="193"/>
      <c r="V796" s="193"/>
      <c r="W796" s="193"/>
      <c r="X796" s="193"/>
      <c r="Y796" s="193"/>
      <c r="Z796" s="193"/>
    </row>
    <row r="797" ht="12.0" customHeight="1">
      <c r="A797" s="193"/>
      <c r="B797" s="193"/>
      <c r="C797" s="193"/>
      <c r="D797" s="193"/>
      <c r="E797" s="193"/>
      <c r="F797" s="193"/>
      <c r="G797" s="193"/>
      <c r="H797" s="193"/>
      <c r="I797" s="193"/>
      <c r="J797" s="193"/>
      <c r="K797" s="193"/>
      <c r="L797" s="193"/>
      <c r="M797" s="193"/>
      <c r="N797" s="193"/>
      <c r="O797" s="193"/>
      <c r="P797" s="193"/>
      <c r="Q797" s="193"/>
      <c r="R797" s="193"/>
      <c r="S797" s="193"/>
      <c r="T797" s="193"/>
      <c r="U797" s="193"/>
      <c r="V797" s="193"/>
      <c r="W797" s="193"/>
      <c r="X797" s="193"/>
      <c r="Y797" s="193"/>
      <c r="Z797" s="193"/>
    </row>
    <row r="798" ht="12.0" customHeight="1">
      <c r="A798" s="193"/>
      <c r="B798" s="193"/>
      <c r="C798" s="193"/>
      <c r="D798" s="193"/>
      <c r="E798" s="193"/>
      <c r="F798" s="193"/>
      <c r="G798" s="193"/>
      <c r="H798" s="193"/>
      <c r="I798" s="193"/>
      <c r="J798" s="193"/>
      <c r="K798" s="193"/>
      <c r="L798" s="193"/>
      <c r="M798" s="193"/>
      <c r="N798" s="193"/>
      <c r="O798" s="193"/>
      <c r="P798" s="193"/>
      <c r="Q798" s="193"/>
      <c r="R798" s="193"/>
      <c r="S798" s="193"/>
      <c r="T798" s="193"/>
      <c r="U798" s="193"/>
      <c r="V798" s="193"/>
      <c r="W798" s="193"/>
      <c r="X798" s="193"/>
      <c r="Y798" s="193"/>
      <c r="Z798" s="193"/>
    </row>
    <row r="799" ht="12.0" customHeight="1">
      <c r="A799" s="193"/>
      <c r="B799" s="193"/>
      <c r="C799" s="193"/>
      <c r="D799" s="193"/>
      <c r="E799" s="193"/>
      <c r="F799" s="193"/>
      <c r="G799" s="193"/>
      <c r="H799" s="193"/>
      <c r="I799" s="193"/>
      <c r="J799" s="193"/>
      <c r="K799" s="193"/>
      <c r="L799" s="193"/>
      <c r="M799" s="193"/>
      <c r="N799" s="193"/>
      <c r="O799" s="193"/>
      <c r="P799" s="193"/>
      <c r="Q799" s="193"/>
      <c r="R799" s="193"/>
      <c r="S799" s="193"/>
      <c r="T799" s="193"/>
      <c r="U799" s="193"/>
      <c r="V799" s="193"/>
      <c r="W799" s="193"/>
      <c r="X799" s="193"/>
      <c r="Y799" s="193"/>
      <c r="Z799" s="193"/>
    </row>
    <row r="800" ht="12.0" customHeight="1">
      <c r="A800" s="193"/>
      <c r="B800" s="193"/>
      <c r="C800" s="193"/>
      <c r="D800" s="193"/>
      <c r="E800" s="193"/>
      <c r="F800" s="193"/>
      <c r="G800" s="193"/>
      <c r="H800" s="193"/>
      <c r="I800" s="193"/>
      <c r="J800" s="193"/>
      <c r="K800" s="193"/>
      <c r="L800" s="193"/>
      <c r="M800" s="193"/>
      <c r="N800" s="193"/>
      <c r="O800" s="193"/>
      <c r="P800" s="193"/>
      <c r="Q800" s="193"/>
      <c r="R800" s="193"/>
      <c r="S800" s="193"/>
      <c r="T800" s="193"/>
      <c r="U800" s="193"/>
      <c r="V800" s="193"/>
      <c r="W800" s="193"/>
      <c r="X800" s="193"/>
      <c r="Y800" s="193"/>
      <c r="Z800" s="193"/>
    </row>
    <row r="801" ht="12.0" customHeight="1">
      <c r="A801" s="193"/>
      <c r="B801" s="193"/>
      <c r="C801" s="193"/>
      <c r="D801" s="193"/>
      <c r="E801" s="193"/>
      <c r="F801" s="193"/>
      <c r="G801" s="193"/>
      <c r="H801" s="193"/>
      <c r="I801" s="193"/>
      <c r="J801" s="193"/>
      <c r="K801" s="193"/>
      <c r="L801" s="193"/>
      <c r="M801" s="193"/>
      <c r="N801" s="193"/>
      <c r="O801" s="193"/>
      <c r="P801" s="193"/>
      <c r="Q801" s="193"/>
      <c r="R801" s="193"/>
      <c r="S801" s="193"/>
      <c r="T801" s="193"/>
      <c r="U801" s="193"/>
      <c r="V801" s="193"/>
      <c r="W801" s="193"/>
      <c r="X801" s="193"/>
      <c r="Y801" s="193"/>
      <c r="Z801" s="193"/>
    </row>
    <row r="802" ht="12.0" customHeight="1">
      <c r="A802" s="193"/>
      <c r="B802" s="193"/>
      <c r="C802" s="193"/>
      <c r="D802" s="193"/>
      <c r="E802" s="193"/>
      <c r="F802" s="193"/>
      <c r="G802" s="193"/>
      <c r="H802" s="193"/>
      <c r="I802" s="193"/>
      <c r="J802" s="193"/>
      <c r="K802" s="193"/>
      <c r="L802" s="193"/>
      <c r="M802" s="193"/>
      <c r="N802" s="193"/>
      <c r="O802" s="193"/>
      <c r="P802" s="193"/>
      <c r="Q802" s="193"/>
      <c r="R802" s="193"/>
      <c r="S802" s="193"/>
      <c r="T802" s="193"/>
      <c r="U802" s="193"/>
      <c r="V802" s="193"/>
      <c r="W802" s="193"/>
      <c r="X802" s="193"/>
      <c r="Y802" s="193"/>
      <c r="Z802" s="193"/>
    </row>
    <row r="803" ht="12.0" customHeight="1">
      <c r="A803" s="193"/>
      <c r="B803" s="193"/>
      <c r="C803" s="193"/>
      <c r="D803" s="193"/>
      <c r="E803" s="193"/>
      <c r="F803" s="193"/>
      <c r="G803" s="193"/>
      <c r="H803" s="193"/>
      <c r="I803" s="193"/>
      <c r="J803" s="193"/>
      <c r="K803" s="193"/>
      <c r="L803" s="193"/>
      <c r="M803" s="193"/>
      <c r="N803" s="193"/>
      <c r="O803" s="193"/>
      <c r="P803" s="193"/>
      <c r="Q803" s="193"/>
      <c r="R803" s="193"/>
      <c r="S803" s="193"/>
      <c r="T803" s="193"/>
      <c r="U803" s="193"/>
      <c r="V803" s="193"/>
      <c r="W803" s="193"/>
      <c r="X803" s="193"/>
      <c r="Y803" s="193"/>
      <c r="Z803" s="193"/>
    </row>
    <row r="804" ht="12.0" customHeight="1">
      <c r="A804" s="193"/>
      <c r="B804" s="193"/>
      <c r="C804" s="193"/>
      <c r="D804" s="193"/>
      <c r="E804" s="193"/>
      <c r="F804" s="193"/>
      <c r="G804" s="193"/>
      <c r="H804" s="193"/>
      <c r="I804" s="193"/>
      <c r="J804" s="193"/>
      <c r="K804" s="193"/>
      <c r="L804" s="193"/>
      <c r="M804" s="193"/>
      <c r="N804" s="193"/>
      <c r="O804" s="193"/>
      <c r="P804" s="193"/>
      <c r="Q804" s="193"/>
      <c r="R804" s="193"/>
      <c r="S804" s="193"/>
      <c r="T804" s="193"/>
      <c r="U804" s="193"/>
      <c r="V804" s="193"/>
      <c r="W804" s="193"/>
      <c r="X804" s="193"/>
      <c r="Y804" s="193"/>
      <c r="Z804" s="193"/>
    </row>
    <row r="805" ht="12.0" customHeight="1">
      <c r="A805" s="193"/>
      <c r="B805" s="193"/>
      <c r="C805" s="193"/>
      <c r="D805" s="193"/>
      <c r="E805" s="193"/>
      <c r="F805" s="193"/>
      <c r="G805" s="193"/>
      <c r="H805" s="193"/>
      <c r="I805" s="193"/>
      <c r="J805" s="193"/>
      <c r="K805" s="193"/>
      <c r="L805" s="193"/>
      <c r="M805" s="193"/>
      <c r="N805" s="193"/>
      <c r="O805" s="193"/>
      <c r="P805" s="193"/>
      <c r="Q805" s="193"/>
      <c r="R805" s="193"/>
      <c r="S805" s="193"/>
      <c r="T805" s="193"/>
      <c r="U805" s="193"/>
      <c r="V805" s="193"/>
      <c r="W805" s="193"/>
      <c r="X805" s="193"/>
      <c r="Y805" s="193"/>
      <c r="Z805" s="193"/>
    </row>
    <row r="806" ht="12.0" customHeight="1">
      <c r="A806" s="193"/>
      <c r="B806" s="193"/>
      <c r="C806" s="193"/>
      <c r="D806" s="193"/>
      <c r="E806" s="193"/>
      <c r="F806" s="193"/>
      <c r="G806" s="193"/>
      <c r="H806" s="193"/>
      <c r="I806" s="193"/>
      <c r="J806" s="193"/>
      <c r="K806" s="193"/>
      <c r="L806" s="193"/>
      <c r="M806" s="193"/>
      <c r="N806" s="193"/>
      <c r="O806" s="193"/>
      <c r="P806" s="193"/>
      <c r="Q806" s="193"/>
      <c r="R806" s="193"/>
      <c r="S806" s="193"/>
      <c r="T806" s="193"/>
      <c r="U806" s="193"/>
      <c r="V806" s="193"/>
      <c r="W806" s="193"/>
      <c r="X806" s="193"/>
      <c r="Y806" s="193"/>
      <c r="Z806" s="193"/>
    </row>
    <row r="807" ht="12.0" customHeight="1">
      <c r="A807" s="193"/>
      <c r="B807" s="193"/>
      <c r="C807" s="193"/>
      <c r="D807" s="193"/>
      <c r="E807" s="193"/>
      <c r="F807" s="193"/>
      <c r="G807" s="193"/>
      <c r="H807" s="193"/>
      <c r="I807" s="193"/>
      <c r="J807" s="193"/>
      <c r="K807" s="193"/>
      <c r="L807" s="193"/>
      <c r="M807" s="193"/>
      <c r="N807" s="193"/>
      <c r="O807" s="193"/>
      <c r="P807" s="193"/>
      <c r="Q807" s="193"/>
      <c r="R807" s="193"/>
      <c r="S807" s="193"/>
      <c r="T807" s="193"/>
      <c r="U807" s="193"/>
      <c r="V807" s="193"/>
      <c r="W807" s="193"/>
      <c r="X807" s="193"/>
      <c r="Y807" s="193"/>
      <c r="Z807" s="193"/>
    </row>
    <row r="808" ht="12.0" customHeight="1">
      <c r="A808" s="193"/>
      <c r="B808" s="193"/>
      <c r="C808" s="193"/>
      <c r="D808" s="193"/>
      <c r="E808" s="193"/>
      <c r="F808" s="193"/>
      <c r="G808" s="193"/>
      <c r="H808" s="193"/>
      <c r="I808" s="193"/>
      <c r="J808" s="193"/>
      <c r="K808" s="193"/>
      <c r="L808" s="193"/>
      <c r="M808" s="193"/>
      <c r="N808" s="193"/>
      <c r="O808" s="193"/>
      <c r="P808" s="193"/>
      <c r="Q808" s="193"/>
      <c r="R808" s="193"/>
      <c r="S808" s="193"/>
      <c r="T808" s="193"/>
      <c r="U808" s="193"/>
      <c r="V808" s="193"/>
      <c r="W808" s="193"/>
      <c r="X808" s="193"/>
      <c r="Y808" s="193"/>
      <c r="Z808" s="193"/>
    </row>
    <row r="809" ht="12.0" customHeight="1">
      <c r="A809" s="193"/>
      <c r="B809" s="193"/>
      <c r="C809" s="193"/>
      <c r="D809" s="193"/>
      <c r="E809" s="193"/>
      <c r="F809" s="193"/>
      <c r="G809" s="193"/>
      <c r="H809" s="193"/>
      <c r="I809" s="193"/>
      <c r="J809" s="193"/>
      <c r="K809" s="193"/>
      <c r="L809" s="193"/>
      <c r="M809" s="193"/>
      <c r="N809" s="193"/>
      <c r="O809" s="193"/>
      <c r="P809" s="193"/>
      <c r="Q809" s="193"/>
      <c r="R809" s="193"/>
      <c r="S809" s="193"/>
      <c r="T809" s="193"/>
      <c r="U809" s="193"/>
      <c r="V809" s="193"/>
      <c r="W809" s="193"/>
      <c r="X809" s="193"/>
      <c r="Y809" s="193"/>
      <c r="Z809" s="193"/>
    </row>
    <row r="810" ht="12.0" customHeight="1">
      <c r="A810" s="193"/>
      <c r="B810" s="193"/>
      <c r="C810" s="193"/>
      <c r="D810" s="193"/>
      <c r="E810" s="193"/>
      <c r="F810" s="193"/>
      <c r="G810" s="193"/>
      <c r="H810" s="193"/>
      <c r="I810" s="193"/>
      <c r="J810" s="193"/>
      <c r="K810" s="193"/>
      <c r="L810" s="193"/>
      <c r="M810" s="193"/>
      <c r="N810" s="193"/>
      <c r="O810" s="193"/>
      <c r="P810" s="193"/>
      <c r="Q810" s="193"/>
      <c r="R810" s="193"/>
      <c r="S810" s="193"/>
      <c r="T810" s="193"/>
      <c r="U810" s="193"/>
      <c r="V810" s="193"/>
      <c r="W810" s="193"/>
      <c r="X810" s="193"/>
      <c r="Y810" s="193"/>
      <c r="Z810" s="193"/>
    </row>
    <row r="811" ht="12.0" customHeight="1">
      <c r="A811" s="193"/>
      <c r="B811" s="193"/>
      <c r="C811" s="193"/>
      <c r="D811" s="193"/>
      <c r="E811" s="193"/>
      <c r="F811" s="193"/>
      <c r="G811" s="193"/>
      <c r="H811" s="193"/>
      <c r="I811" s="193"/>
      <c r="J811" s="193"/>
      <c r="K811" s="193"/>
      <c r="L811" s="193"/>
      <c r="M811" s="193"/>
      <c r="N811" s="193"/>
      <c r="O811" s="193"/>
      <c r="P811" s="193"/>
      <c r="Q811" s="193"/>
      <c r="R811" s="193"/>
      <c r="S811" s="193"/>
      <c r="T811" s="193"/>
      <c r="U811" s="193"/>
      <c r="V811" s="193"/>
      <c r="W811" s="193"/>
      <c r="X811" s="193"/>
      <c r="Y811" s="193"/>
      <c r="Z811" s="193"/>
    </row>
    <row r="812" ht="12.0" customHeight="1">
      <c r="A812" s="193"/>
      <c r="B812" s="193"/>
      <c r="C812" s="193"/>
      <c r="D812" s="193"/>
      <c r="E812" s="193"/>
      <c r="F812" s="193"/>
      <c r="G812" s="193"/>
      <c r="H812" s="193"/>
      <c r="I812" s="193"/>
      <c r="J812" s="193"/>
      <c r="K812" s="193"/>
      <c r="L812" s="193"/>
      <c r="M812" s="193"/>
      <c r="N812" s="193"/>
      <c r="O812" s="193"/>
      <c r="P812" s="193"/>
      <c r="Q812" s="193"/>
      <c r="R812" s="193"/>
      <c r="S812" s="193"/>
      <c r="T812" s="193"/>
      <c r="U812" s="193"/>
      <c r="V812" s="193"/>
      <c r="W812" s="193"/>
      <c r="X812" s="193"/>
      <c r="Y812" s="193"/>
      <c r="Z812" s="193"/>
    </row>
    <row r="813" ht="12.0" customHeight="1">
      <c r="A813" s="193"/>
      <c r="B813" s="193"/>
      <c r="C813" s="193"/>
      <c r="D813" s="193"/>
      <c r="E813" s="193"/>
      <c r="F813" s="193"/>
      <c r="G813" s="193"/>
      <c r="H813" s="193"/>
      <c r="I813" s="193"/>
      <c r="J813" s="193"/>
      <c r="K813" s="193"/>
      <c r="L813" s="193"/>
      <c r="M813" s="193"/>
      <c r="N813" s="193"/>
      <c r="O813" s="193"/>
      <c r="P813" s="193"/>
      <c r="Q813" s="193"/>
      <c r="R813" s="193"/>
      <c r="S813" s="193"/>
      <c r="T813" s="193"/>
      <c r="U813" s="193"/>
      <c r="V813" s="193"/>
      <c r="W813" s="193"/>
      <c r="X813" s="193"/>
      <c r="Y813" s="193"/>
      <c r="Z813" s="193"/>
    </row>
    <row r="814" ht="12.0" customHeight="1">
      <c r="A814" s="193"/>
      <c r="B814" s="193"/>
      <c r="C814" s="193"/>
      <c r="D814" s="193"/>
      <c r="E814" s="193"/>
      <c r="F814" s="193"/>
      <c r="G814" s="193"/>
      <c r="H814" s="193"/>
      <c r="I814" s="193"/>
      <c r="J814" s="193"/>
      <c r="K814" s="193"/>
      <c r="L814" s="193"/>
      <c r="M814" s="193"/>
      <c r="N814" s="193"/>
      <c r="O814" s="193"/>
      <c r="P814" s="193"/>
      <c r="Q814" s="193"/>
      <c r="R814" s="193"/>
      <c r="S814" s="193"/>
      <c r="T814" s="193"/>
      <c r="U814" s="193"/>
      <c r="V814" s="193"/>
      <c r="W814" s="193"/>
      <c r="X814" s="193"/>
      <c r="Y814" s="193"/>
      <c r="Z814" s="193"/>
    </row>
    <row r="815" ht="12.0" customHeight="1">
      <c r="A815" s="193"/>
      <c r="B815" s="193"/>
      <c r="C815" s="193"/>
      <c r="D815" s="193"/>
      <c r="E815" s="193"/>
      <c r="F815" s="193"/>
      <c r="G815" s="193"/>
      <c r="H815" s="193"/>
      <c r="I815" s="193"/>
      <c r="J815" s="193"/>
      <c r="K815" s="193"/>
      <c r="L815" s="193"/>
      <c r="M815" s="193"/>
      <c r="N815" s="193"/>
      <c r="O815" s="193"/>
      <c r="P815" s="193"/>
      <c r="Q815" s="193"/>
      <c r="R815" s="193"/>
      <c r="S815" s="193"/>
      <c r="T815" s="193"/>
      <c r="U815" s="193"/>
      <c r="V815" s="193"/>
      <c r="W815" s="193"/>
      <c r="X815" s="193"/>
      <c r="Y815" s="193"/>
      <c r="Z815" s="193"/>
    </row>
    <row r="816" ht="12.0" customHeight="1">
      <c r="A816" s="193"/>
      <c r="B816" s="193"/>
      <c r="C816" s="193"/>
      <c r="D816" s="193"/>
      <c r="E816" s="193"/>
      <c r="F816" s="193"/>
      <c r="G816" s="193"/>
      <c r="H816" s="193"/>
      <c r="I816" s="193"/>
      <c r="J816" s="193"/>
      <c r="K816" s="193"/>
      <c r="L816" s="193"/>
      <c r="M816" s="193"/>
      <c r="N816" s="193"/>
      <c r="O816" s="193"/>
      <c r="P816" s="193"/>
      <c r="Q816" s="193"/>
      <c r="R816" s="193"/>
      <c r="S816" s="193"/>
      <c r="T816" s="193"/>
      <c r="U816" s="193"/>
      <c r="V816" s="193"/>
      <c r="W816" s="193"/>
      <c r="X816" s="193"/>
      <c r="Y816" s="193"/>
      <c r="Z816" s="193"/>
    </row>
    <row r="817" ht="12.0" customHeight="1">
      <c r="A817" s="193"/>
      <c r="B817" s="193"/>
      <c r="C817" s="193"/>
      <c r="D817" s="193"/>
      <c r="E817" s="193"/>
      <c r="F817" s="193"/>
      <c r="G817" s="193"/>
      <c r="H817" s="193"/>
      <c r="I817" s="193"/>
      <c r="J817" s="193"/>
      <c r="K817" s="193"/>
      <c r="L817" s="193"/>
      <c r="M817" s="193"/>
      <c r="N817" s="193"/>
      <c r="O817" s="193"/>
      <c r="P817" s="193"/>
      <c r="Q817" s="193"/>
      <c r="R817" s="193"/>
      <c r="S817" s="193"/>
      <c r="T817" s="193"/>
      <c r="U817" s="193"/>
      <c r="V817" s="193"/>
      <c r="W817" s="193"/>
      <c r="X817" s="193"/>
      <c r="Y817" s="193"/>
      <c r="Z817" s="193"/>
    </row>
    <row r="818" ht="12.0" customHeight="1">
      <c r="A818" s="193"/>
      <c r="B818" s="193"/>
      <c r="C818" s="193"/>
      <c r="D818" s="193"/>
      <c r="E818" s="193"/>
      <c r="F818" s="193"/>
      <c r="G818" s="193"/>
      <c r="H818" s="193"/>
      <c r="I818" s="193"/>
      <c r="J818" s="193"/>
      <c r="K818" s="193"/>
      <c r="L818" s="193"/>
      <c r="M818" s="193"/>
      <c r="N818" s="193"/>
      <c r="O818" s="193"/>
      <c r="P818" s="193"/>
      <c r="Q818" s="193"/>
      <c r="R818" s="193"/>
      <c r="S818" s="193"/>
      <c r="T818" s="193"/>
      <c r="U818" s="193"/>
      <c r="V818" s="193"/>
      <c r="W818" s="193"/>
      <c r="X818" s="193"/>
      <c r="Y818" s="193"/>
      <c r="Z818" s="193"/>
    </row>
    <row r="819" ht="12.0" customHeight="1">
      <c r="A819" s="193"/>
      <c r="B819" s="193"/>
      <c r="C819" s="193"/>
      <c r="D819" s="193"/>
      <c r="E819" s="193"/>
      <c r="F819" s="193"/>
      <c r="G819" s="193"/>
      <c r="H819" s="193"/>
      <c r="I819" s="193"/>
      <c r="J819" s="193"/>
      <c r="K819" s="193"/>
      <c r="L819" s="193"/>
      <c r="M819" s="193"/>
      <c r="N819" s="193"/>
      <c r="O819" s="193"/>
      <c r="P819" s="193"/>
      <c r="Q819" s="193"/>
      <c r="R819" s="193"/>
      <c r="S819" s="193"/>
      <c r="T819" s="193"/>
      <c r="U819" s="193"/>
      <c r="V819" s="193"/>
      <c r="W819" s="193"/>
      <c r="X819" s="193"/>
      <c r="Y819" s="193"/>
      <c r="Z819" s="193"/>
    </row>
    <row r="820" ht="12.0" customHeight="1">
      <c r="A820" s="193"/>
      <c r="B820" s="193"/>
      <c r="C820" s="193"/>
      <c r="D820" s="193"/>
      <c r="E820" s="193"/>
      <c r="F820" s="193"/>
      <c r="G820" s="193"/>
      <c r="H820" s="193"/>
      <c r="I820" s="193"/>
      <c r="J820" s="193"/>
      <c r="K820" s="193"/>
      <c r="L820" s="193"/>
      <c r="M820" s="193"/>
      <c r="N820" s="193"/>
      <c r="O820" s="193"/>
      <c r="P820" s="193"/>
      <c r="Q820" s="193"/>
      <c r="R820" s="193"/>
      <c r="S820" s="193"/>
      <c r="T820" s="193"/>
      <c r="U820" s="193"/>
      <c r="V820" s="193"/>
      <c r="W820" s="193"/>
      <c r="X820" s="193"/>
      <c r="Y820" s="193"/>
      <c r="Z820" s="193"/>
    </row>
    <row r="821" ht="12.0" customHeight="1">
      <c r="A821" s="193"/>
      <c r="B821" s="193"/>
      <c r="C821" s="193"/>
      <c r="D821" s="193"/>
      <c r="E821" s="193"/>
      <c r="F821" s="193"/>
      <c r="G821" s="193"/>
      <c r="H821" s="193"/>
      <c r="I821" s="193"/>
      <c r="J821" s="193"/>
      <c r="K821" s="193"/>
      <c r="L821" s="193"/>
      <c r="M821" s="193"/>
      <c r="N821" s="193"/>
      <c r="O821" s="193"/>
      <c r="P821" s="193"/>
      <c r="Q821" s="193"/>
      <c r="R821" s="193"/>
      <c r="S821" s="193"/>
      <c r="T821" s="193"/>
      <c r="U821" s="193"/>
      <c r="V821" s="193"/>
      <c r="W821" s="193"/>
      <c r="X821" s="193"/>
      <c r="Y821" s="193"/>
      <c r="Z821" s="193"/>
    </row>
    <row r="822" ht="12.0" customHeight="1">
      <c r="A822" s="193"/>
      <c r="B822" s="193"/>
      <c r="C822" s="193"/>
      <c r="D822" s="193"/>
      <c r="E822" s="193"/>
      <c r="F822" s="193"/>
      <c r="G822" s="193"/>
      <c r="H822" s="193"/>
      <c r="I822" s="193"/>
      <c r="J822" s="193"/>
      <c r="K822" s="193"/>
      <c r="L822" s="193"/>
      <c r="M822" s="193"/>
      <c r="N822" s="193"/>
      <c r="O822" s="193"/>
      <c r="P822" s="193"/>
      <c r="Q822" s="193"/>
      <c r="R822" s="193"/>
      <c r="S822" s="193"/>
      <c r="T822" s="193"/>
      <c r="U822" s="193"/>
      <c r="V822" s="193"/>
      <c r="W822" s="193"/>
      <c r="X822" s="193"/>
      <c r="Y822" s="193"/>
      <c r="Z822" s="193"/>
    </row>
    <row r="823" ht="12.0" customHeight="1">
      <c r="A823" s="193"/>
      <c r="B823" s="193"/>
      <c r="C823" s="193"/>
      <c r="D823" s="193"/>
      <c r="E823" s="193"/>
      <c r="F823" s="193"/>
      <c r="G823" s="193"/>
      <c r="H823" s="193"/>
      <c r="I823" s="193"/>
      <c r="J823" s="193"/>
      <c r="K823" s="193"/>
      <c r="L823" s="193"/>
      <c r="M823" s="193"/>
      <c r="N823" s="193"/>
      <c r="O823" s="193"/>
      <c r="P823" s="193"/>
      <c r="Q823" s="193"/>
      <c r="R823" s="193"/>
      <c r="S823" s="193"/>
      <c r="T823" s="193"/>
      <c r="U823" s="193"/>
      <c r="V823" s="193"/>
      <c r="W823" s="193"/>
      <c r="X823" s="193"/>
      <c r="Y823" s="193"/>
      <c r="Z823" s="193"/>
    </row>
    <row r="824" ht="12.0" customHeight="1">
      <c r="A824" s="193"/>
      <c r="B824" s="193"/>
      <c r="C824" s="193"/>
      <c r="D824" s="193"/>
      <c r="E824" s="193"/>
      <c r="F824" s="193"/>
      <c r="G824" s="193"/>
      <c r="H824" s="193"/>
      <c r="I824" s="193"/>
      <c r="J824" s="193"/>
      <c r="K824" s="193"/>
      <c r="L824" s="193"/>
      <c r="M824" s="193"/>
      <c r="N824" s="193"/>
      <c r="O824" s="193"/>
      <c r="P824" s="193"/>
      <c r="Q824" s="193"/>
      <c r="R824" s="193"/>
      <c r="S824" s="193"/>
      <c r="T824" s="193"/>
      <c r="U824" s="193"/>
      <c r="V824" s="193"/>
      <c r="W824" s="193"/>
      <c r="X824" s="193"/>
      <c r="Y824" s="193"/>
      <c r="Z824" s="193"/>
    </row>
    <row r="825" ht="12.0" customHeight="1">
      <c r="A825" s="193"/>
      <c r="B825" s="193"/>
      <c r="C825" s="193"/>
      <c r="D825" s="193"/>
      <c r="E825" s="193"/>
      <c r="F825" s="193"/>
      <c r="G825" s="193"/>
      <c r="H825" s="193"/>
      <c r="I825" s="193"/>
      <c r="J825" s="193"/>
      <c r="K825" s="193"/>
      <c r="L825" s="193"/>
      <c r="M825" s="193"/>
      <c r="N825" s="193"/>
      <c r="O825" s="193"/>
      <c r="P825" s="193"/>
      <c r="Q825" s="193"/>
      <c r="R825" s="193"/>
      <c r="S825" s="193"/>
      <c r="T825" s="193"/>
      <c r="U825" s="193"/>
      <c r="V825" s="193"/>
      <c r="W825" s="193"/>
      <c r="X825" s="193"/>
      <c r="Y825" s="193"/>
      <c r="Z825" s="193"/>
    </row>
    <row r="826" ht="12.0" customHeight="1">
      <c r="A826" s="193"/>
      <c r="B826" s="193"/>
      <c r="C826" s="193"/>
      <c r="D826" s="193"/>
      <c r="E826" s="193"/>
      <c r="F826" s="193"/>
      <c r="G826" s="193"/>
      <c r="H826" s="193"/>
      <c r="I826" s="193"/>
      <c r="J826" s="193"/>
      <c r="K826" s="193"/>
      <c r="L826" s="193"/>
      <c r="M826" s="193"/>
      <c r="N826" s="193"/>
      <c r="O826" s="193"/>
      <c r="P826" s="193"/>
      <c r="Q826" s="193"/>
      <c r="R826" s="193"/>
      <c r="S826" s="193"/>
      <c r="T826" s="193"/>
      <c r="U826" s="193"/>
      <c r="V826" s="193"/>
      <c r="W826" s="193"/>
      <c r="X826" s="193"/>
      <c r="Y826" s="193"/>
      <c r="Z826" s="193"/>
    </row>
    <row r="827" ht="12.0" customHeight="1">
      <c r="A827" s="193"/>
      <c r="B827" s="193"/>
      <c r="C827" s="193"/>
      <c r="D827" s="193"/>
      <c r="E827" s="193"/>
      <c r="F827" s="193"/>
      <c r="G827" s="193"/>
      <c r="H827" s="193"/>
      <c r="I827" s="193"/>
      <c r="J827" s="193"/>
      <c r="K827" s="193"/>
      <c r="L827" s="193"/>
      <c r="M827" s="193"/>
      <c r="N827" s="193"/>
      <c r="O827" s="193"/>
      <c r="P827" s="193"/>
      <c r="Q827" s="193"/>
      <c r="R827" s="193"/>
      <c r="S827" s="193"/>
      <c r="T827" s="193"/>
      <c r="U827" s="193"/>
      <c r="V827" s="193"/>
      <c r="W827" s="193"/>
      <c r="X827" s="193"/>
      <c r="Y827" s="193"/>
      <c r="Z827" s="193"/>
    </row>
    <row r="828" ht="12.0" customHeight="1">
      <c r="A828" s="193"/>
      <c r="B828" s="193"/>
      <c r="C828" s="193"/>
      <c r="D828" s="193"/>
      <c r="E828" s="193"/>
      <c r="F828" s="193"/>
      <c r="G828" s="193"/>
      <c r="H828" s="193"/>
      <c r="I828" s="193"/>
      <c r="J828" s="193"/>
      <c r="K828" s="193"/>
      <c r="L828" s="193"/>
      <c r="M828" s="193"/>
      <c r="N828" s="193"/>
      <c r="O828" s="193"/>
      <c r="P828" s="193"/>
      <c r="Q828" s="193"/>
      <c r="R828" s="193"/>
      <c r="S828" s="193"/>
      <c r="T828" s="193"/>
      <c r="U828" s="193"/>
      <c r="V828" s="193"/>
      <c r="W828" s="193"/>
      <c r="X828" s="193"/>
      <c r="Y828" s="193"/>
      <c r="Z828" s="193"/>
    </row>
    <row r="829" ht="12.0" customHeight="1">
      <c r="A829" s="193"/>
      <c r="B829" s="193"/>
      <c r="C829" s="193"/>
      <c r="D829" s="193"/>
      <c r="E829" s="193"/>
      <c r="F829" s="193"/>
      <c r="G829" s="193"/>
      <c r="H829" s="193"/>
      <c r="I829" s="193"/>
      <c r="J829" s="193"/>
      <c r="K829" s="193"/>
      <c r="L829" s="193"/>
      <c r="M829" s="193"/>
      <c r="N829" s="193"/>
      <c r="O829" s="193"/>
      <c r="P829" s="193"/>
      <c r="Q829" s="193"/>
      <c r="R829" s="193"/>
      <c r="S829" s="193"/>
      <c r="T829" s="193"/>
      <c r="U829" s="193"/>
      <c r="V829" s="193"/>
      <c r="W829" s="193"/>
      <c r="X829" s="193"/>
      <c r="Y829" s="193"/>
      <c r="Z829" s="193"/>
    </row>
    <row r="830" ht="12.0" customHeight="1">
      <c r="A830" s="193"/>
      <c r="B830" s="193"/>
      <c r="C830" s="193"/>
      <c r="D830" s="193"/>
      <c r="E830" s="193"/>
      <c r="F830" s="193"/>
      <c r="G830" s="193"/>
      <c r="H830" s="193"/>
      <c r="I830" s="193"/>
      <c r="J830" s="193"/>
      <c r="K830" s="193"/>
      <c r="L830" s="193"/>
      <c r="M830" s="193"/>
      <c r="N830" s="193"/>
      <c r="O830" s="193"/>
      <c r="P830" s="193"/>
      <c r="Q830" s="193"/>
      <c r="R830" s="193"/>
      <c r="S830" s="193"/>
      <c r="T830" s="193"/>
      <c r="U830" s="193"/>
      <c r="V830" s="193"/>
      <c r="W830" s="193"/>
      <c r="X830" s="193"/>
      <c r="Y830" s="193"/>
      <c r="Z830" s="193"/>
    </row>
    <row r="831" ht="12.0" customHeight="1">
      <c r="A831" s="193"/>
      <c r="B831" s="193"/>
      <c r="C831" s="193"/>
      <c r="D831" s="193"/>
      <c r="E831" s="193"/>
      <c r="F831" s="193"/>
      <c r="G831" s="193"/>
      <c r="H831" s="193"/>
      <c r="I831" s="193"/>
      <c r="J831" s="193"/>
      <c r="K831" s="193"/>
      <c r="L831" s="193"/>
      <c r="M831" s="193"/>
      <c r="N831" s="193"/>
      <c r="O831" s="193"/>
      <c r="P831" s="193"/>
      <c r="Q831" s="193"/>
      <c r="R831" s="193"/>
      <c r="S831" s="193"/>
      <c r="T831" s="193"/>
      <c r="U831" s="193"/>
      <c r="V831" s="193"/>
      <c r="W831" s="193"/>
      <c r="X831" s="193"/>
      <c r="Y831" s="193"/>
      <c r="Z831" s="193"/>
    </row>
    <row r="832" ht="12.0" customHeight="1">
      <c r="A832" s="193"/>
      <c r="B832" s="193"/>
      <c r="C832" s="193"/>
      <c r="D832" s="193"/>
      <c r="E832" s="193"/>
      <c r="F832" s="193"/>
      <c r="G832" s="193"/>
      <c r="H832" s="193"/>
      <c r="I832" s="193"/>
      <c r="J832" s="193"/>
      <c r="K832" s="193"/>
      <c r="L832" s="193"/>
      <c r="M832" s="193"/>
      <c r="N832" s="193"/>
      <c r="O832" s="193"/>
      <c r="P832" s="193"/>
      <c r="Q832" s="193"/>
      <c r="R832" s="193"/>
      <c r="S832" s="193"/>
      <c r="T832" s="193"/>
      <c r="U832" s="193"/>
      <c r="V832" s="193"/>
      <c r="W832" s="193"/>
      <c r="X832" s="193"/>
      <c r="Y832" s="193"/>
      <c r="Z832" s="193"/>
    </row>
    <row r="833" ht="12.0" customHeight="1">
      <c r="A833" s="193"/>
      <c r="B833" s="193"/>
      <c r="C833" s="193"/>
      <c r="D833" s="193"/>
      <c r="E833" s="193"/>
      <c r="F833" s="193"/>
      <c r="G833" s="193"/>
      <c r="H833" s="193"/>
      <c r="I833" s="193"/>
      <c r="J833" s="193"/>
      <c r="K833" s="193"/>
      <c r="L833" s="193"/>
      <c r="M833" s="193"/>
      <c r="N833" s="193"/>
      <c r="O833" s="193"/>
      <c r="P833" s="193"/>
      <c r="Q833" s="193"/>
      <c r="R833" s="193"/>
      <c r="S833" s="193"/>
      <c r="T833" s="193"/>
      <c r="U833" s="193"/>
      <c r="V833" s="193"/>
      <c r="W833" s="193"/>
      <c r="X833" s="193"/>
      <c r="Y833" s="193"/>
      <c r="Z833" s="193"/>
    </row>
    <row r="834" ht="12.0" customHeight="1">
      <c r="A834" s="193"/>
      <c r="B834" s="193"/>
      <c r="C834" s="193"/>
      <c r="D834" s="193"/>
      <c r="E834" s="193"/>
      <c r="F834" s="193"/>
      <c r="G834" s="193"/>
      <c r="H834" s="193"/>
      <c r="I834" s="193"/>
      <c r="J834" s="193"/>
      <c r="K834" s="193"/>
      <c r="L834" s="193"/>
      <c r="M834" s="193"/>
      <c r="N834" s="193"/>
      <c r="O834" s="193"/>
      <c r="P834" s="193"/>
      <c r="Q834" s="193"/>
      <c r="R834" s="193"/>
      <c r="S834" s="193"/>
      <c r="T834" s="193"/>
      <c r="U834" s="193"/>
      <c r="V834" s="193"/>
      <c r="W834" s="193"/>
      <c r="X834" s="193"/>
      <c r="Y834" s="193"/>
      <c r="Z834" s="193"/>
    </row>
    <row r="835" ht="12.0" customHeight="1">
      <c r="A835" s="193"/>
      <c r="B835" s="193"/>
      <c r="C835" s="193"/>
      <c r="D835" s="193"/>
      <c r="E835" s="193"/>
      <c r="F835" s="193"/>
      <c r="G835" s="193"/>
      <c r="H835" s="193"/>
      <c r="I835" s="193"/>
      <c r="J835" s="193"/>
      <c r="K835" s="193"/>
      <c r="L835" s="193"/>
      <c r="M835" s="193"/>
      <c r="N835" s="193"/>
      <c r="O835" s="193"/>
      <c r="P835" s="193"/>
      <c r="Q835" s="193"/>
      <c r="R835" s="193"/>
      <c r="S835" s="193"/>
      <c r="T835" s="193"/>
      <c r="U835" s="193"/>
      <c r="V835" s="193"/>
      <c r="W835" s="193"/>
      <c r="X835" s="193"/>
      <c r="Y835" s="193"/>
      <c r="Z835" s="193"/>
    </row>
    <row r="836" ht="12.0" customHeight="1">
      <c r="A836" s="193"/>
      <c r="B836" s="193"/>
      <c r="C836" s="193"/>
      <c r="D836" s="193"/>
      <c r="E836" s="193"/>
      <c r="F836" s="193"/>
      <c r="G836" s="193"/>
      <c r="H836" s="193"/>
      <c r="I836" s="193"/>
      <c r="J836" s="193"/>
      <c r="K836" s="193"/>
      <c r="L836" s="193"/>
      <c r="M836" s="193"/>
      <c r="N836" s="193"/>
      <c r="O836" s="193"/>
      <c r="P836" s="193"/>
      <c r="Q836" s="193"/>
      <c r="R836" s="193"/>
      <c r="S836" s="193"/>
      <c r="T836" s="193"/>
      <c r="U836" s="193"/>
      <c r="V836" s="193"/>
      <c r="W836" s="193"/>
      <c r="X836" s="193"/>
      <c r="Y836" s="193"/>
      <c r="Z836" s="193"/>
    </row>
    <row r="837" ht="12.0" customHeight="1">
      <c r="A837" s="193"/>
      <c r="B837" s="193"/>
      <c r="C837" s="193"/>
      <c r="D837" s="193"/>
      <c r="E837" s="193"/>
      <c r="F837" s="193"/>
      <c r="G837" s="193"/>
      <c r="H837" s="193"/>
      <c r="I837" s="193"/>
      <c r="J837" s="193"/>
      <c r="K837" s="193"/>
      <c r="L837" s="193"/>
      <c r="M837" s="193"/>
      <c r="N837" s="193"/>
      <c r="O837" s="193"/>
      <c r="P837" s="193"/>
      <c r="Q837" s="193"/>
      <c r="R837" s="193"/>
      <c r="S837" s="193"/>
      <c r="T837" s="193"/>
      <c r="U837" s="193"/>
      <c r="V837" s="193"/>
      <c r="W837" s="193"/>
      <c r="X837" s="193"/>
      <c r="Y837" s="193"/>
      <c r="Z837" s="193"/>
    </row>
    <row r="838" ht="12.0" customHeight="1">
      <c r="A838" s="193"/>
      <c r="B838" s="193"/>
      <c r="C838" s="193"/>
      <c r="D838" s="193"/>
      <c r="E838" s="193"/>
      <c r="F838" s="193"/>
      <c r="G838" s="193"/>
      <c r="H838" s="193"/>
      <c r="I838" s="193"/>
      <c r="J838" s="193"/>
      <c r="K838" s="193"/>
      <c r="L838" s="193"/>
      <c r="M838" s="193"/>
      <c r="N838" s="193"/>
      <c r="O838" s="193"/>
      <c r="P838" s="193"/>
      <c r="Q838" s="193"/>
      <c r="R838" s="193"/>
      <c r="S838" s="193"/>
      <c r="T838" s="193"/>
      <c r="U838" s="193"/>
      <c r="V838" s="193"/>
      <c r="W838" s="193"/>
      <c r="X838" s="193"/>
      <c r="Y838" s="193"/>
      <c r="Z838" s="193"/>
    </row>
    <row r="839" ht="12.0" customHeight="1">
      <c r="A839" s="193"/>
      <c r="B839" s="193"/>
      <c r="C839" s="193"/>
      <c r="D839" s="193"/>
      <c r="E839" s="193"/>
      <c r="F839" s="193"/>
      <c r="G839" s="193"/>
      <c r="H839" s="193"/>
      <c r="I839" s="193"/>
      <c r="J839" s="193"/>
      <c r="K839" s="193"/>
      <c r="L839" s="193"/>
      <c r="M839" s="193"/>
      <c r="N839" s="193"/>
      <c r="O839" s="193"/>
      <c r="P839" s="193"/>
      <c r="Q839" s="193"/>
      <c r="R839" s="193"/>
      <c r="S839" s="193"/>
      <c r="T839" s="193"/>
      <c r="U839" s="193"/>
      <c r="V839" s="193"/>
      <c r="W839" s="193"/>
      <c r="X839" s="193"/>
      <c r="Y839" s="193"/>
      <c r="Z839" s="193"/>
    </row>
    <row r="840" ht="12.0" customHeight="1">
      <c r="A840" s="193"/>
      <c r="B840" s="193"/>
      <c r="C840" s="193"/>
      <c r="D840" s="193"/>
      <c r="E840" s="193"/>
      <c r="F840" s="193"/>
      <c r="G840" s="193"/>
      <c r="H840" s="193"/>
      <c r="I840" s="193"/>
      <c r="J840" s="193"/>
      <c r="K840" s="193"/>
      <c r="L840" s="193"/>
      <c r="M840" s="193"/>
      <c r="N840" s="193"/>
      <c r="O840" s="193"/>
      <c r="P840" s="193"/>
      <c r="Q840" s="193"/>
      <c r="R840" s="193"/>
      <c r="S840" s="193"/>
      <c r="T840" s="193"/>
      <c r="U840" s="193"/>
      <c r="V840" s="193"/>
      <c r="W840" s="193"/>
      <c r="X840" s="193"/>
      <c r="Y840" s="193"/>
      <c r="Z840" s="193"/>
    </row>
    <row r="841" ht="12.0" customHeight="1">
      <c r="A841" s="193"/>
      <c r="B841" s="193"/>
      <c r="C841" s="193"/>
      <c r="D841" s="193"/>
      <c r="E841" s="193"/>
      <c r="F841" s="193"/>
      <c r="G841" s="193"/>
      <c r="H841" s="193"/>
      <c r="I841" s="193"/>
      <c r="J841" s="193"/>
      <c r="K841" s="193"/>
      <c r="L841" s="193"/>
      <c r="M841" s="193"/>
      <c r="N841" s="193"/>
      <c r="O841" s="193"/>
      <c r="P841" s="193"/>
      <c r="Q841" s="193"/>
      <c r="R841" s="193"/>
      <c r="S841" s="193"/>
      <c r="T841" s="193"/>
      <c r="U841" s="193"/>
      <c r="V841" s="193"/>
      <c r="W841" s="193"/>
      <c r="X841" s="193"/>
      <c r="Y841" s="193"/>
      <c r="Z841" s="193"/>
    </row>
    <row r="842" ht="12.0" customHeight="1">
      <c r="A842" s="193"/>
      <c r="B842" s="193"/>
      <c r="C842" s="193"/>
      <c r="D842" s="193"/>
      <c r="E842" s="193"/>
      <c r="F842" s="193"/>
      <c r="G842" s="193"/>
      <c r="H842" s="193"/>
      <c r="I842" s="193"/>
      <c r="J842" s="193"/>
      <c r="K842" s="193"/>
      <c r="L842" s="193"/>
      <c r="M842" s="193"/>
      <c r="N842" s="193"/>
      <c r="O842" s="193"/>
      <c r="P842" s="193"/>
      <c r="Q842" s="193"/>
      <c r="R842" s="193"/>
      <c r="S842" s="193"/>
      <c r="T842" s="193"/>
      <c r="U842" s="193"/>
      <c r="V842" s="193"/>
      <c r="W842" s="193"/>
      <c r="X842" s="193"/>
      <c r="Y842" s="193"/>
      <c r="Z842" s="193"/>
    </row>
    <row r="843" ht="12.0" customHeight="1">
      <c r="A843" s="193"/>
      <c r="B843" s="193"/>
      <c r="C843" s="193"/>
      <c r="D843" s="193"/>
      <c r="E843" s="193"/>
      <c r="F843" s="193"/>
      <c r="G843" s="193"/>
      <c r="H843" s="193"/>
      <c r="I843" s="193"/>
      <c r="J843" s="193"/>
      <c r="K843" s="193"/>
      <c r="L843" s="193"/>
      <c r="M843" s="193"/>
      <c r="N843" s="193"/>
      <c r="O843" s="193"/>
      <c r="P843" s="193"/>
      <c r="Q843" s="193"/>
      <c r="R843" s="193"/>
      <c r="S843" s="193"/>
      <c r="T843" s="193"/>
      <c r="U843" s="193"/>
      <c r="V843" s="193"/>
      <c r="W843" s="193"/>
      <c r="X843" s="193"/>
      <c r="Y843" s="193"/>
      <c r="Z843" s="193"/>
    </row>
    <row r="844" ht="12.0" customHeight="1">
      <c r="A844" s="193"/>
      <c r="B844" s="193"/>
      <c r="C844" s="193"/>
      <c r="D844" s="193"/>
      <c r="E844" s="193"/>
      <c r="F844" s="193"/>
      <c r="G844" s="193"/>
      <c r="H844" s="193"/>
      <c r="I844" s="193"/>
      <c r="J844" s="193"/>
      <c r="K844" s="193"/>
      <c r="L844" s="193"/>
      <c r="M844" s="193"/>
      <c r="N844" s="193"/>
      <c r="O844" s="193"/>
      <c r="P844" s="193"/>
      <c r="Q844" s="193"/>
      <c r="R844" s="193"/>
      <c r="S844" s="193"/>
      <c r="T844" s="193"/>
      <c r="U844" s="193"/>
      <c r="V844" s="193"/>
      <c r="W844" s="193"/>
      <c r="X844" s="193"/>
      <c r="Y844" s="193"/>
      <c r="Z844" s="193"/>
    </row>
    <row r="845" ht="12.0" customHeight="1">
      <c r="A845" s="193"/>
      <c r="B845" s="193"/>
      <c r="C845" s="193"/>
      <c r="D845" s="193"/>
      <c r="E845" s="193"/>
      <c r="F845" s="193"/>
      <c r="G845" s="193"/>
      <c r="H845" s="193"/>
      <c r="I845" s="193"/>
      <c r="J845" s="193"/>
      <c r="K845" s="193"/>
      <c r="L845" s="193"/>
      <c r="M845" s="193"/>
      <c r="N845" s="193"/>
      <c r="O845" s="193"/>
      <c r="P845" s="193"/>
      <c r="Q845" s="193"/>
      <c r="R845" s="193"/>
      <c r="S845" s="193"/>
      <c r="T845" s="193"/>
      <c r="U845" s="193"/>
      <c r="V845" s="193"/>
      <c r="W845" s="193"/>
      <c r="X845" s="193"/>
      <c r="Y845" s="193"/>
      <c r="Z845" s="193"/>
    </row>
    <row r="846" ht="12.0" customHeight="1">
      <c r="A846" s="193"/>
      <c r="B846" s="193"/>
      <c r="C846" s="193"/>
      <c r="D846" s="193"/>
      <c r="E846" s="193"/>
      <c r="F846" s="193"/>
      <c r="G846" s="193"/>
      <c r="H846" s="193"/>
      <c r="I846" s="193"/>
      <c r="J846" s="193"/>
      <c r="K846" s="193"/>
      <c r="L846" s="193"/>
      <c r="M846" s="193"/>
      <c r="N846" s="193"/>
      <c r="O846" s="193"/>
      <c r="P846" s="193"/>
      <c r="Q846" s="193"/>
      <c r="R846" s="193"/>
      <c r="S846" s="193"/>
      <c r="T846" s="193"/>
      <c r="U846" s="193"/>
      <c r="V846" s="193"/>
      <c r="W846" s="193"/>
      <c r="X846" s="193"/>
      <c r="Y846" s="193"/>
      <c r="Z846" s="193"/>
    </row>
    <row r="847" ht="12.0" customHeight="1">
      <c r="A847" s="193"/>
      <c r="B847" s="193"/>
      <c r="C847" s="193"/>
      <c r="D847" s="193"/>
      <c r="E847" s="193"/>
      <c r="F847" s="193"/>
      <c r="G847" s="193"/>
      <c r="H847" s="193"/>
      <c r="I847" s="193"/>
      <c r="J847" s="193"/>
      <c r="K847" s="193"/>
      <c r="L847" s="193"/>
      <c r="M847" s="193"/>
      <c r="N847" s="193"/>
      <c r="O847" s="193"/>
      <c r="P847" s="193"/>
      <c r="Q847" s="193"/>
      <c r="R847" s="193"/>
      <c r="S847" s="193"/>
      <c r="T847" s="193"/>
      <c r="U847" s="193"/>
      <c r="V847" s="193"/>
      <c r="W847" s="193"/>
      <c r="X847" s="193"/>
      <c r="Y847" s="193"/>
      <c r="Z847" s="193"/>
    </row>
    <row r="848" ht="12.0" customHeight="1">
      <c r="A848" s="193"/>
      <c r="B848" s="193"/>
      <c r="C848" s="193"/>
      <c r="D848" s="193"/>
      <c r="E848" s="193"/>
      <c r="F848" s="193"/>
      <c r="G848" s="193"/>
      <c r="H848" s="193"/>
      <c r="I848" s="193"/>
      <c r="J848" s="193"/>
      <c r="K848" s="193"/>
      <c r="L848" s="193"/>
      <c r="M848" s="193"/>
      <c r="N848" s="193"/>
      <c r="O848" s="193"/>
      <c r="P848" s="193"/>
      <c r="Q848" s="193"/>
      <c r="R848" s="193"/>
      <c r="S848" s="193"/>
      <c r="T848" s="193"/>
      <c r="U848" s="193"/>
      <c r="V848" s="193"/>
      <c r="W848" s="193"/>
      <c r="X848" s="193"/>
      <c r="Y848" s="193"/>
      <c r="Z848" s="193"/>
    </row>
    <row r="849" ht="12.0" customHeight="1">
      <c r="A849" s="193"/>
      <c r="B849" s="193"/>
      <c r="C849" s="193"/>
      <c r="D849" s="193"/>
      <c r="E849" s="193"/>
      <c r="F849" s="193"/>
      <c r="G849" s="193"/>
      <c r="H849" s="193"/>
      <c r="I849" s="193"/>
      <c r="J849" s="193"/>
      <c r="K849" s="193"/>
      <c r="L849" s="193"/>
      <c r="M849" s="193"/>
      <c r="N849" s="193"/>
      <c r="O849" s="193"/>
      <c r="P849" s="193"/>
      <c r="Q849" s="193"/>
      <c r="R849" s="193"/>
      <c r="S849" s="193"/>
      <c r="T849" s="193"/>
      <c r="U849" s="193"/>
      <c r="V849" s="193"/>
      <c r="W849" s="193"/>
      <c r="X849" s="193"/>
      <c r="Y849" s="193"/>
      <c r="Z849" s="193"/>
    </row>
    <row r="850" ht="12.0" customHeight="1">
      <c r="A850" s="193"/>
      <c r="B850" s="193"/>
      <c r="C850" s="193"/>
      <c r="D850" s="193"/>
      <c r="E850" s="193"/>
      <c r="F850" s="193"/>
      <c r="G850" s="193"/>
      <c r="H850" s="193"/>
      <c r="I850" s="193"/>
      <c r="J850" s="193"/>
      <c r="K850" s="193"/>
      <c r="L850" s="193"/>
      <c r="M850" s="193"/>
      <c r="N850" s="193"/>
      <c r="O850" s="193"/>
      <c r="P850" s="193"/>
      <c r="Q850" s="193"/>
      <c r="R850" s="193"/>
      <c r="S850" s="193"/>
      <c r="T850" s="193"/>
      <c r="U850" s="193"/>
      <c r="V850" s="193"/>
      <c r="W850" s="193"/>
      <c r="X850" s="193"/>
      <c r="Y850" s="193"/>
      <c r="Z850" s="193"/>
    </row>
    <row r="851" ht="12.0" customHeight="1">
      <c r="A851" s="193"/>
      <c r="B851" s="193"/>
      <c r="C851" s="193"/>
      <c r="D851" s="193"/>
      <c r="E851" s="193"/>
      <c r="F851" s="193"/>
      <c r="G851" s="193"/>
      <c r="H851" s="193"/>
      <c r="I851" s="193"/>
      <c r="J851" s="193"/>
      <c r="K851" s="193"/>
      <c r="L851" s="193"/>
      <c r="M851" s="193"/>
      <c r="N851" s="193"/>
      <c r="O851" s="193"/>
      <c r="P851" s="193"/>
      <c r="Q851" s="193"/>
      <c r="R851" s="193"/>
      <c r="S851" s="193"/>
      <c r="T851" s="193"/>
      <c r="U851" s="193"/>
      <c r="V851" s="193"/>
      <c r="W851" s="193"/>
      <c r="X851" s="193"/>
      <c r="Y851" s="193"/>
      <c r="Z851" s="193"/>
    </row>
    <row r="852" ht="12.0" customHeight="1">
      <c r="A852" s="193"/>
      <c r="B852" s="193"/>
      <c r="C852" s="193"/>
      <c r="D852" s="193"/>
      <c r="E852" s="193"/>
      <c r="F852" s="193"/>
      <c r="G852" s="193"/>
      <c r="H852" s="193"/>
      <c r="I852" s="193"/>
      <c r="J852" s="193"/>
      <c r="K852" s="193"/>
      <c r="L852" s="193"/>
      <c r="M852" s="193"/>
      <c r="N852" s="193"/>
      <c r="O852" s="193"/>
      <c r="P852" s="193"/>
      <c r="Q852" s="193"/>
      <c r="R852" s="193"/>
      <c r="S852" s="193"/>
      <c r="T852" s="193"/>
      <c r="U852" s="193"/>
      <c r="V852" s="193"/>
      <c r="W852" s="193"/>
      <c r="X852" s="193"/>
      <c r="Y852" s="193"/>
      <c r="Z852" s="193"/>
    </row>
    <row r="853" ht="12.0" customHeight="1">
      <c r="A853" s="193"/>
      <c r="B853" s="193"/>
      <c r="C853" s="193"/>
      <c r="D853" s="193"/>
      <c r="E853" s="193"/>
      <c r="F853" s="193"/>
      <c r="G853" s="193"/>
      <c r="H853" s="193"/>
      <c r="I853" s="193"/>
      <c r="J853" s="193"/>
      <c r="K853" s="193"/>
      <c r="L853" s="193"/>
      <c r="M853" s="193"/>
      <c r="N853" s="193"/>
      <c r="O853" s="193"/>
      <c r="P853" s="193"/>
      <c r="Q853" s="193"/>
      <c r="R853" s="193"/>
      <c r="S853" s="193"/>
      <c r="T853" s="193"/>
      <c r="U853" s="193"/>
      <c r="V853" s="193"/>
      <c r="W853" s="193"/>
      <c r="X853" s="193"/>
      <c r="Y853" s="193"/>
      <c r="Z853" s="193"/>
    </row>
    <row r="854" ht="12.0" customHeight="1">
      <c r="A854" s="193"/>
      <c r="B854" s="193"/>
      <c r="C854" s="193"/>
      <c r="D854" s="193"/>
      <c r="E854" s="193"/>
      <c r="F854" s="193"/>
      <c r="G854" s="193"/>
      <c r="H854" s="193"/>
      <c r="I854" s="193"/>
      <c r="J854" s="193"/>
      <c r="K854" s="193"/>
      <c r="L854" s="193"/>
      <c r="M854" s="193"/>
      <c r="N854" s="193"/>
      <c r="O854" s="193"/>
      <c r="P854" s="193"/>
      <c r="Q854" s="193"/>
      <c r="R854" s="193"/>
      <c r="S854" s="193"/>
      <c r="T854" s="193"/>
      <c r="U854" s="193"/>
      <c r="V854" s="193"/>
      <c r="W854" s="193"/>
      <c r="X854" s="193"/>
      <c r="Y854" s="193"/>
      <c r="Z854" s="193"/>
    </row>
    <row r="855" ht="12.0" customHeight="1">
      <c r="A855" s="193"/>
      <c r="B855" s="193"/>
      <c r="C855" s="193"/>
      <c r="D855" s="193"/>
      <c r="E855" s="193"/>
      <c r="F855" s="193"/>
      <c r="G855" s="193"/>
      <c r="H855" s="193"/>
      <c r="I855" s="193"/>
      <c r="J855" s="193"/>
      <c r="K855" s="193"/>
      <c r="L855" s="193"/>
      <c r="M855" s="193"/>
      <c r="N855" s="193"/>
      <c r="O855" s="193"/>
      <c r="P855" s="193"/>
      <c r="Q855" s="193"/>
      <c r="R855" s="193"/>
      <c r="S855" s="193"/>
      <c r="T855" s="193"/>
      <c r="U855" s="193"/>
      <c r="V855" s="193"/>
      <c r="W855" s="193"/>
      <c r="X855" s="193"/>
      <c r="Y855" s="193"/>
      <c r="Z855" s="193"/>
    </row>
    <row r="856" ht="12.0" customHeight="1">
      <c r="A856" s="193"/>
      <c r="B856" s="193"/>
      <c r="C856" s="193"/>
      <c r="D856" s="193"/>
      <c r="E856" s="193"/>
      <c r="F856" s="193"/>
      <c r="G856" s="193"/>
      <c r="H856" s="193"/>
      <c r="I856" s="193"/>
      <c r="J856" s="193"/>
      <c r="K856" s="193"/>
      <c r="L856" s="193"/>
      <c r="M856" s="193"/>
      <c r="N856" s="193"/>
      <c r="O856" s="193"/>
      <c r="P856" s="193"/>
      <c r="Q856" s="193"/>
      <c r="R856" s="193"/>
      <c r="S856" s="193"/>
      <c r="T856" s="193"/>
      <c r="U856" s="193"/>
      <c r="V856" s="193"/>
      <c r="W856" s="193"/>
      <c r="X856" s="193"/>
      <c r="Y856" s="193"/>
      <c r="Z856" s="193"/>
    </row>
    <row r="857" ht="12.0" customHeight="1">
      <c r="A857" s="193"/>
      <c r="B857" s="193"/>
      <c r="C857" s="193"/>
      <c r="D857" s="193"/>
      <c r="E857" s="193"/>
      <c r="F857" s="193"/>
      <c r="G857" s="193"/>
      <c r="H857" s="193"/>
      <c r="I857" s="193"/>
      <c r="J857" s="193"/>
      <c r="K857" s="193"/>
      <c r="L857" s="193"/>
      <c r="M857" s="193"/>
      <c r="N857" s="193"/>
      <c r="O857" s="193"/>
      <c r="P857" s="193"/>
      <c r="Q857" s="193"/>
      <c r="R857" s="193"/>
      <c r="S857" s="193"/>
      <c r="T857" s="193"/>
      <c r="U857" s="193"/>
      <c r="V857" s="193"/>
      <c r="W857" s="193"/>
      <c r="X857" s="193"/>
      <c r="Y857" s="193"/>
      <c r="Z857" s="193"/>
    </row>
    <row r="858" ht="12.0" customHeight="1">
      <c r="A858" s="193"/>
      <c r="B858" s="193"/>
      <c r="C858" s="193"/>
      <c r="D858" s="193"/>
      <c r="E858" s="193"/>
      <c r="F858" s="193"/>
      <c r="G858" s="193"/>
      <c r="H858" s="193"/>
      <c r="I858" s="193"/>
      <c r="J858" s="193"/>
      <c r="K858" s="193"/>
      <c r="L858" s="193"/>
      <c r="M858" s="193"/>
      <c r="N858" s="193"/>
      <c r="O858" s="193"/>
      <c r="P858" s="193"/>
      <c r="Q858" s="193"/>
      <c r="R858" s="193"/>
      <c r="S858" s="193"/>
      <c r="T858" s="193"/>
      <c r="U858" s="193"/>
      <c r="V858" s="193"/>
      <c r="W858" s="193"/>
      <c r="X858" s="193"/>
      <c r="Y858" s="193"/>
      <c r="Z858" s="193"/>
    </row>
    <row r="859" ht="12.0" customHeight="1">
      <c r="A859" s="193"/>
      <c r="B859" s="193"/>
      <c r="C859" s="193"/>
      <c r="D859" s="193"/>
      <c r="E859" s="193"/>
      <c r="F859" s="193"/>
      <c r="G859" s="193"/>
      <c r="H859" s="193"/>
      <c r="I859" s="193"/>
      <c r="J859" s="193"/>
      <c r="K859" s="193"/>
      <c r="L859" s="193"/>
      <c r="M859" s="193"/>
      <c r="N859" s="193"/>
      <c r="O859" s="193"/>
      <c r="P859" s="193"/>
      <c r="Q859" s="193"/>
      <c r="R859" s="193"/>
      <c r="S859" s="193"/>
      <c r="T859" s="193"/>
      <c r="U859" s="193"/>
      <c r="V859" s="193"/>
      <c r="W859" s="193"/>
      <c r="X859" s="193"/>
      <c r="Y859" s="193"/>
      <c r="Z859" s="193"/>
    </row>
    <row r="860" ht="12.0" customHeight="1">
      <c r="A860" s="193"/>
      <c r="B860" s="193"/>
      <c r="C860" s="193"/>
      <c r="D860" s="193"/>
      <c r="E860" s="193"/>
      <c r="F860" s="193"/>
      <c r="G860" s="193"/>
      <c r="H860" s="193"/>
      <c r="I860" s="193"/>
      <c r="J860" s="193"/>
      <c r="K860" s="193"/>
      <c r="L860" s="193"/>
      <c r="M860" s="193"/>
      <c r="N860" s="193"/>
      <c r="O860" s="193"/>
      <c r="P860" s="193"/>
      <c r="Q860" s="193"/>
      <c r="R860" s="193"/>
      <c r="S860" s="193"/>
      <c r="T860" s="193"/>
      <c r="U860" s="193"/>
      <c r="V860" s="193"/>
      <c r="W860" s="193"/>
      <c r="X860" s="193"/>
      <c r="Y860" s="193"/>
      <c r="Z860" s="193"/>
    </row>
    <row r="861" ht="12.0" customHeight="1">
      <c r="A861" s="193"/>
      <c r="B861" s="193"/>
      <c r="C861" s="193"/>
      <c r="D861" s="193"/>
      <c r="E861" s="193"/>
      <c r="F861" s="193"/>
      <c r="G861" s="193"/>
      <c r="H861" s="193"/>
      <c r="I861" s="193"/>
      <c r="J861" s="193"/>
      <c r="K861" s="193"/>
      <c r="L861" s="193"/>
      <c r="M861" s="193"/>
      <c r="N861" s="193"/>
      <c r="O861" s="193"/>
      <c r="P861" s="193"/>
      <c r="Q861" s="193"/>
      <c r="R861" s="193"/>
      <c r="S861" s="193"/>
      <c r="T861" s="193"/>
      <c r="U861" s="193"/>
      <c r="V861" s="193"/>
      <c r="W861" s="193"/>
      <c r="X861" s="193"/>
      <c r="Y861" s="193"/>
      <c r="Z861" s="193"/>
    </row>
    <row r="862" ht="12.0" customHeight="1">
      <c r="A862" s="193"/>
      <c r="B862" s="193"/>
      <c r="C862" s="193"/>
      <c r="D862" s="193"/>
      <c r="E862" s="193"/>
      <c r="F862" s="193"/>
      <c r="G862" s="193"/>
      <c r="H862" s="193"/>
      <c r="I862" s="193"/>
      <c r="J862" s="193"/>
      <c r="K862" s="193"/>
      <c r="L862" s="193"/>
      <c r="M862" s="193"/>
      <c r="N862" s="193"/>
      <c r="O862" s="193"/>
      <c r="P862" s="193"/>
      <c r="Q862" s="193"/>
      <c r="R862" s="193"/>
      <c r="S862" s="193"/>
      <c r="T862" s="193"/>
      <c r="U862" s="193"/>
      <c r="V862" s="193"/>
      <c r="W862" s="193"/>
      <c r="X862" s="193"/>
      <c r="Y862" s="193"/>
      <c r="Z862" s="193"/>
    </row>
    <row r="863" ht="12.0" customHeight="1">
      <c r="A863" s="193"/>
      <c r="B863" s="193"/>
      <c r="C863" s="193"/>
      <c r="D863" s="193"/>
      <c r="E863" s="193"/>
      <c r="F863" s="193"/>
      <c r="G863" s="193"/>
      <c r="H863" s="193"/>
      <c r="I863" s="193"/>
      <c r="J863" s="193"/>
      <c r="K863" s="193"/>
      <c r="L863" s="193"/>
      <c r="M863" s="193"/>
      <c r="N863" s="193"/>
      <c r="O863" s="193"/>
      <c r="P863" s="193"/>
      <c r="Q863" s="193"/>
      <c r="R863" s="193"/>
      <c r="S863" s="193"/>
      <c r="T863" s="193"/>
      <c r="U863" s="193"/>
      <c r="V863" s="193"/>
      <c r="W863" s="193"/>
      <c r="X863" s="193"/>
      <c r="Y863" s="193"/>
      <c r="Z863" s="193"/>
    </row>
    <row r="864" ht="12.0" customHeight="1">
      <c r="A864" s="193"/>
      <c r="B864" s="193"/>
      <c r="C864" s="193"/>
      <c r="D864" s="193"/>
      <c r="E864" s="193"/>
      <c r="F864" s="193"/>
      <c r="G864" s="193"/>
      <c r="H864" s="193"/>
      <c r="I864" s="193"/>
      <c r="J864" s="193"/>
      <c r="K864" s="193"/>
      <c r="L864" s="193"/>
      <c r="M864" s="193"/>
      <c r="N864" s="193"/>
      <c r="O864" s="193"/>
      <c r="P864" s="193"/>
      <c r="Q864" s="193"/>
      <c r="R864" s="193"/>
      <c r="S864" s="193"/>
      <c r="T864" s="193"/>
      <c r="U864" s="193"/>
      <c r="V864" s="193"/>
      <c r="W864" s="193"/>
      <c r="X864" s="193"/>
      <c r="Y864" s="193"/>
      <c r="Z864" s="193"/>
    </row>
    <row r="865" ht="12.0" customHeight="1">
      <c r="A865" s="193"/>
      <c r="B865" s="193"/>
      <c r="C865" s="193"/>
      <c r="D865" s="193"/>
      <c r="E865" s="193"/>
      <c r="F865" s="193"/>
      <c r="G865" s="193"/>
      <c r="H865" s="193"/>
      <c r="I865" s="193"/>
      <c r="J865" s="193"/>
      <c r="K865" s="193"/>
      <c r="L865" s="193"/>
      <c r="M865" s="193"/>
      <c r="N865" s="193"/>
      <c r="O865" s="193"/>
      <c r="P865" s="193"/>
      <c r="Q865" s="193"/>
      <c r="R865" s="193"/>
      <c r="S865" s="193"/>
      <c r="T865" s="193"/>
      <c r="U865" s="193"/>
      <c r="V865" s="193"/>
      <c r="W865" s="193"/>
      <c r="X865" s="193"/>
      <c r="Y865" s="193"/>
      <c r="Z865" s="193"/>
    </row>
    <row r="866" ht="12.0" customHeight="1">
      <c r="A866" s="193"/>
      <c r="B866" s="193"/>
      <c r="C866" s="193"/>
      <c r="D866" s="193"/>
      <c r="E866" s="193"/>
      <c r="F866" s="193"/>
      <c r="G866" s="193"/>
      <c r="H866" s="193"/>
      <c r="I866" s="193"/>
      <c r="J866" s="193"/>
      <c r="K866" s="193"/>
      <c r="L866" s="193"/>
      <c r="M866" s="193"/>
      <c r="N866" s="193"/>
      <c r="O866" s="193"/>
      <c r="P866" s="193"/>
      <c r="Q866" s="193"/>
      <c r="R866" s="193"/>
      <c r="S866" s="193"/>
      <c r="T866" s="193"/>
      <c r="U866" s="193"/>
      <c r="V866" s="193"/>
      <c r="W866" s="193"/>
      <c r="X866" s="193"/>
      <c r="Y866" s="193"/>
      <c r="Z866" s="193"/>
    </row>
    <row r="867" ht="12.0" customHeight="1">
      <c r="A867" s="193"/>
      <c r="B867" s="193"/>
      <c r="C867" s="193"/>
      <c r="D867" s="193"/>
      <c r="E867" s="193"/>
      <c r="F867" s="193"/>
      <c r="G867" s="193"/>
      <c r="H867" s="193"/>
      <c r="I867" s="193"/>
      <c r="J867" s="193"/>
      <c r="K867" s="193"/>
      <c r="L867" s="193"/>
      <c r="M867" s="193"/>
      <c r="N867" s="193"/>
      <c r="O867" s="193"/>
      <c r="P867" s="193"/>
      <c r="Q867" s="193"/>
      <c r="R867" s="193"/>
      <c r="S867" s="193"/>
      <c r="T867" s="193"/>
      <c r="U867" s="193"/>
      <c r="V867" s="193"/>
      <c r="W867" s="193"/>
      <c r="X867" s="193"/>
      <c r="Y867" s="193"/>
      <c r="Z867" s="193"/>
    </row>
    <row r="868" ht="12.0" customHeight="1">
      <c r="A868" s="193"/>
      <c r="B868" s="193"/>
      <c r="C868" s="193"/>
      <c r="D868" s="193"/>
      <c r="E868" s="193"/>
      <c r="F868" s="193"/>
      <c r="G868" s="193"/>
      <c r="H868" s="193"/>
      <c r="I868" s="193"/>
      <c r="J868" s="193"/>
      <c r="K868" s="193"/>
      <c r="L868" s="193"/>
      <c r="M868" s="193"/>
      <c r="N868" s="193"/>
      <c r="O868" s="193"/>
      <c r="P868" s="193"/>
      <c r="Q868" s="193"/>
      <c r="R868" s="193"/>
      <c r="S868" s="193"/>
      <c r="T868" s="193"/>
      <c r="U868" s="193"/>
      <c r="V868" s="193"/>
      <c r="W868" s="193"/>
      <c r="X868" s="193"/>
      <c r="Y868" s="193"/>
      <c r="Z868" s="193"/>
    </row>
    <row r="869" ht="12.0" customHeight="1">
      <c r="A869" s="193"/>
      <c r="B869" s="193"/>
      <c r="C869" s="193"/>
      <c r="D869" s="193"/>
      <c r="E869" s="193"/>
      <c r="F869" s="193"/>
      <c r="G869" s="193"/>
      <c r="H869" s="193"/>
      <c r="I869" s="193"/>
      <c r="J869" s="193"/>
      <c r="K869" s="193"/>
      <c r="L869" s="193"/>
      <c r="M869" s="193"/>
      <c r="N869" s="193"/>
      <c r="O869" s="193"/>
      <c r="P869" s="193"/>
      <c r="Q869" s="193"/>
      <c r="R869" s="193"/>
      <c r="S869" s="193"/>
      <c r="T869" s="193"/>
      <c r="U869" s="193"/>
      <c r="V869" s="193"/>
      <c r="W869" s="193"/>
      <c r="X869" s="193"/>
      <c r="Y869" s="193"/>
      <c r="Z869" s="193"/>
    </row>
    <row r="870" ht="12.0" customHeight="1">
      <c r="A870" s="193"/>
      <c r="B870" s="193"/>
      <c r="C870" s="193"/>
      <c r="D870" s="193"/>
      <c r="E870" s="193"/>
      <c r="F870" s="193"/>
      <c r="G870" s="193"/>
      <c r="H870" s="193"/>
      <c r="I870" s="193"/>
      <c r="J870" s="193"/>
      <c r="K870" s="193"/>
      <c r="L870" s="193"/>
      <c r="M870" s="193"/>
      <c r="N870" s="193"/>
      <c r="O870" s="193"/>
      <c r="P870" s="193"/>
      <c r="Q870" s="193"/>
      <c r="R870" s="193"/>
      <c r="S870" s="193"/>
      <c r="T870" s="193"/>
      <c r="U870" s="193"/>
      <c r="V870" s="193"/>
      <c r="W870" s="193"/>
      <c r="X870" s="193"/>
      <c r="Y870" s="193"/>
      <c r="Z870" s="193"/>
    </row>
    <row r="871" ht="12.0" customHeight="1">
      <c r="A871" s="193"/>
      <c r="B871" s="193"/>
      <c r="C871" s="193"/>
      <c r="D871" s="193"/>
      <c r="E871" s="193"/>
      <c r="F871" s="193"/>
      <c r="G871" s="193"/>
      <c r="H871" s="193"/>
      <c r="I871" s="193"/>
      <c r="J871" s="193"/>
      <c r="K871" s="193"/>
      <c r="L871" s="193"/>
      <c r="M871" s="193"/>
      <c r="N871" s="193"/>
      <c r="O871" s="193"/>
      <c r="P871" s="193"/>
      <c r="Q871" s="193"/>
      <c r="R871" s="193"/>
      <c r="S871" s="193"/>
      <c r="T871" s="193"/>
      <c r="U871" s="193"/>
      <c r="V871" s="193"/>
      <c r="W871" s="193"/>
      <c r="X871" s="193"/>
      <c r="Y871" s="193"/>
      <c r="Z871" s="193"/>
    </row>
    <row r="872" ht="12.0" customHeight="1">
      <c r="A872" s="193"/>
      <c r="B872" s="193"/>
      <c r="C872" s="193"/>
      <c r="D872" s="193"/>
      <c r="E872" s="193"/>
      <c r="F872" s="193"/>
      <c r="G872" s="193"/>
      <c r="H872" s="193"/>
      <c r="I872" s="193"/>
      <c r="J872" s="193"/>
      <c r="K872" s="193"/>
      <c r="L872" s="193"/>
      <c r="M872" s="193"/>
      <c r="N872" s="193"/>
      <c r="O872" s="193"/>
      <c r="P872" s="193"/>
      <c r="Q872" s="193"/>
      <c r="R872" s="193"/>
      <c r="S872" s="193"/>
      <c r="T872" s="193"/>
      <c r="U872" s="193"/>
      <c r="V872" s="193"/>
      <c r="W872" s="193"/>
      <c r="X872" s="193"/>
      <c r="Y872" s="193"/>
      <c r="Z872" s="193"/>
    </row>
    <row r="873" ht="12.0" customHeight="1">
      <c r="A873" s="193"/>
      <c r="B873" s="193"/>
      <c r="C873" s="193"/>
      <c r="D873" s="193"/>
      <c r="E873" s="193"/>
      <c r="F873" s="193"/>
      <c r="G873" s="193"/>
      <c r="H873" s="193"/>
      <c r="I873" s="193"/>
      <c r="J873" s="193"/>
      <c r="K873" s="193"/>
      <c r="L873" s="193"/>
      <c r="M873" s="193"/>
      <c r="N873" s="193"/>
      <c r="O873" s="193"/>
      <c r="P873" s="193"/>
      <c r="Q873" s="193"/>
      <c r="R873" s="193"/>
      <c r="S873" s="193"/>
      <c r="T873" s="193"/>
      <c r="U873" s="193"/>
      <c r="V873" s="193"/>
      <c r="W873" s="193"/>
      <c r="X873" s="193"/>
      <c r="Y873" s="193"/>
      <c r="Z873" s="193"/>
    </row>
    <row r="874" ht="12.0" customHeight="1">
      <c r="A874" s="193"/>
      <c r="B874" s="193"/>
      <c r="C874" s="193"/>
      <c r="D874" s="193"/>
      <c r="E874" s="193"/>
      <c r="F874" s="193"/>
      <c r="G874" s="193"/>
      <c r="H874" s="193"/>
      <c r="I874" s="193"/>
      <c r="J874" s="193"/>
      <c r="K874" s="193"/>
      <c r="L874" s="193"/>
      <c r="M874" s="193"/>
      <c r="N874" s="193"/>
      <c r="O874" s="193"/>
      <c r="P874" s="193"/>
      <c r="Q874" s="193"/>
      <c r="R874" s="193"/>
      <c r="S874" s="193"/>
      <c r="T874" s="193"/>
      <c r="U874" s="193"/>
      <c r="V874" s="193"/>
      <c r="W874" s="193"/>
      <c r="X874" s="193"/>
      <c r="Y874" s="193"/>
      <c r="Z874" s="193"/>
    </row>
    <row r="875" ht="12.0" customHeight="1">
      <c r="A875" s="193"/>
      <c r="B875" s="193"/>
      <c r="C875" s="193"/>
      <c r="D875" s="193"/>
      <c r="E875" s="193"/>
      <c r="F875" s="193"/>
      <c r="G875" s="193"/>
      <c r="H875" s="193"/>
      <c r="I875" s="193"/>
      <c r="J875" s="193"/>
      <c r="K875" s="193"/>
      <c r="L875" s="193"/>
      <c r="M875" s="193"/>
      <c r="N875" s="193"/>
      <c r="O875" s="193"/>
      <c r="P875" s="193"/>
      <c r="Q875" s="193"/>
      <c r="R875" s="193"/>
      <c r="S875" s="193"/>
      <c r="T875" s="193"/>
      <c r="U875" s="193"/>
      <c r="V875" s="193"/>
      <c r="W875" s="193"/>
      <c r="X875" s="193"/>
      <c r="Y875" s="193"/>
      <c r="Z875" s="193"/>
    </row>
    <row r="876" ht="12.0" customHeight="1">
      <c r="A876" s="193"/>
      <c r="B876" s="193"/>
      <c r="C876" s="193"/>
      <c r="D876" s="193"/>
      <c r="E876" s="193"/>
      <c r="F876" s="193"/>
      <c r="G876" s="193"/>
      <c r="H876" s="193"/>
      <c r="I876" s="193"/>
      <c r="J876" s="193"/>
      <c r="K876" s="193"/>
      <c r="L876" s="193"/>
      <c r="M876" s="193"/>
      <c r="N876" s="193"/>
      <c r="O876" s="193"/>
      <c r="P876" s="193"/>
      <c r="Q876" s="193"/>
      <c r="R876" s="193"/>
      <c r="S876" s="193"/>
      <c r="T876" s="193"/>
      <c r="U876" s="193"/>
      <c r="V876" s="193"/>
      <c r="W876" s="193"/>
      <c r="X876" s="193"/>
      <c r="Y876" s="193"/>
      <c r="Z876" s="193"/>
    </row>
    <row r="877" ht="12.0" customHeight="1">
      <c r="A877" s="193"/>
      <c r="B877" s="193"/>
      <c r="C877" s="193"/>
      <c r="D877" s="193"/>
      <c r="E877" s="193"/>
      <c r="F877" s="193"/>
      <c r="G877" s="193"/>
      <c r="H877" s="193"/>
      <c r="I877" s="193"/>
      <c r="J877" s="193"/>
      <c r="K877" s="193"/>
      <c r="L877" s="193"/>
      <c r="M877" s="193"/>
      <c r="N877" s="193"/>
      <c r="O877" s="193"/>
      <c r="P877" s="193"/>
      <c r="Q877" s="193"/>
      <c r="R877" s="193"/>
      <c r="S877" s="193"/>
      <c r="T877" s="193"/>
      <c r="U877" s="193"/>
      <c r="V877" s="193"/>
      <c r="W877" s="193"/>
      <c r="X877" s="193"/>
      <c r="Y877" s="193"/>
      <c r="Z877" s="193"/>
    </row>
    <row r="878" ht="12.0" customHeight="1">
      <c r="A878" s="193"/>
      <c r="B878" s="193"/>
      <c r="C878" s="193"/>
      <c r="D878" s="193"/>
      <c r="E878" s="193"/>
      <c r="F878" s="193"/>
      <c r="G878" s="193"/>
      <c r="H878" s="193"/>
      <c r="I878" s="193"/>
      <c r="J878" s="193"/>
      <c r="K878" s="193"/>
      <c r="L878" s="193"/>
      <c r="M878" s="193"/>
      <c r="N878" s="193"/>
      <c r="O878" s="193"/>
      <c r="P878" s="193"/>
      <c r="Q878" s="193"/>
      <c r="R878" s="193"/>
      <c r="S878" s="193"/>
      <c r="T878" s="193"/>
      <c r="U878" s="193"/>
      <c r="V878" s="193"/>
      <c r="W878" s="193"/>
      <c r="X878" s="193"/>
      <c r="Y878" s="193"/>
      <c r="Z878" s="193"/>
    </row>
    <row r="879" ht="12.0" customHeight="1">
      <c r="A879" s="193"/>
      <c r="B879" s="193"/>
      <c r="C879" s="193"/>
      <c r="D879" s="193"/>
      <c r="E879" s="193"/>
      <c r="F879" s="193"/>
      <c r="G879" s="193"/>
      <c r="H879" s="193"/>
      <c r="I879" s="193"/>
      <c r="J879" s="193"/>
      <c r="K879" s="193"/>
      <c r="L879" s="193"/>
      <c r="M879" s="193"/>
      <c r="N879" s="193"/>
      <c r="O879" s="193"/>
      <c r="P879" s="193"/>
      <c r="Q879" s="193"/>
      <c r="R879" s="193"/>
      <c r="S879" s="193"/>
      <c r="T879" s="193"/>
      <c r="U879" s="193"/>
      <c r="V879" s="193"/>
      <c r="W879" s="193"/>
      <c r="X879" s="193"/>
      <c r="Y879" s="193"/>
      <c r="Z879" s="193"/>
    </row>
    <row r="880" ht="12.0" customHeight="1">
      <c r="A880" s="193"/>
      <c r="B880" s="193"/>
      <c r="C880" s="193"/>
      <c r="D880" s="193"/>
      <c r="E880" s="193"/>
      <c r="F880" s="193"/>
      <c r="G880" s="193"/>
      <c r="H880" s="193"/>
      <c r="I880" s="193"/>
      <c r="J880" s="193"/>
      <c r="K880" s="193"/>
      <c r="L880" s="193"/>
      <c r="M880" s="193"/>
      <c r="N880" s="193"/>
      <c r="O880" s="193"/>
      <c r="P880" s="193"/>
      <c r="Q880" s="193"/>
      <c r="R880" s="193"/>
      <c r="S880" s="193"/>
      <c r="T880" s="193"/>
      <c r="U880" s="193"/>
      <c r="V880" s="193"/>
      <c r="W880" s="193"/>
      <c r="X880" s="193"/>
      <c r="Y880" s="193"/>
      <c r="Z880" s="193"/>
    </row>
    <row r="881" ht="12.0" customHeight="1">
      <c r="A881" s="193"/>
      <c r="B881" s="193"/>
      <c r="C881" s="193"/>
      <c r="D881" s="193"/>
      <c r="E881" s="193"/>
      <c r="F881" s="193"/>
      <c r="G881" s="193"/>
      <c r="H881" s="193"/>
      <c r="I881" s="193"/>
      <c r="J881" s="193"/>
      <c r="K881" s="193"/>
      <c r="L881" s="193"/>
      <c r="M881" s="193"/>
      <c r="N881" s="193"/>
      <c r="O881" s="193"/>
      <c r="P881" s="193"/>
      <c r="Q881" s="193"/>
      <c r="R881" s="193"/>
      <c r="S881" s="193"/>
      <c r="T881" s="193"/>
      <c r="U881" s="193"/>
      <c r="V881" s="193"/>
      <c r="W881" s="193"/>
      <c r="X881" s="193"/>
      <c r="Y881" s="193"/>
      <c r="Z881" s="193"/>
    </row>
    <row r="882" ht="12.0" customHeight="1">
      <c r="A882" s="193"/>
      <c r="B882" s="193"/>
      <c r="C882" s="193"/>
      <c r="D882" s="193"/>
      <c r="E882" s="193"/>
      <c r="F882" s="193"/>
      <c r="G882" s="193"/>
      <c r="H882" s="193"/>
      <c r="I882" s="193"/>
      <c r="J882" s="193"/>
      <c r="K882" s="193"/>
      <c r="L882" s="193"/>
      <c r="M882" s="193"/>
      <c r="N882" s="193"/>
      <c r="O882" s="193"/>
      <c r="P882" s="193"/>
      <c r="Q882" s="193"/>
      <c r="R882" s="193"/>
      <c r="S882" s="193"/>
      <c r="T882" s="193"/>
      <c r="U882" s="193"/>
      <c r="V882" s="193"/>
      <c r="W882" s="193"/>
      <c r="X882" s="193"/>
      <c r="Y882" s="193"/>
      <c r="Z882" s="193"/>
    </row>
    <row r="883" ht="12.0" customHeight="1">
      <c r="A883" s="193"/>
      <c r="B883" s="193"/>
      <c r="C883" s="193"/>
      <c r="D883" s="193"/>
      <c r="E883" s="193"/>
      <c r="F883" s="193"/>
      <c r="G883" s="193"/>
      <c r="H883" s="193"/>
      <c r="I883" s="193"/>
      <c r="J883" s="193"/>
      <c r="K883" s="193"/>
      <c r="L883" s="193"/>
      <c r="M883" s="193"/>
      <c r="N883" s="193"/>
      <c r="O883" s="193"/>
      <c r="P883" s="193"/>
      <c r="Q883" s="193"/>
      <c r="R883" s="193"/>
      <c r="S883" s="193"/>
      <c r="T883" s="193"/>
      <c r="U883" s="193"/>
      <c r="V883" s="193"/>
      <c r="W883" s="193"/>
      <c r="X883" s="193"/>
      <c r="Y883" s="193"/>
      <c r="Z883" s="193"/>
    </row>
    <row r="884" ht="12.0" customHeight="1">
      <c r="A884" s="193"/>
      <c r="B884" s="193"/>
      <c r="C884" s="193"/>
      <c r="D884" s="193"/>
      <c r="E884" s="193"/>
      <c r="F884" s="193"/>
      <c r="G884" s="193"/>
      <c r="H884" s="193"/>
      <c r="I884" s="193"/>
      <c r="J884" s="193"/>
      <c r="K884" s="193"/>
      <c r="L884" s="193"/>
      <c r="M884" s="193"/>
      <c r="N884" s="193"/>
      <c r="O884" s="193"/>
      <c r="P884" s="193"/>
      <c r="Q884" s="193"/>
      <c r="R884" s="193"/>
      <c r="S884" s="193"/>
      <c r="T884" s="193"/>
      <c r="U884" s="193"/>
      <c r="V884" s="193"/>
      <c r="W884" s="193"/>
      <c r="X884" s="193"/>
      <c r="Y884" s="193"/>
      <c r="Z884" s="193"/>
    </row>
    <row r="885" ht="12.0" customHeight="1">
      <c r="A885" s="193"/>
      <c r="B885" s="193"/>
      <c r="C885" s="193"/>
      <c r="D885" s="193"/>
      <c r="E885" s="193"/>
      <c r="F885" s="193"/>
      <c r="G885" s="193"/>
      <c r="H885" s="193"/>
      <c r="I885" s="193"/>
      <c r="J885" s="193"/>
      <c r="K885" s="193"/>
      <c r="L885" s="193"/>
      <c r="M885" s="193"/>
      <c r="N885" s="193"/>
      <c r="O885" s="193"/>
      <c r="P885" s="193"/>
      <c r="Q885" s="193"/>
      <c r="R885" s="193"/>
      <c r="S885" s="193"/>
      <c r="T885" s="193"/>
      <c r="U885" s="193"/>
      <c r="V885" s="193"/>
      <c r="W885" s="193"/>
      <c r="X885" s="193"/>
      <c r="Y885" s="193"/>
      <c r="Z885" s="193"/>
    </row>
    <row r="886" ht="12.0" customHeight="1">
      <c r="A886" s="193"/>
      <c r="B886" s="193"/>
      <c r="C886" s="193"/>
      <c r="D886" s="193"/>
      <c r="E886" s="193"/>
      <c r="F886" s="193"/>
      <c r="G886" s="193"/>
      <c r="H886" s="193"/>
      <c r="I886" s="193"/>
      <c r="J886" s="193"/>
      <c r="K886" s="193"/>
      <c r="L886" s="193"/>
      <c r="M886" s="193"/>
      <c r="N886" s="193"/>
      <c r="O886" s="193"/>
      <c r="P886" s="193"/>
      <c r="Q886" s="193"/>
      <c r="R886" s="193"/>
      <c r="S886" s="193"/>
      <c r="T886" s="193"/>
      <c r="U886" s="193"/>
      <c r="V886" s="193"/>
      <c r="W886" s="193"/>
      <c r="X886" s="193"/>
      <c r="Y886" s="193"/>
      <c r="Z886" s="193"/>
    </row>
    <row r="887" ht="12.0" customHeight="1">
      <c r="A887" s="193"/>
      <c r="B887" s="193"/>
      <c r="C887" s="193"/>
      <c r="D887" s="193"/>
      <c r="E887" s="193"/>
      <c r="F887" s="193"/>
      <c r="G887" s="193"/>
      <c r="H887" s="193"/>
      <c r="I887" s="193"/>
      <c r="J887" s="193"/>
      <c r="K887" s="193"/>
      <c r="L887" s="193"/>
      <c r="M887" s="193"/>
      <c r="N887" s="193"/>
      <c r="O887" s="193"/>
      <c r="P887" s="193"/>
      <c r="Q887" s="193"/>
      <c r="R887" s="193"/>
      <c r="S887" s="193"/>
      <c r="T887" s="193"/>
      <c r="U887" s="193"/>
      <c r="V887" s="193"/>
      <c r="W887" s="193"/>
      <c r="X887" s="193"/>
      <c r="Y887" s="193"/>
      <c r="Z887" s="193"/>
    </row>
    <row r="888" ht="12.0" customHeight="1">
      <c r="A888" s="193"/>
      <c r="B888" s="193"/>
      <c r="C888" s="193"/>
      <c r="D888" s="193"/>
      <c r="E888" s="193"/>
      <c r="F888" s="193"/>
      <c r="G888" s="193"/>
      <c r="H888" s="193"/>
      <c r="I888" s="193"/>
      <c r="J888" s="193"/>
      <c r="K888" s="193"/>
      <c r="L888" s="193"/>
      <c r="M888" s="193"/>
      <c r="N888" s="193"/>
      <c r="O888" s="193"/>
      <c r="P888" s="193"/>
      <c r="Q888" s="193"/>
      <c r="R888" s="193"/>
      <c r="S888" s="193"/>
      <c r="T888" s="193"/>
      <c r="U888" s="193"/>
      <c r="V888" s="193"/>
      <c r="W888" s="193"/>
      <c r="X888" s="193"/>
      <c r="Y888" s="193"/>
      <c r="Z888" s="193"/>
    </row>
    <row r="889" ht="12.0" customHeight="1">
      <c r="A889" s="193"/>
      <c r="B889" s="193"/>
      <c r="C889" s="193"/>
      <c r="D889" s="193"/>
      <c r="E889" s="193"/>
      <c r="F889" s="193"/>
      <c r="G889" s="193"/>
      <c r="H889" s="193"/>
      <c r="I889" s="193"/>
      <c r="J889" s="193"/>
      <c r="K889" s="193"/>
      <c r="L889" s="193"/>
      <c r="M889" s="193"/>
      <c r="N889" s="193"/>
      <c r="O889" s="193"/>
      <c r="P889" s="193"/>
      <c r="Q889" s="193"/>
      <c r="R889" s="193"/>
      <c r="S889" s="193"/>
      <c r="T889" s="193"/>
      <c r="U889" s="193"/>
      <c r="V889" s="193"/>
      <c r="W889" s="193"/>
      <c r="X889" s="193"/>
      <c r="Y889" s="193"/>
      <c r="Z889" s="193"/>
    </row>
    <row r="890" ht="12.0" customHeight="1">
      <c r="A890" s="193"/>
      <c r="B890" s="193"/>
      <c r="C890" s="193"/>
      <c r="D890" s="193"/>
      <c r="E890" s="193"/>
      <c r="F890" s="193"/>
      <c r="G890" s="193"/>
      <c r="H890" s="193"/>
      <c r="I890" s="193"/>
      <c r="J890" s="193"/>
      <c r="K890" s="193"/>
      <c r="L890" s="193"/>
      <c r="M890" s="193"/>
      <c r="N890" s="193"/>
      <c r="O890" s="193"/>
      <c r="P890" s="193"/>
      <c r="Q890" s="193"/>
      <c r="R890" s="193"/>
      <c r="S890" s="193"/>
      <c r="T890" s="193"/>
      <c r="U890" s="193"/>
      <c r="V890" s="193"/>
      <c r="W890" s="193"/>
      <c r="X890" s="193"/>
      <c r="Y890" s="193"/>
      <c r="Z890" s="193"/>
    </row>
    <row r="891" ht="12.0" customHeight="1">
      <c r="A891" s="193"/>
      <c r="B891" s="193"/>
      <c r="C891" s="193"/>
      <c r="D891" s="193"/>
      <c r="E891" s="193"/>
      <c r="F891" s="193"/>
      <c r="G891" s="193"/>
      <c r="H891" s="193"/>
      <c r="I891" s="193"/>
      <c r="J891" s="193"/>
      <c r="K891" s="193"/>
      <c r="L891" s="193"/>
      <c r="M891" s="193"/>
      <c r="N891" s="193"/>
      <c r="O891" s="193"/>
      <c r="P891" s="193"/>
      <c r="Q891" s="193"/>
      <c r="R891" s="193"/>
      <c r="S891" s="193"/>
      <c r="T891" s="193"/>
      <c r="U891" s="193"/>
      <c r="V891" s="193"/>
      <c r="W891" s="193"/>
      <c r="X891" s="193"/>
      <c r="Y891" s="193"/>
      <c r="Z891" s="193"/>
    </row>
    <row r="892" ht="12.0" customHeight="1">
      <c r="A892" s="193"/>
      <c r="B892" s="193"/>
      <c r="C892" s="193"/>
      <c r="D892" s="193"/>
      <c r="E892" s="193"/>
      <c r="F892" s="193"/>
      <c r="G892" s="193"/>
      <c r="H892" s="193"/>
      <c r="I892" s="193"/>
      <c r="J892" s="193"/>
      <c r="K892" s="193"/>
      <c r="L892" s="193"/>
      <c r="M892" s="193"/>
      <c r="N892" s="193"/>
      <c r="O892" s="193"/>
      <c r="P892" s="193"/>
      <c r="Q892" s="193"/>
      <c r="R892" s="193"/>
      <c r="S892" s="193"/>
      <c r="T892" s="193"/>
      <c r="U892" s="193"/>
      <c r="V892" s="193"/>
      <c r="W892" s="193"/>
      <c r="X892" s="193"/>
      <c r="Y892" s="193"/>
      <c r="Z892" s="193"/>
    </row>
    <row r="893" ht="12.0" customHeight="1">
      <c r="A893" s="193"/>
      <c r="B893" s="193"/>
      <c r="C893" s="193"/>
      <c r="D893" s="193"/>
      <c r="E893" s="193"/>
      <c r="F893" s="193"/>
      <c r="G893" s="193"/>
      <c r="H893" s="193"/>
      <c r="I893" s="193"/>
      <c r="J893" s="193"/>
      <c r="K893" s="193"/>
      <c r="L893" s="193"/>
      <c r="M893" s="193"/>
      <c r="N893" s="193"/>
      <c r="O893" s="193"/>
      <c r="P893" s="193"/>
      <c r="Q893" s="193"/>
      <c r="R893" s="193"/>
      <c r="S893" s="193"/>
      <c r="T893" s="193"/>
      <c r="U893" s="193"/>
      <c r="V893" s="193"/>
      <c r="W893" s="193"/>
      <c r="X893" s="193"/>
      <c r="Y893" s="193"/>
      <c r="Z893" s="193"/>
    </row>
    <row r="894" ht="12.0" customHeight="1">
      <c r="A894" s="193"/>
      <c r="B894" s="193"/>
      <c r="C894" s="193"/>
      <c r="D894" s="193"/>
      <c r="E894" s="193"/>
      <c r="F894" s="193"/>
      <c r="G894" s="193"/>
      <c r="H894" s="193"/>
      <c r="I894" s="193"/>
      <c r="J894" s="193"/>
      <c r="K894" s="193"/>
      <c r="L894" s="193"/>
      <c r="M894" s="193"/>
      <c r="N894" s="193"/>
      <c r="O894" s="193"/>
      <c r="P894" s="193"/>
      <c r="Q894" s="193"/>
      <c r="R894" s="193"/>
      <c r="S894" s="193"/>
      <c r="T894" s="193"/>
      <c r="U894" s="193"/>
      <c r="V894" s="193"/>
      <c r="W894" s="193"/>
      <c r="X894" s="193"/>
      <c r="Y894" s="193"/>
      <c r="Z894" s="193"/>
    </row>
    <row r="895" ht="12.0" customHeight="1">
      <c r="A895" s="193"/>
      <c r="B895" s="193"/>
      <c r="C895" s="193"/>
      <c r="D895" s="193"/>
      <c r="E895" s="193"/>
      <c r="F895" s="193"/>
      <c r="G895" s="193"/>
      <c r="H895" s="193"/>
      <c r="I895" s="193"/>
      <c r="J895" s="193"/>
      <c r="K895" s="193"/>
      <c r="L895" s="193"/>
      <c r="M895" s="193"/>
      <c r="N895" s="193"/>
      <c r="O895" s="193"/>
      <c r="P895" s="193"/>
      <c r="Q895" s="193"/>
      <c r="R895" s="193"/>
      <c r="S895" s="193"/>
      <c r="T895" s="193"/>
      <c r="U895" s="193"/>
      <c r="V895" s="193"/>
      <c r="W895" s="193"/>
      <c r="X895" s="193"/>
      <c r="Y895" s="193"/>
      <c r="Z895" s="193"/>
    </row>
    <row r="896" ht="12.0" customHeight="1">
      <c r="A896" s="193"/>
      <c r="B896" s="193"/>
      <c r="C896" s="193"/>
      <c r="D896" s="193"/>
      <c r="E896" s="193"/>
      <c r="F896" s="193"/>
      <c r="G896" s="193"/>
      <c r="H896" s="193"/>
      <c r="I896" s="193"/>
      <c r="J896" s="193"/>
      <c r="K896" s="193"/>
      <c r="L896" s="193"/>
      <c r="M896" s="193"/>
      <c r="N896" s="193"/>
      <c r="O896" s="193"/>
      <c r="P896" s="193"/>
      <c r="Q896" s="193"/>
      <c r="R896" s="193"/>
      <c r="S896" s="193"/>
      <c r="T896" s="193"/>
      <c r="U896" s="193"/>
      <c r="V896" s="193"/>
      <c r="W896" s="193"/>
      <c r="X896" s="193"/>
      <c r="Y896" s="193"/>
      <c r="Z896" s="193"/>
    </row>
    <row r="897" ht="12.0" customHeight="1">
      <c r="A897" s="193"/>
      <c r="B897" s="193"/>
      <c r="C897" s="193"/>
      <c r="D897" s="193"/>
      <c r="E897" s="193"/>
      <c r="F897" s="193"/>
      <c r="G897" s="193"/>
      <c r="H897" s="193"/>
      <c r="I897" s="193"/>
      <c r="J897" s="193"/>
      <c r="K897" s="193"/>
      <c r="L897" s="193"/>
      <c r="M897" s="193"/>
      <c r="N897" s="193"/>
      <c r="O897" s="193"/>
      <c r="P897" s="193"/>
      <c r="Q897" s="193"/>
      <c r="R897" s="193"/>
      <c r="S897" s="193"/>
      <c r="T897" s="193"/>
      <c r="U897" s="193"/>
      <c r="V897" s="193"/>
      <c r="W897" s="193"/>
      <c r="X897" s="193"/>
      <c r="Y897" s="193"/>
      <c r="Z897" s="193"/>
    </row>
    <row r="898" ht="12.0" customHeight="1">
      <c r="A898" s="193"/>
      <c r="B898" s="193"/>
      <c r="C898" s="193"/>
      <c r="D898" s="193"/>
      <c r="E898" s="193"/>
      <c r="F898" s="193"/>
      <c r="G898" s="193"/>
      <c r="H898" s="193"/>
      <c r="I898" s="193"/>
      <c r="J898" s="193"/>
      <c r="K898" s="193"/>
      <c r="L898" s="193"/>
      <c r="M898" s="193"/>
      <c r="N898" s="193"/>
      <c r="O898" s="193"/>
      <c r="P898" s="193"/>
      <c r="Q898" s="193"/>
      <c r="R898" s="193"/>
      <c r="S898" s="193"/>
      <c r="T898" s="193"/>
      <c r="U898" s="193"/>
      <c r="V898" s="193"/>
      <c r="W898" s="193"/>
      <c r="X898" s="193"/>
      <c r="Y898" s="193"/>
      <c r="Z898" s="193"/>
    </row>
    <row r="899" ht="12.0" customHeight="1">
      <c r="A899" s="193"/>
      <c r="B899" s="193"/>
      <c r="C899" s="193"/>
      <c r="D899" s="193"/>
      <c r="E899" s="193"/>
      <c r="F899" s="193"/>
      <c r="G899" s="193"/>
      <c r="H899" s="193"/>
      <c r="I899" s="193"/>
      <c r="J899" s="193"/>
      <c r="K899" s="193"/>
      <c r="L899" s="193"/>
      <c r="M899" s="193"/>
      <c r="N899" s="193"/>
      <c r="O899" s="193"/>
      <c r="P899" s="193"/>
      <c r="Q899" s="193"/>
      <c r="R899" s="193"/>
      <c r="S899" s="193"/>
      <c r="T899" s="193"/>
      <c r="U899" s="193"/>
      <c r="V899" s="193"/>
      <c r="W899" s="193"/>
      <c r="X899" s="193"/>
      <c r="Y899" s="193"/>
      <c r="Z899" s="193"/>
    </row>
    <row r="900" ht="12.0" customHeight="1">
      <c r="A900" s="193"/>
      <c r="B900" s="193"/>
      <c r="C900" s="193"/>
      <c r="D900" s="193"/>
      <c r="E900" s="193"/>
      <c r="F900" s="193"/>
      <c r="G900" s="193"/>
      <c r="H900" s="193"/>
      <c r="I900" s="193"/>
      <c r="J900" s="193"/>
      <c r="K900" s="193"/>
      <c r="L900" s="193"/>
      <c r="M900" s="193"/>
      <c r="N900" s="193"/>
      <c r="O900" s="193"/>
      <c r="P900" s="193"/>
      <c r="Q900" s="193"/>
      <c r="R900" s="193"/>
      <c r="S900" s="193"/>
      <c r="T900" s="193"/>
      <c r="U900" s="193"/>
      <c r="V900" s="193"/>
      <c r="W900" s="193"/>
      <c r="X900" s="193"/>
      <c r="Y900" s="193"/>
      <c r="Z900" s="193"/>
    </row>
    <row r="901" ht="12.0" customHeight="1">
      <c r="A901" s="193"/>
      <c r="B901" s="193"/>
      <c r="C901" s="193"/>
      <c r="D901" s="193"/>
      <c r="E901" s="193"/>
      <c r="F901" s="193"/>
      <c r="G901" s="193"/>
      <c r="H901" s="193"/>
      <c r="I901" s="193"/>
      <c r="J901" s="193"/>
      <c r="K901" s="193"/>
      <c r="L901" s="193"/>
      <c r="M901" s="193"/>
      <c r="N901" s="193"/>
      <c r="O901" s="193"/>
      <c r="P901" s="193"/>
      <c r="Q901" s="193"/>
      <c r="R901" s="193"/>
      <c r="S901" s="193"/>
      <c r="T901" s="193"/>
      <c r="U901" s="193"/>
      <c r="V901" s="193"/>
      <c r="W901" s="193"/>
      <c r="X901" s="193"/>
      <c r="Y901" s="193"/>
      <c r="Z901" s="193"/>
    </row>
    <row r="902" ht="12.0" customHeight="1">
      <c r="A902" s="193"/>
      <c r="B902" s="193"/>
      <c r="C902" s="193"/>
      <c r="D902" s="193"/>
      <c r="E902" s="193"/>
      <c r="F902" s="193"/>
      <c r="G902" s="193"/>
      <c r="H902" s="193"/>
      <c r="I902" s="193"/>
      <c r="J902" s="193"/>
      <c r="K902" s="193"/>
      <c r="L902" s="193"/>
      <c r="M902" s="193"/>
      <c r="N902" s="193"/>
      <c r="O902" s="193"/>
      <c r="P902" s="193"/>
      <c r="Q902" s="193"/>
      <c r="R902" s="193"/>
      <c r="S902" s="193"/>
      <c r="T902" s="193"/>
      <c r="U902" s="193"/>
      <c r="V902" s="193"/>
      <c r="W902" s="193"/>
      <c r="X902" s="193"/>
      <c r="Y902" s="193"/>
      <c r="Z902" s="193"/>
    </row>
    <row r="903" ht="12.0" customHeight="1">
      <c r="A903" s="193"/>
      <c r="B903" s="193"/>
      <c r="C903" s="193"/>
      <c r="D903" s="193"/>
      <c r="E903" s="193"/>
      <c r="F903" s="193"/>
      <c r="G903" s="193"/>
      <c r="H903" s="193"/>
      <c r="I903" s="193"/>
      <c r="J903" s="193"/>
      <c r="K903" s="193"/>
      <c r="L903" s="193"/>
      <c r="M903" s="193"/>
      <c r="N903" s="193"/>
      <c r="O903" s="193"/>
      <c r="P903" s="193"/>
      <c r="Q903" s="193"/>
      <c r="R903" s="193"/>
      <c r="S903" s="193"/>
      <c r="T903" s="193"/>
      <c r="U903" s="193"/>
      <c r="V903" s="193"/>
      <c r="W903" s="193"/>
      <c r="X903" s="193"/>
      <c r="Y903" s="193"/>
      <c r="Z903" s="193"/>
    </row>
    <row r="904" ht="12.0" customHeight="1">
      <c r="A904" s="193"/>
      <c r="B904" s="193"/>
      <c r="C904" s="193"/>
      <c r="D904" s="193"/>
      <c r="E904" s="193"/>
      <c r="F904" s="193"/>
      <c r="G904" s="193"/>
      <c r="H904" s="193"/>
      <c r="I904" s="193"/>
      <c r="J904" s="193"/>
      <c r="K904" s="193"/>
      <c r="L904" s="193"/>
      <c r="M904" s="193"/>
      <c r="N904" s="193"/>
      <c r="O904" s="193"/>
      <c r="P904" s="193"/>
      <c r="Q904" s="193"/>
      <c r="R904" s="193"/>
      <c r="S904" s="193"/>
      <c r="T904" s="193"/>
      <c r="U904" s="193"/>
      <c r="V904" s="193"/>
      <c r="W904" s="193"/>
      <c r="X904" s="193"/>
      <c r="Y904" s="193"/>
      <c r="Z904" s="193"/>
    </row>
    <row r="905" ht="12.0" customHeight="1">
      <c r="A905" s="193"/>
      <c r="B905" s="193"/>
      <c r="C905" s="193"/>
      <c r="D905" s="193"/>
      <c r="E905" s="193"/>
      <c r="F905" s="193"/>
      <c r="G905" s="193"/>
      <c r="H905" s="193"/>
      <c r="I905" s="193"/>
      <c r="J905" s="193"/>
      <c r="K905" s="193"/>
      <c r="L905" s="193"/>
      <c r="M905" s="193"/>
      <c r="N905" s="193"/>
      <c r="O905" s="193"/>
      <c r="P905" s="193"/>
      <c r="Q905" s="193"/>
      <c r="R905" s="193"/>
      <c r="S905" s="193"/>
      <c r="T905" s="193"/>
      <c r="U905" s="193"/>
      <c r="V905" s="193"/>
      <c r="W905" s="193"/>
      <c r="X905" s="193"/>
      <c r="Y905" s="193"/>
      <c r="Z905" s="193"/>
    </row>
    <row r="906" ht="12.0" customHeight="1">
      <c r="A906" s="193"/>
      <c r="B906" s="193"/>
      <c r="C906" s="193"/>
      <c r="D906" s="193"/>
      <c r="E906" s="193"/>
      <c r="F906" s="193"/>
      <c r="G906" s="193"/>
      <c r="H906" s="193"/>
      <c r="I906" s="193"/>
      <c r="J906" s="193"/>
      <c r="K906" s="193"/>
      <c r="L906" s="193"/>
      <c r="M906" s="193"/>
      <c r="N906" s="193"/>
      <c r="O906" s="193"/>
      <c r="P906" s="193"/>
      <c r="Q906" s="193"/>
      <c r="R906" s="193"/>
      <c r="S906" s="193"/>
      <c r="T906" s="193"/>
      <c r="U906" s="193"/>
      <c r="V906" s="193"/>
      <c r="W906" s="193"/>
      <c r="X906" s="193"/>
      <c r="Y906" s="193"/>
      <c r="Z906" s="193"/>
    </row>
    <row r="907" ht="12.0" customHeight="1">
      <c r="A907" s="193"/>
      <c r="B907" s="193"/>
      <c r="C907" s="193"/>
      <c r="D907" s="193"/>
      <c r="E907" s="193"/>
      <c r="F907" s="193"/>
      <c r="G907" s="193"/>
      <c r="H907" s="193"/>
      <c r="I907" s="193"/>
      <c r="J907" s="193"/>
      <c r="K907" s="193"/>
      <c r="L907" s="193"/>
      <c r="M907" s="193"/>
      <c r="N907" s="193"/>
      <c r="O907" s="193"/>
      <c r="P907" s="193"/>
      <c r="Q907" s="193"/>
      <c r="R907" s="193"/>
      <c r="S907" s="193"/>
      <c r="T907" s="193"/>
      <c r="U907" s="193"/>
      <c r="V907" s="193"/>
      <c r="W907" s="193"/>
      <c r="X907" s="193"/>
      <c r="Y907" s="193"/>
      <c r="Z907" s="193"/>
    </row>
    <row r="908" ht="12.0" customHeight="1">
      <c r="A908" s="193"/>
      <c r="B908" s="193"/>
      <c r="C908" s="193"/>
      <c r="D908" s="193"/>
      <c r="E908" s="193"/>
      <c r="F908" s="193"/>
      <c r="G908" s="193"/>
      <c r="H908" s="193"/>
      <c r="I908" s="193"/>
      <c r="J908" s="193"/>
      <c r="K908" s="193"/>
      <c r="L908" s="193"/>
      <c r="M908" s="193"/>
      <c r="N908" s="193"/>
      <c r="O908" s="193"/>
      <c r="P908" s="193"/>
      <c r="Q908" s="193"/>
      <c r="R908" s="193"/>
      <c r="S908" s="193"/>
      <c r="T908" s="193"/>
      <c r="U908" s="193"/>
      <c r="V908" s="193"/>
      <c r="W908" s="193"/>
      <c r="X908" s="193"/>
      <c r="Y908" s="193"/>
      <c r="Z908" s="193"/>
    </row>
    <row r="909" ht="12.0" customHeight="1">
      <c r="A909" s="193"/>
      <c r="B909" s="193"/>
      <c r="C909" s="193"/>
      <c r="D909" s="193"/>
      <c r="E909" s="193"/>
      <c r="F909" s="193"/>
      <c r="G909" s="193"/>
      <c r="H909" s="193"/>
      <c r="I909" s="193"/>
      <c r="J909" s="193"/>
      <c r="K909" s="193"/>
      <c r="L909" s="193"/>
      <c r="M909" s="193"/>
      <c r="N909" s="193"/>
      <c r="O909" s="193"/>
      <c r="P909" s="193"/>
      <c r="Q909" s="193"/>
      <c r="R909" s="193"/>
      <c r="S909" s="193"/>
      <c r="T909" s="193"/>
      <c r="U909" s="193"/>
      <c r="V909" s="193"/>
      <c r="W909" s="193"/>
      <c r="X909" s="193"/>
      <c r="Y909" s="193"/>
      <c r="Z909" s="193"/>
    </row>
    <row r="910" ht="12.0" customHeight="1">
      <c r="A910" s="193"/>
      <c r="B910" s="193"/>
      <c r="C910" s="193"/>
      <c r="D910" s="193"/>
      <c r="E910" s="193"/>
      <c r="F910" s="193"/>
      <c r="G910" s="193"/>
      <c r="H910" s="193"/>
      <c r="I910" s="193"/>
      <c r="J910" s="193"/>
      <c r="K910" s="193"/>
      <c r="L910" s="193"/>
      <c r="M910" s="193"/>
      <c r="N910" s="193"/>
      <c r="O910" s="193"/>
      <c r="P910" s="193"/>
      <c r="Q910" s="193"/>
      <c r="R910" s="193"/>
      <c r="S910" s="193"/>
      <c r="T910" s="193"/>
      <c r="U910" s="193"/>
      <c r="V910" s="193"/>
      <c r="W910" s="193"/>
      <c r="X910" s="193"/>
      <c r="Y910" s="193"/>
      <c r="Z910" s="193"/>
    </row>
    <row r="911" ht="12.0" customHeight="1">
      <c r="A911" s="193"/>
      <c r="B911" s="193"/>
      <c r="C911" s="193"/>
      <c r="D911" s="193"/>
      <c r="E911" s="193"/>
      <c r="F911" s="193"/>
      <c r="G911" s="193"/>
      <c r="H911" s="193"/>
      <c r="I911" s="193"/>
      <c r="J911" s="193"/>
      <c r="K911" s="193"/>
      <c r="L911" s="193"/>
      <c r="M911" s="193"/>
      <c r="N911" s="193"/>
      <c r="O911" s="193"/>
      <c r="P911" s="193"/>
      <c r="Q911" s="193"/>
      <c r="R911" s="193"/>
      <c r="S911" s="193"/>
      <c r="T911" s="193"/>
      <c r="U911" s="193"/>
      <c r="V911" s="193"/>
      <c r="W911" s="193"/>
      <c r="X911" s="193"/>
      <c r="Y911" s="193"/>
      <c r="Z911" s="193"/>
    </row>
    <row r="912" ht="12.0" customHeight="1">
      <c r="A912" s="193"/>
      <c r="B912" s="193"/>
      <c r="C912" s="193"/>
      <c r="D912" s="193"/>
      <c r="E912" s="193"/>
      <c r="F912" s="193"/>
      <c r="G912" s="193"/>
      <c r="H912" s="193"/>
      <c r="I912" s="193"/>
      <c r="J912" s="193"/>
      <c r="K912" s="193"/>
      <c r="L912" s="193"/>
      <c r="M912" s="193"/>
      <c r="N912" s="193"/>
      <c r="O912" s="193"/>
      <c r="P912" s="193"/>
      <c r="Q912" s="193"/>
      <c r="R912" s="193"/>
      <c r="S912" s="193"/>
      <c r="T912" s="193"/>
      <c r="U912" s="193"/>
      <c r="V912" s="193"/>
      <c r="W912" s="193"/>
      <c r="X912" s="193"/>
      <c r="Y912" s="193"/>
      <c r="Z912" s="193"/>
    </row>
    <row r="913" ht="12.0" customHeight="1">
      <c r="A913" s="193"/>
      <c r="B913" s="193"/>
      <c r="C913" s="193"/>
      <c r="D913" s="193"/>
      <c r="E913" s="193"/>
      <c r="F913" s="193"/>
      <c r="G913" s="193"/>
      <c r="H913" s="193"/>
      <c r="I913" s="193"/>
      <c r="J913" s="193"/>
      <c r="K913" s="193"/>
      <c r="L913" s="193"/>
      <c r="M913" s="193"/>
      <c r="N913" s="193"/>
      <c r="O913" s="193"/>
      <c r="P913" s="193"/>
      <c r="Q913" s="193"/>
      <c r="R913" s="193"/>
      <c r="S913" s="193"/>
      <c r="T913" s="193"/>
      <c r="U913" s="193"/>
      <c r="V913" s="193"/>
      <c r="W913" s="193"/>
      <c r="X913" s="193"/>
      <c r="Y913" s="193"/>
      <c r="Z913" s="193"/>
    </row>
    <row r="914" ht="12.0" customHeight="1">
      <c r="A914" s="193"/>
      <c r="B914" s="193"/>
      <c r="C914" s="193"/>
      <c r="D914" s="193"/>
      <c r="E914" s="193"/>
      <c r="F914" s="193"/>
      <c r="G914" s="193"/>
      <c r="H914" s="193"/>
      <c r="I914" s="193"/>
      <c r="J914" s="193"/>
      <c r="K914" s="193"/>
      <c r="L914" s="193"/>
      <c r="M914" s="193"/>
      <c r="N914" s="193"/>
      <c r="O914" s="193"/>
      <c r="P914" s="193"/>
      <c r="Q914" s="193"/>
      <c r="R914" s="193"/>
      <c r="S914" s="193"/>
      <c r="T914" s="193"/>
      <c r="U914" s="193"/>
      <c r="V914" s="193"/>
      <c r="W914" s="193"/>
      <c r="X914" s="193"/>
      <c r="Y914" s="193"/>
      <c r="Z914" s="193"/>
    </row>
    <row r="915" ht="12.0" customHeight="1">
      <c r="A915" s="193"/>
      <c r="B915" s="193"/>
      <c r="C915" s="193"/>
      <c r="D915" s="193"/>
      <c r="E915" s="193"/>
      <c r="F915" s="193"/>
      <c r="G915" s="193"/>
      <c r="H915" s="193"/>
      <c r="I915" s="193"/>
      <c r="J915" s="193"/>
      <c r="K915" s="193"/>
      <c r="L915" s="193"/>
      <c r="M915" s="193"/>
      <c r="N915" s="193"/>
      <c r="O915" s="193"/>
      <c r="P915" s="193"/>
      <c r="Q915" s="193"/>
      <c r="R915" s="193"/>
      <c r="S915" s="193"/>
      <c r="T915" s="193"/>
      <c r="U915" s="193"/>
      <c r="V915" s="193"/>
      <c r="W915" s="193"/>
      <c r="X915" s="193"/>
      <c r="Y915" s="193"/>
      <c r="Z915" s="193"/>
    </row>
    <row r="916" ht="12.0" customHeight="1">
      <c r="A916" s="193"/>
      <c r="B916" s="193"/>
      <c r="C916" s="193"/>
      <c r="D916" s="193"/>
      <c r="E916" s="193"/>
      <c r="F916" s="193"/>
      <c r="G916" s="193"/>
      <c r="H916" s="193"/>
      <c r="I916" s="193"/>
      <c r="J916" s="193"/>
      <c r="K916" s="193"/>
      <c r="L916" s="193"/>
      <c r="M916" s="193"/>
      <c r="N916" s="193"/>
      <c r="O916" s="193"/>
      <c r="P916" s="193"/>
      <c r="Q916" s="193"/>
      <c r="R916" s="193"/>
      <c r="S916" s="193"/>
      <c r="T916" s="193"/>
      <c r="U916" s="193"/>
      <c r="V916" s="193"/>
      <c r="W916" s="193"/>
      <c r="X916" s="193"/>
      <c r="Y916" s="193"/>
      <c r="Z916" s="193"/>
    </row>
    <row r="917" ht="12.0" customHeight="1">
      <c r="A917" s="193"/>
      <c r="B917" s="193"/>
      <c r="C917" s="193"/>
      <c r="D917" s="193"/>
      <c r="E917" s="193"/>
      <c r="F917" s="193"/>
      <c r="G917" s="193"/>
      <c r="H917" s="193"/>
      <c r="I917" s="193"/>
      <c r="J917" s="193"/>
      <c r="K917" s="193"/>
      <c r="L917" s="193"/>
      <c r="M917" s="193"/>
      <c r="N917" s="193"/>
      <c r="O917" s="193"/>
      <c r="P917" s="193"/>
      <c r="Q917" s="193"/>
      <c r="R917" s="193"/>
      <c r="S917" s="193"/>
      <c r="T917" s="193"/>
      <c r="U917" s="193"/>
      <c r="V917" s="193"/>
      <c r="W917" s="193"/>
      <c r="X917" s="193"/>
      <c r="Y917" s="193"/>
      <c r="Z917" s="193"/>
    </row>
    <row r="918" ht="12.0" customHeight="1">
      <c r="A918" s="193"/>
      <c r="B918" s="193"/>
      <c r="C918" s="193"/>
      <c r="D918" s="193"/>
      <c r="E918" s="193"/>
      <c r="F918" s="193"/>
      <c r="G918" s="193"/>
      <c r="H918" s="193"/>
      <c r="I918" s="193"/>
      <c r="J918" s="193"/>
      <c r="K918" s="193"/>
      <c r="L918" s="193"/>
      <c r="M918" s="193"/>
      <c r="N918" s="193"/>
      <c r="O918" s="193"/>
      <c r="P918" s="193"/>
      <c r="Q918" s="193"/>
      <c r="R918" s="193"/>
      <c r="S918" s="193"/>
      <c r="T918" s="193"/>
      <c r="U918" s="193"/>
      <c r="V918" s="193"/>
      <c r="W918" s="193"/>
      <c r="X918" s="193"/>
      <c r="Y918" s="193"/>
      <c r="Z918" s="193"/>
    </row>
    <row r="919" ht="12.0" customHeight="1">
      <c r="A919" s="193"/>
      <c r="B919" s="193"/>
      <c r="C919" s="193"/>
      <c r="D919" s="193"/>
      <c r="E919" s="193"/>
      <c r="F919" s="193"/>
      <c r="G919" s="193"/>
      <c r="H919" s="193"/>
      <c r="I919" s="193"/>
      <c r="J919" s="193"/>
      <c r="K919" s="193"/>
      <c r="L919" s="193"/>
      <c r="M919" s="193"/>
      <c r="N919" s="193"/>
      <c r="O919" s="193"/>
      <c r="P919" s="193"/>
      <c r="Q919" s="193"/>
      <c r="R919" s="193"/>
      <c r="S919" s="193"/>
      <c r="T919" s="193"/>
      <c r="U919" s="193"/>
      <c r="V919" s="193"/>
      <c r="W919" s="193"/>
      <c r="X919" s="193"/>
      <c r="Y919" s="193"/>
      <c r="Z919" s="193"/>
    </row>
    <row r="920" ht="12.0" customHeight="1">
      <c r="A920" s="193"/>
      <c r="B920" s="193"/>
      <c r="C920" s="193"/>
      <c r="D920" s="193"/>
      <c r="E920" s="193"/>
      <c r="F920" s="193"/>
      <c r="G920" s="193"/>
      <c r="H920" s="193"/>
      <c r="I920" s="193"/>
      <c r="J920" s="193"/>
      <c r="K920" s="193"/>
      <c r="L920" s="193"/>
      <c r="M920" s="193"/>
      <c r="N920" s="193"/>
      <c r="O920" s="193"/>
      <c r="P920" s="193"/>
      <c r="Q920" s="193"/>
      <c r="R920" s="193"/>
      <c r="S920" s="193"/>
      <c r="T920" s="193"/>
      <c r="U920" s="193"/>
      <c r="V920" s="193"/>
      <c r="W920" s="193"/>
      <c r="X920" s="193"/>
      <c r="Y920" s="193"/>
      <c r="Z920" s="193"/>
    </row>
    <row r="921" ht="12.0" customHeight="1">
      <c r="A921" s="193"/>
      <c r="B921" s="193"/>
      <c r="C921" s="193"/>
      <c r="D921" s="193"/>
      <c r="E921" s="193"/>
      <c r="F921" s="193"/>
      <c r="G921" s="193"/>
      <c r="H921" s="193"/>
      <c r="I921" s="193"/>
      <c r="J921" s="193"/>
      <c r="K921" s="193"/>
      <c r="L921" s="193"/>
      <c r="M921" s="193"/>
      <c r="N921" s="193"/>
      <c r="O921" s="193"/>
      <c r="P921" s="193"/>
      <c r="Q921" s="193"/>
      <c r="R921" s="193"/>
      <c r="S921" s="193"/>
      <c r="T921" s="193"/>
      <c r="U921" s="193"/>
      <c r="V921" s="193"/>
      <c r="W921" s="193"/>
      <c r="X921" s="193"/>
      <c r="Y921" s="193"/>
      <c r="Z921" s="193"/>
    </row>
    <row r="922" ht="12.0" customHeight="1">
      <c r="A922" s="193"/>
      <c r="B922" s="193"/>
      <c r="C922" s="193"/>
      <c r="D922" s="193"/>
      <c r="E922" s="193"/>
      <c r="F922" s="193"/>
      <c r="G922" s="193"/>
      <c r="H922" s="193"/>
      <c r="I922" s="193"/>
      <c r="J922" s="193"/>
      <c r="K922" s="193"/>
      <c r="L922" s="193"/>
      <c r="M922" s="193"/>
      <c r="N922" s="193"/>
      <c r="O922" s="193"/>
      <c r="P922" s="193"/>
      <c r="Q922" s="193"/>
      <c r="R922" s="193"/>
      <c r="S922" s="193"/>
      <c r="T922" s="193"/>
      <c r="U922" s="193"/>
      <c r="V922" s="193"/>
      <c r="W922" s="193"/>
      <c r="X922" s="193"/>
      <c r="Y922" s="193"/>
      <c r="Z922" s="193"/>
    </row>
    <row r="923" ht="12.0" customHeight="1">
      <c r="A923" s="193"/>
      <c r="B923" s="193"/>
      <c r="C923" s="193"/>
      <c r="D923" s="193"/>
      <c r="E923" s="193"/>
      <c r="F923" s="193"/>
      <c r="G923" s="193"/>
      <c r="H923" s="193"/>
      <c r="I923" s="193"/>
      <c r="J923" s="193"/>
      <c r="K923" s="193"/>
      <c r="L923" s="193"/>
      <c r="M923" s="193"/>
      <c r="N923" s="193"/>
      <c r="O923" s="193"/>
      <c r="P923" s="193"/>
      <c r="Q923" s="193"/>
      <c r="R923" s="193"/>
      <c r="S923" s="193"/>
      <c r="T923" s="193"/>
      <c r="U923" s="193"/>
      <c r="V923" s="193"/>
      <c r="W923" s="193"/>
      <c r="X923" s="193"/>
      <c r="Y923" s="193"/>
      <c r="Z923" s="193"/>
    </row>
    <row r="924" ht="12.0" customHeight="1">
      <c r="A924" s="193"/>
      <c r="B924" s="193"/>
      <c r="C924" s="193"/>
      <c r="D924" s="193"/>
      <c r="E924" s="193"/>
      <c r="F924" s="193"/>
      <c r="G924" s="193"/>
      <c r="H924" s="193"/>
      <c r="I924" s="193"/>
      <c r="J924" s="193"/>
      <c r="K924" s="193"/>
      <c r="L924" s="193"/>
      <c r="M924" s="193"/>
      <c r="N924" s="193"/>
      <c r="O924" s="193"/>
      <c r="P924" s="193"/>
      <c r="Q924" s="193"/>
      <c r="R924" s="193"/>
      <c r="S924" s="193"/>
      <c r="T924" s="193"/>
      <c r="U924" s="193"/>
      <c r="V924" s="193"/>
      <c r="W924" s="193"/>
      <c r="X924" s="193"/>
      <c r="Y924" s="193"/>
      <c r="Z924" s="193"/>
    </row>
    <row r="925" ht="12.0" customHeight="1">
      <c r="A925" s="193"/>
      <c r="B925" s="193"/>
      <c r="C925" s="193"/>
      <c r="D925" s="193"/>
      <c r="E925" s="193"/>
      <c r="F925" s="193"/>
      <c r="G925" s="193"/>
      <c r="H925" s="193"/>
      <c r="I925" s="193"/>
      <c r="J925" s="193"/>
      <c r="K925" s="193"/>
      <c r="L925" s="193"/>
      <c r="M925" s="193"/>
      <c r="N925" s="193"/>
      <c r="O925" s="193"/>
      <c r="P925" s="193"/>
      <c r="Q925" s="193"/>
      <c r="R925" s="193"/>
      <c r="S925" s="193"/>
      <c r="T925" s="193"/>
      <c r="U925" s="193"/>
      <c r="V925" s="193"/>
      <c r="W925" s="193"/>
      <c r="X925" s="193"/>
      <c r="Y925" s="193"/>
      <c r="Z925" s="193"/>
    </row>
    <row r="926" ht="12.0" customHeight="1">
      <c r="A926" s="193"/>
      <c r="B926" s="193"/>
      <c r="C926" s="193"/>
      <c r="D926" s="193"/>
      <c r="E926" s="193"/>
      <c r="F926" s="193"/>
      <c r="G926" s="193"/>
      <c r="H926" s="193"/>
      <c r="I926" s="193"/>
      <c r="J926" s="193"/>
      <c r="K926" s="193"/>
      <c r="L926" s="193"/>
      <c r="M926" s="193"/>
      <c r="N926" s="193"/>
      <c r="O926" s="193"/>
      <c r="P926" s="193"/>
      <c r="Q926" s="193"/>
      <c r="R926" s="193"/>
      <c r="S926" s="193"/>
      <c r="T926" s="193"/>
      <c r="U926" s="193"/>
      <c r="V926" s="193"/>
      <c r="W926" s="193"/>
      <c r="X926" s="193"/>
      <c r="Y926" s="193"/>
      <c r="Z926" s="193"/>
    </row>
    <row r="927" ht="12.0" customHeight="1">
      <c r="A927" s="193"/>
      <c r="B927" s="193"/>
      <c r="C927" s="193"/>
      <c r="D927" s="193"/>
      <c r="E927" s="193"/>
      <c r="F927" s="193"/>
      <c r="G927" s="193"/>
      <c r="H927" s="193"/>
      <c r="I927" s="193"/>
      <c r="J927" s="193"/>
      <c r="K927" s="193"/>
      <c r="L927" s="193"/>
      <c r="M927" s="193"/>
      <c r="N927" s="193"/>
      <c r="O927" s="193"/>
      <c r="P927" s="193"/>
      <c r="Q927" s="193"/>
      <c r="R927" s="193"/>
      <c r="S927" s="193"/>
      <c r="T927" s="193"/>
      <c r="U927" s="193"/>
      <c r="V927" s="193"/>
      <c r="W927" s="193"/>
      <c r="X927" s="193"/>
      <c r="Y927" s="193"/>
      <c r="Z927" s="193"/>
    </row>
    <row r="928" ht="12.0" customHeight="1">
      <c r="A928" s="193"/>
      <c r="B928" s="193"/>
      <c r="C928" s="193"/>
      <c r="D928" s="193"/>
      <c r="E928" s="193"/>
      <c r="F928" s="193"/>
      <c r="G928" s="193"/>
      <c r="H928" s="193"/>
      <c r="I928" s="193"/>
      <c r="J928" s="193"/>
      <c r="K928" s="193"/>
      <c r="L928" s="193"/>
      <c r="M928" s="193"/>
      <c r="N928" s="193"/>
      <c r="O928" s="193"/>
      <c r="P928" s="193"/>
      <c r="Q928" s="193"/>
      <c r="R928" s="193"/>
      <c r="S928" s="193"/>
      <c r="T928" s="193"/>
      <c r="U928" s="193"/>
      <c r="V928" s="193"/>
      <c r="W928" s="193"/>
      <c r="X928" s="193"/>
      <c r="Y928" s="193"/>
      <c r="Z928" s="193"/>
    </row>
    <row r="929" ht="12.0" customHeight="1">
      <c r="A929" s="193"/>
      <c r="B929" s="193"/>
      <c r="C929" s="193"/>
      <c r="D929" s="193"/>
      <c r="E929" s="193"/>
      <c r="F929" s="193"/>
      <c r="G929" s="193"/>
      <c r="H929" s="193"/>
      <c r="I929" s="193"/>
      <c r="J929" s="193"/>
      <c r="K929" s="193"/>
      <c r="L929" s="193"/>
      <c r="M929" s="193"/>
      <c r="N929" s="193"/>
      <c r="O929" s="193"/>
      <c r="P929" s="193"/>
      <c r="Q929" s="193"/>
      <c r="R929" s="193"/>
      <c r="S929" s="193"/>
      <c r="T929" s="193"/>
      <c r="U929" s="193"/>
      <c r="V929" s="193"/>
      <c r="W929" s="193"/>
      <c r="X929" s="193"/>
      <c r="Y929" s="193"/>
      <c r="Z929" s="193"/>
    </row>
    <row r="930" ht="12.0" customHeight="1">
      <c r="A930" s="193"/>
      <c r="B930" s="193"/>
      <c r="C930" s="193"/>
      <c r="D930" s="193"/>
      <c r="E930" s="193"/>
      <c r="F930" s="193"/>
      <c r="G930" s="193"/>
      <c r="H930" s="193"/>
      <c r="I930" s="193"/>
      <c r="J930" s="193"/>
      <c r="K930" s="193"/>
      <c r="L930" s="193"/>
      <c r="M930" s="193"/>
      <c r="N930" s="193"/>
      <c r="O930" s="193"/>
      <c r="P930" s="193"/>
      <c r="Q930" s="193"/>
      <c r="R930" s="193"/>
      <c r="S930" s="193"/>
      <c r="T930" s="193"/>
      <c r="U930" s="193"/>
      <c r="V930" s="193"/>
      <c r="W930" s="193"/>
      <c r="X930" s="193"/>
      <c r="Y930" s="193"/>
      <c r="Z930" s="193"/>
    </row>
    <row r="931" ht="12.0" customHeight="1">
      <c r="A931" s="193"/>
      <c r="B931" s="193"/>
      <c r="C931" s="193"/>
      <c r="D931" s="193"/>
      <c r="E931" s="193"/>
      <c r="F931" s="193"/>
      <c r="G931" s="193"/>
      <c r="H931" s="193"/>
      <c r="I931" s="193"/>
      <c r="J931" s="193"/>
      <c r="K931" s="193"/>
      <c r="L931" s="193"/>
      <c r="M931" s="193"/>
      <c r="N931" s="193"/>
      <c r="O931" s="193"/>
      <c r="P931" s="193"/>
      <c r="Q931" s="193"/>
      <c r="R931" s="193"/>
      <c r="S931" s="193"/>
      <c r="T931" s="193"/>
      <c r="U931" s="193"/>
      <c r="V931" s="193"/>
      <c r="W931" s="193"/>
      <c r="X931" s="193"/>
      <c r="Y931" s="193"/>
      <c r="Z931" s="193"/>
    </row>
    <row r="932" ht="12.0" customHeight="1">
      <c r="A932" s="193"/>
      <c r="B932" s="193"/>
      <c r="C932" s="193"/>
      <c r="D932" s="193"/>
      <c r="E932" s="193"/>
      <c r="F932" s="193"/>
      <c r="G932" s="193"/>
      <c r="H932" s="193"/>
      <c r="I932" s="193"/>
      <c r="J932" s="193"/>
      <c r="K932" s="193"/>
      <c r="L932" s="193"/>
      <c r="M932" s="193"/>
      <c r="N932" s="193"/>
      <c r="O932" s="193"/>
      <c r="P932" s="193"/>
      <c r="Q932" s="193"/>
      <c r="R932" s="193"/>
      <c r="S932" s="193"/>
      <c r="T932" s="193"/>
      <c r="U932" s="193"/>
      <c r="V932" s="193"/>
      <c r="W932" s="193"/>
      <c r="X932" s="193"/>
      <c r="Y932" s="193"/>
      <c r="Z932" s="193"/>
    </row>
    <row r="933" ht="12.0" customHeight="1">
      <c r="A933" s="193"/>
      <c r="B933" s="193"/>
      <c r="C933" s="193"/>
      <c r="D933" s="193"/>
      <c r="E933" s="193"/>
      <c r="F933" s="193"/>
      <c r="G933" s="193"/>
      <c r="H933" s="193"/>
      <c r="I933" s="193"/>
      <c r="J933" s="193"/>
      <c r="K933" s="193"/>
      <c r="L933" s="193"/>
      <c r="M933" s="193"/>
      <c r="N933" s="193"/>
      <c r="O933" s="193"/>
      <c r="P933" s="193"/>
      <c r="Q933" s="193"/>
      <c r="R933" s="193"/>
      <c r="S933" s="193"/>
      <c r="T933" s="193"/>
      <c r="U933" s="193"/>
      <c r="V933" s="193"/>
      <c r="W933" s="193"/>
      <c r="X933" s="193"/>
      <c r="Y933" s="193"/>
      <c r="Z933" s="193"/>
    </row>
    <row r="934" ht="12.0" customHeight="1">
      <c r="A934" s="193"/>
      <c r="B934" s="193"/>
      <c r="C934" s="193"/>
      <c r="D934" s="193"/>
      <c r="E934" s="193"/>
      <c r="F934" s="193"/>
      <c r="G934" s="193"/>
      <c r="H934" s="193"/>
      <c r="I934" s="193"/>
      <c r="J934" s="193"/>
      <c r="K934" s="193"/>
      <c r="L934" s="193"/>
      <c r="M934" s="193"/>
      <c r="N934" s="193"/>
      <c r="O934" s="193"/>
      <c r="P934" s="193"/>
      <c r="Q934" s="193"/>
      <c r="R934" s="193"/>
      <c r="S934" s="193"/>
      <c r="T934" s="193"/>
      <c r="U934" s="193"/>
      <c r="V934" s="193"/>
      <c r="W934" s="193"/>
      <c r="X934" s="193"/>
      <c r="Y934" s="193"/>
      <c r="Z934" s="193"/>
    </row>
    <row r="935" ht="12.0" customHeight="1">
      <c r="A935" s="193"/>
      <c r="B935" s="193"/>
      <c r="C935" s="193"/>
      <c r="D935" s="193"/>
      <c r="E935" s="193"/>
      <c r="F935" s="193"/>
      <c r="G935" s="193"/>
      <c r="H935" s="193"/>
      <c r="I935" s="193"/>
      <c r="J935" s="193"/>
      <c r="K935" s="193"/>
      <c r="L935" s="193"/>
      <c r="M935" s="193"/>
      <c r="N935" s="193"/>
      <c r="O935" s="193"/>
      <c r="P935" s="193"/>
      <c r="Q935" s="193"/>
      <c r="R935" s="193"/>
      <c r="S935" s="193"/>
      <c r="T935" s="193"/>
      <c r="U935" s="193"/>
      <c r="V935" s="193"/>
      <c r="W935" s="193"/>
      <c r="X935" s="193"/>
      <c r="Y935" s="193"/>
      <c r="Z935" s="193"/>
    </row>
    <row r="936" ht="12.0" customHeight="1">
      <c r="A936" s="193"/>
      <c r="B936" s="193"/>
      <c r="C936" s="193"/>
      <c r="D936" s="193"/>
      <c r="E936" s="193"/>
      <c r="F936" s="193"/>
      <c r="G936" s="193"/>
      <c r="H936" s="193"/>
      <c r="I936" s="193"/>
      <c r="J936" s="193"/>
      <c r="K936" s="193"/>
      <c r="L936" s="193"/>
      <c r="M936" s="193"/>
      <c r="N936" s="193"/>
      <c r="O936" s="193"/>
      <c r="P936" s="193"/>
      <c r="Q936" s="193"/>
      <c r="R936" s="193"/>
      <c r="S936" s="193"/>
      <c r="T936" s="193"/>
      <c r="U936" s="193"/>
      <c r="V936" s="193"/>
      <c r="W936" s="193"/>
      <c r="X936" s="193"/>
      <c r="Y936" s="193"/>
      <c r="Z936" s="193"/>
    </row>
    <row r="937" ht="12.0" customHeight="1">
      <c r="A937" s="193"/>
      <c r="B937" s="193"/>
      <c r="C937" s="193"/>
      <c r="D937" s="193"/>
      <c r="E937" s="193"/>
      <c r="F937" s="193"/>
      <c r="G937" s="193"/>
      <c r="H937" s="193"/>
      <c r="I937" s="193"/>
      <c r="J937" s="193"/>
      <c r="K937" s="193"/>
      <c r="L937" s="193"/>
      <c r="M937" s="193"/>
      <c r="N937" s="193"/>
      <c r="O937" s="193"/>
      <c r="P937" s="193"/>
      <c r="Q937" s="193"/>
      <c r="R937" s="193"/>
      <c r="S937" s="193"/>
      <c r="T937" s="193"/>
      <c r="U937" s="193"/>
      <c r="V937" s="193"/>
      <c r="W937" s="193"/>
      <c r="X937" s="193"/>
      <c r="Y937" s="193"/>
      <c r="Z937" s="193"/>
    </row>
    <row r="938" ht="12.0" customHeight="1">
      <c r="A938" s="193"/>
      <c r="B938" s="193"/>
      <c r="C938" s="193"/>
      <c r="D938" s="193"/>
      <c r="E938" s="193"/>
      <c r="F938" s="193"/>
      <c r="G938" s="193"/>
      <c r="H938" s="193"/>
      <c r="I938" s="193"/>
      <c r="J938" s="193"/>
      <c r="K938" s="193"/>
      <c r="L938" s="193"/>
      <c r="M938" s="193"/>
      <c r="N938" s="193"/>
      <c r="O938" s="193"/>
      <c r="P938" s="193"/>
      <c r="Q938" s="193"/>
      <c r="R938" s="193"/>
      <c r="S938" s="193"/>
      <c r="T938" s="193"/>
      <c r="U938" s="193"/>
      <c r="V938" s="193"/>
      <c r="W938" s="193"/>
      <c r="X938" s="193"/>
      <c r="Y938" s="193"/>
      <c r="Z938" s="193"/>
    </row>
    <row r="939" ht="12.0" customHeight="1">
      <c r="A939" s="193"/>
      <c r="B939" s="193"/>
      <c r="C939" s="193"/>
      <c r="D939" s="193"/>
      <c r="E939" s="193"/>
      <c r="F939" s="193"/>
      <c r="G939" s="193"/>
      <c r="H939" s="193"/>
      <c r="I939" s="193"/>
      <c r="J939" s="193"/>
      <c r="K939" s="193"/>
      <c r="L939" s="193"/>
      <c r="M939" s="193"/>
      <c r="N939" s="193"/>
      <c r="O939" s="193"/>
      <c r="P939" s="193"/>
      <c r="Q939" s="193"/>
      <c r="R939" s="193"/>
      <c r="S939" s="193"/>
      <c r="T939" s="193"/>
      <c r="U939" s="193"/>
      <c r="V939" s="193"/>
      <c r="W939" s="193"/>
      <c r="X939" s="193"/>
      <c r="Y939" s="193"/>
      <c r="Z939" s="193"/>
    </row>
    <row r="940" ht="12.0" customHeight="1">
      <c r="A940" s="193"/>
      <c r="B940" s="193"/>
      <c r="C940" s="193"/>
      <c r="D940" s="193"/>
      <c r="E940" s="193"/>
      <c r="F940" s="193"/>
      <c r="G940" s="193"/>
      <c r="H940" s="193"/>
      <c r="I940" s="193"/>
      <c r="J940" s="193"/>
      <c r="K940" s="193"/>
      <c r="L940" s="193"/>
      <c r="M940" s="193"/>
      <c r="N940" s="193"/>
      <c r="O940" s="193"/>
      <c r="P940" s="193"/>
      <c r="Q940" s="193"/>
      <c r="R940" s="193"/>
      <c r="S940" s="193"/>
      <c r="T940" s="193"/>
      <c r="U940" s="193"/>
      <c r="V940" s="193"/>
      <c r="W940" s="193"/>
      <c r="X940" s="193"/>
      <c r="Y940" s="193"/>
      <c r="Z940" s="193"/>
    </row>
    <row r="941" ht="12.0" customHeight="1">
      <c r="A941" s="193"/>
      <c r="B941" s="193"/>
      <c r="C941" s="193"/>
      <c r="D941" s="193"/>
      <c r="E941" s="193"/>
      <c r="F941" s="193"/>
      <c r="G941" s="193"/>
      <c r="H941" s="193"/>
      <c r="I941" s="193"/>
      <c r="J941" s="193"/>
      <c r="K941" s="193"/>
      <c r="L941" s="193"/>
      <c r="M941" s="193"/>
      <c r="N941" s="193"/>
      <c r="O941" s="193"/>
      <c r="P941" s="193"/>
      <c r="Q941" s="193"/>
      <c r="R941" s="193"/>
      <c r="S941" s="193"/>
      <c r="T941" s="193"/>
      <c r="U941" s="193"/>
      <c r="V941" s="193"/>
      <c r="W941" s="193"/>
      <c r="X941" s="193"/>
      <c r="Y941" s="193"/>
      <c r="Z941" s="193"/>
    </row>
    <row r="942" ht="12.0" customHeight="1">
      <c r="A942" s="193"/>
      <c r="B942" s="193"/>
      <c r="C942" s="193"/>
      <c r="D942" s="193"/>
      <c r="E942" s="193"/>
      <c r="F942" s="193"/>
      <c r="G942" s="193"/>
      <c r="H942" s="193"/>
      <c r="I942" s="193"/>
      <c r="J942" s="193"/>
      <c r="K942" s="193"/>
      <c r="L942" s="193"/>
      <c r="M942" s="193"/>
      <c r="N942" s="193"/>
      <c r="O942" s="193"/>
      <c r="P942" s="193"/>
      <c r="Q942" s="193"/>
      <c r="R942" s="193"/>
      <c r="S942" s="193"/>
      <c r="T942" s="193"/>
      <c r="U942" s="193"/>
      <c r="V942" s="193"/>
      <c r="W942" s="193"/>
      <c r="X942" s="193"/>
      <c r="Y942" s="193"/>
      <c r="Z942" s="193"/>
    </row>
    <row r="943" ht="12.0" customHeight="1">
      <c r="A943" s="193"/>
      <c r="B943" s="193"/>
      <c r="C943" s="193"/>
      <c r="D943" s="193"/>
      <c r="E943" s="193"/>
      <c r="F943" s="193"/>
      <c r="G943" s="193"/>
      <c r="H943" s="193"/>
      <c r="I943" s="193"/>
      <c r="J943" s="193"/>
      <c r="K943" s="193"/>
      <c r="L943" s="193"/>
      <c r="M943" s="193"/>
      <c r="N943" s="193"/>
      <c r="O943" s="193"/>
      <c r="P943" s="193"/>
      <c r="Q943" s="193"/>
      <c r="R943" s="193"/>
      <c r="S943" s="193"/>
      <c r="T943" s="193"/>
      <c r="U943" s="193"/>
      <c r="V943" s="193"/>
      <c r="W943" s="193"/>
      <c r="X943" s="193"/>
      <c r="Y943" s="193"/>
      <c r="Z943" s="193"/>
    </row>
    <row r="944" ht="12.0" customHeight="1">
      <c r="A944" s="193"/>
      <c r="B944" s="193"/>
      <c r="C944" s="193"/>
      <c r="D944" s="193"/>
      <c r="E944" s="193"/>
      <c r="F944" s="193"/>
      <c r="G944" s="193"/>
      <c r="H944" s="193"/>
      <c r="I944" s="193"/>
      <c r="J944" s="193"/>
      <c r="K944" s="193"/>
      <c r="L944" s="193"/>
      <c r="M944" s="193"/>
      <c r="N944" s="193"/>
      <c r="O944" s="193"/>
      <c r="P944" s="193"/>
      <c r="Q944" s="193"/>
      <c r="R944" s="193"/>
      <c r="S944" s="193"/>
      <c r="T944" s="193"/>
      <c r="U944" s="193"/>
      <c r="V944" s="193"/>
      <c r="W944" s="193"/>
      <c r="X944" s="193"/>
      <c r="Y944" s="193"/>
      <c r="Z944" s="193"/>
    </row>
    <row r="945" ht="12.0" customHeight="1">
      <c r="A945" s="193"/>
      <c r="B945" s="193"/>
      <c r="C945" s="193"/>
      <c r="D945" s="193"/>
      <c r="E945" s="193"/>
      <c r="F945" s="193"/>
      <c r="G945" s="193"/>
      <c r="H945" s="193"/>
      <c r="I945" s="193"/>
      <c r="J945" s="193"/>
      <c r="K945" s="193"/>
      <c r="L945" s="193"/>
      <c r="M945" s="193"/>
      <c r="N945" s="193"/>
      <c r="O945" s="193"/>
      <c r="P945" s="193"/>
      <c r="Q945" s="193"/>
      <c r="R945" s="193"/>
      <c r="S945" s="193"/>
      <c r="T945" s="193"/>
      <c r="U945" s="193"/>
      <c r="V945" s="193"/>
      <c r="W945" s="193"/>
      <c r="X945" s="193"/>
      <c r="Y945" s="193"/>
      <c r="Z945" s="193"/>
    </row>
    <row r="946" ht="12.0" customHeight="1">
      <c r="A946" s="193"/>
      <c r="B946" s="193"/>
      <c r="C946" s="193"/>
      <c r="D946" s="193"/>
      <c r="E946" s="193"/>
      <c r="F946" s="193"/>
      <c r="G946" s="193"/>
      <c r="H946" s="193"/>
      <c r="I946" s="193"/>
      <c r="J946" s="193"/>
      <c r="K946" s="193"/>
      <c r="L946" s="193"/>
      <c r="M946" s="193"/>
      <c r="N946" s="193"/>
      <c r="O946" s="193"/>
      <c r="P946" s="193"/>
      <c r="Q946" s="193"/>
      <c r="R946" s="193"/>
      <c r="S946" s="193"/>
      <c r="T946" s="193"/>
      <c r="U946" s="193"/>
      <c r="V946" s="193"/>
      <c r="W946" s="193"/>
      <c r="X946" s="193"/>
      <c r="Y946" s="193"/>
      <c r="Z946" s="193"/>
    </row>
    <row r="947" ht="12.0" customHeight="1">
      <c r="A947" s="193"/>
      <c r="B947" s="193"/>
      <c r="C947" s="193"/>
      <c r="D947" s="193"/>
      <c r="E947" s="193"/>
      <c r="F947" s="193"/>
      <c r="G947" s="193"/>
      <c r="H947" s="193"/>
      <c r="I947" s="193"/>
      <c r="J947" s="193"/>
      <c r="K947" s="193"/>
      <c r="L947" s="193"/>
      <c r="M947" s="193"/>
      <c r="N947" s="193"/>
      <c r="O947" s="193"/>
      <c r="P947" s="193"/>
      <c r="Q947" s="193"/>
      <c r="R947" s="193"/>
      <c r="S947" s="193"/>
      <c r="T947" s="193"/>
      <c r="U947" s="193"/>
      <c r="V947" s="193"/>
      <c r="W947" s="193"/>
      <c r="X947" s="193"/>
      <c r="Y947" s="193"/>
      <c r="Z947" s="193"/>
    </row>
    <row r="948" ht="12.0" customHeight="1">
      <c r="A948" s="193"/>
      <c r="B948" s="193"/>
      <c r="C948" s="193"/>
      <c r="D948" s="193"/>
      <c r="E948" s="193"/>
      <c r="F948" s="193"/>
      <c r="G948" s="193"/>
      <c r="H948" s="193"/>
      <c r="I948" s="193"/>
      <c r="J948" s="193"/>
      <c r="K948" s="193"/>
      <c r="L948" s="193"/>
      <c r="M948" s="193"/>
      <c r="N948" s="193"/>
      <c r="O948" s="193"/>
      <c r="P948" s="193"/>
      <c r="Q948" s="193"/>
      <c r="R948" s="193"/>
      <c r="S948" s="193"/>
      <c r="T948" s="193"/>
      <c r="U948" s="193"/>
      <c r="V948" s="193"/>
      <c r="W948" s="193"/>
      <c r="X948" s="193"/>
      <c r="Y948" s="193"/>
      <c r="Z948" s="193"/>
    </row>
    <row r="949" ht="12.0" customHeight="1">
      <c r="A949" s="193"/>
      <c r="B949" s="193"/>
      <c r="C949" s="193"/>
      <c r="D949" s="193"/>
      <c r="E949" s="193"/>
      <c r="F949" s="193"/>
      <c r="G949" s="193"/>
      <c r="H949" s="193"/>
      <c r="I949" s="193"/>
      <c r="J949" s="193"/>
      <c r="K949" s="193"/>
      <c r="L949" s="193"/>
      <c r="M949" s="193"/>
      <c r="N949" s="193"/>
      <c r="O949" s="193"/>
      <c r="P949" s="193"/>
      <c r="Q949" s="193"/>
      <c r="R949" s="193"/>
      <c r="S949" s="193"/>
      <c r="T949" s="193"/>
      <c r="U949" s="193"/>
      <c r="V949" s="193"/>
      <c r="W949" s="193"/>
      <c r="X949" s="193"/>
      <c r="Y949" s="193"/>
      <c r="Z949" s="193"/>
    </row>
    <row r="950" ht="12.0" customHeight="1">
      <c r="A950" s="193"/>
      <c r="B950" s="193"/>
      <c r="C950" s="193"/>
      <c r="D950" s="193"/>
      <c r="E950" s="193"/>
      <c r="F950" s="193"/>
      <c r="G950" s="193"/>
      <c r="H950" s="193"/>
      <c r="I950" s="193"/>
      <c r="J950" s="193"/>
      <c r="K950" s="193"/>
      <c r="L950" s="193"/>
      <c r="M950" s="193"/>
      <c r="N950" s="193"/>
      <c r="O950" s="193"/>
      <c r="P950" s="193"/>
      <c r="Q950" s="193"/>
      <c r="R950" s="193"/>
      <c r="S950" s="193"/>
      <c r="T950" s="193"/>
      <c r="U950" s="193"/>
      <c r="V950" s="193"/>
      <c r="W950" s="193"/>
      <c r="X950" s="193"/>
      <c r="Y950" s="193"/>
      <c r="Z950" s="193"/>
    </row>
    <row r="951" ht="12.0" customHeight="1">
      <c r="A951" s="193"/>
      <c r="B951" s="193"/>
      <c r="C951" s="193"/>
      <c r="D951" s="193"/>
      <c r="E951" s="193"/>
      <c r="F951" s="193"/>
      <c r="G951" s="193"/>
      <c r="H951" s="193"/>
      <c r="I951" s="193"/>
      <c r="J951" s="193"/>
      <c r="K951" s="193"/>
      <c r="L951" s="193"/>
      <c r="M951" s="193"/>
      <c r="N951" s="193"/>
      <c r="O951" s="193"/>
      <c r="P951" s="193"/>
      <c r="Q951" s="193"/>
      <c r="R951" s="193"/>
      <c r="S951" s="193"/>
      <c r="T951" s="193"/>
      <c r="U951" s="193"/>
      <c r="V951" s="193"/>
      <c r="W951" s="193"/>
      <c r="X951" s="193"/>
      <c r="Y951" s="193"/>
      <c r="Z951" s="193"/>
    </row>
    <row r="952" ht="12.0" customHeight="1">
      <c r="A952" s="193"/>
      <c r="B952" s="193"/>
      <c r="C952" s="193"/>
      <c r="D952" s="193"/>
      <c r="E952" s="193"/>
      <c r="F952" s="193"/>
      <c r="G952" s="193"/>
      <c r="H952" s="193"/>
      <c r="I952" s="193"/>
      <c r="J952" s="193"/>
      <c r="K952" s="193"/>
      <c r="L952" s="193"/>
      <c r="M952" s="193"/>
      <c r="N952" s="193"/>
      <c r="O952" s="193"/>
      <c r="P952" s="193"/>
      <c r="Q952" s="193"/>
      <c r="R952" s="193"/>
      <c r="S952" s="193"/>
      <c r="T952" s="193"/>
      <c r="U952" s="193"/>
      <c r="V952" s="193"/>
      <c r="W952" s="193"/>
      <c r="X952" s="193"/>
      <c r="Y952" s="193"/>
      <c r="Z952" s="193"/>
    </row>
    <row r="953" ht="12.0" customHeight="1">
      <c r="A953" s="193"/>
      <c r="B953" s="193"/>
      <c r="C953" s="193"/>
      <c r="D953" s="193"/>
      <c r="E953" s="193"/>
      <c r="F953" s="193"/>
      <c r="G953" s="193"/>
      <c r="H953" s="193"/>
      <c r="I953" s="193"/>
      <c r="J953" s="193"/>
      <c r="K953" s="193"/>
      <c r="L953" s="193"/>
      <c r="M953" s="193"/>
      <c r="N953" s="193"/>
      <c r="O953" s="193"/>
      <c r="P953" s="193"/>
      <c r="Q953" s="193"/>
      <c r="R953" s="193"/>
      <c r="S953" s="193"/>
      <c r="T953" s="193"/>
      <c r="U953" s="193"/>
      <c r="V953" s="193"/>
      <c r="W953" s="193"/>
      <c r="X953" s="193"/>
      <c r="Y953" s="193"/>
      <c r="Z953" s="193"/>
    </row>
    <row r="954" ht="12.0" customHeight="1">
      <c r="A954" s="193"/>
      <c r="B954" s="193"/>
      <c r="C954" s="193"/>
      <c r="D954" s="193"/>
      <c r="E954" s="193"/>
      <c r="F954" s="193"/>
      <c r="G954" s="193"/>
      <c r="H954" s="193"/>
      <c r="I954" s="193"/>
      <c r="J954" s="193"/>
      <c r="K954" s="193"/>
      <c r="L954" s="193"/>
      <c r="M954" s="193"/>
      <c r="N954" s="193"/>
      <c r="O954" s="193"/>
      <c r="P954" s="193"/>
      <c r="Q954" s="193"/>
      <c r="R954" s="193"/>
      <c r="S954" s="193"/>
      <c r="T954" s="193"/>
      <c r="U954" s="193"/>
      <c r="V954" s="193"/>
      <c r="W954" s="193"/>
      <c r="X954" s="193"/>
      <c r="Y954" s="193"/>
      <c r="Z954" s="193"/>
    </row>
    <row r="955" ht="12.0" customHeight="1">
      <c r="A955" s="193"/>
      <c r="B955" s="193"/>
      <c r="C955" s="193"/>
      <c r="D955" s="193"/>
      <c r="E955" s="193"/>
      <c r="F955" s="193"/>
      <c r="G955" s="193"/>
      <c r="H955" s="193"/>
      <c r="I955" s="193"/>
      <c r="J955" s="193"/>
      <c r="K955" s="193"/>
      <c r="L955" s="193"/>
      <c r="M955" s="193"/>
      <c r="N955" s="193"/>
      <c r="O955" s="193"/>
      <c r="P955" s="193"/>
      <c r="Q955" s="193"/>
      <c r="R955" s="193"/>
      <c r="S955" s="193"/>
      <c r="T955" s="193"/>
      <c r="U955" s="193"/>
      <c r="V955" s="193"/>
      <c r="W955" s="193"/>
      <c r="X955" s="193"/>
      <c r="Y955" s="193"/>
      <c r="Z955" s="193"/>
    </row>
    <row r="956" ht="12.0" customHeight="1">
      <c r="A956" s="193"/>
      <c r="B956" s="193"/>
      <c r="C956" s="193"/>
      <c r="D956" s="193"/>
      <c r="E956" s="193"/>
      <c r="F956" s="193"/>
      <c r="G956" s="193"/>
      <c r="H956" s="193"/>
      <c r="I956" s="193"/>
      <c r="J956" s="193"/>
      <c r="K956" s="193"/>
      <c r="L956" s="193"/>
      <c r="M956" s="193"/>
      <c r="N956" s="193"/>
      <c r="O956" s="193"/>
      <c r="P956" s="193"/>
      <c r="Q956" s="193"/>
      <c r="R956" s="193"/>
      <c r="S956" s="193"/>
      <c r="T956" s="193"/>
      <c r="U956" s="193"/>
      <c r="V956" s="193"/>
      <c r="W956" s="193"/>
      <c r="X956" s="193"/>
      <c r="Y956" s="193"/>
      <c r="Z956" s="193"/>
    </row>
    <row r="957" ht="12.0" customHeight="1">
      <c r="A957" s="193"/>
      <c r="B957" s="193"/>
      <c r="C957" s="193"/>
      <c r="D957" s="193"/>
      <c r="E957" s="193"/>
      <c r="F957" s="193"/>
      <c r="G957" s="193"/>
      <c r="H957" s="193"/>
      <c r="I957" s="193"/>
      <c r="J957" s="193"/>
      <c r="K957" s="193"/>
      <c r="L957" s="193"/>
      <c r="M957" s="193"/>
      <c r="N957" s="193"/>
      <c r="O957" s="193"/>
      <c r="P957" s="193"/>
      <c r="Q957" s="193"/>
      <c r="R957" s="193"/>
      <c r="S957" s="193"/>
      <c r="T957" s="193"/>
      <c r="U957" s="193"/>
      <c r="V957" s="193"/>
      <c r="W957" s="193"/>
      <c r="X957" s="193"/>
      <c r="Y957" s="193"/>
      <c r="Z957" s="193"/>
    </row>
    <row r="958" ht="12.0" customHeight="1">
      <c r="A958" s="193"/>
      <c r="B958" s="193"/>
      <c r="C958" s="193"/>
      <c r="D958" s="193"/>
      <c r="E958" s="193"/>
      <c r="F958" s="193"/>
      <c r="G958" s="193"/>
      <c r="H958" s="193"/>
      <c r="I958" s="193"/>
      <c r="J958" s="193"/>
      <c r="K958" s="193"/>
      <c r="L958" s="193"/>
      <c r="M958" s="193"/>
      <c r="N958" s="193"/>
      <c r="O958" s="193"/>
      <c r="P958" s="193"/>
      <c r="Q958" s="193"/>
      <c r="R958" s="193"/>
      <c r="S958" s="193"/>
      <c r="T958" s="193"/>
      <c r="U958" s="193"/>
      <c r="V958" s="193"/>
      <c r="W958" s="193"/>
      <c r="X958" s="193"/>
      <c r="Y958" s="193"/>
      <c r="Z958" s="193"/>
    </row>
    <row r="959" ht="12.0" customHeight="1">
      <c r="A959" s="193"/>
      <c r="B959" s="193"/>
      <c r="C959" s="193"/>
      <c r="D959" s="193"/>
      <c r="E959" s="193"/>
      <c r="F959" s="193"/>
      <c r="G959" s="193"/>
      <c r="H959" s="193"/>
      <c r="I959" s="193"/>
      <c r="J959" s="193"/>
      <c r="K959" s="193"/>
      <c r="L959" s="193"/>
      <c r="M959" s="193"/>
      <c r="N959" s="193"/>
      <c r="O959" s="193"/>
      <c r="P959" s="193"/>
      <c r="Q959" s="193"/>
      <c r="R959" s="193"/>
      <c r="S959" s="193"/>
      <c r="T959" s="193"/>
      <c r="U959" s="193"/>
      <c r="V959" s="193"/>
      <c r="W959" s="193"/>
      <c r="X959" s="193"/>
      <c r="Y959" s="193"/>
      <c r="Z959" s="193"/>
    </row>
    <row r="960" ht="12.0" customHeight="1">
      <c r="A960" s="193"/>
      <c r="B960" s="193"/>
      <c r="C960" s="193"/>
      <c r="D960" s="193"/>
      <c r="E960" s="193"/>
      <c r="F960" s="193"/>
      <c r="G960" s="193"/>
      <c r="H960" s="193"/>
      <c r="I960" s="193"/>
      <c r="J960" s="193"/>
      <c r="K960" s="193"/>
      <c r="L960" s="193"/>
      <c r="M960" s="193"/>
      <c r="N960" s="193"/>
      <c r="O960" s="193"/>
      <c r="P960" s="193"/>
      <c r="Q960" s="193"/>
      <c r="R960" s="193"/>
      <c r="S960" s="193"/>
      <c r="T960" s="193"/>
      <c r="U960" s="193"/>
      <c r="V960" s="193"/>
      <c r="W960" s="193"/>
      <c r="X960" s="193"/>
      <c r="Y960" s="193"/>
      <c r="Z960" s="193"/>
    </row>
    <row r="961" ht="12.0" customHeight="1">
      <c r="A961" s="193"/>
      <c r="B961" s="193"/>
      <c r="C961" s="193"/>
      <c r="D961" s="193"/>
      <c r="E961" s="193"/>
      <c r="F961" s="193"/>
      <c r="G961" s="193"/>
      <c r="H961" s="193"/>
      <c r="I961" s="193"/>
      <c r="J961" s="193"/>
      <c r="K961" s="193"/>
      <c r="L961" s="193"/>
      <c r="M961" s="193"/>
      <c r="N961" s="193"/>
      <c r="O961" s="193"/>
      <c r="P961" s="193"/>
      <c r="Q961" s="193"/>
      <c r="R961" s="193"/>
      <c r="S961" s="193"/>
      <c r="T961" s="193"/>
      <c r="U961" s="193"/>
      <c r="V961" s="193"/>
      <c r="W961" s="193"/>
      <c r="X961" s="193"/>
      <c r="Y961" s="193"/>
      <c r="Z961" s="193"/>
    </row>
    <row r="962" ht="12.0" customHeight="1">
      <c r="A962" s="193"/>
      <c r="B962" s="193"/>
      <c r="C962" s="193"/>
      <c r="D962" s="193"/>
      <c r="E962" s="193"/>
      <c r="F962" s="193"/>
      <c r="G962" s="193"/>
      <c r="H962" s="193"/>
      <c r="I962" s="193"/>
      <c r="J962" s="193"/>
      <c r="K962" s="193"/>
      <c r="L962" s="193"/>
      <c r="M962" s="193"/>
      <c r="N962" s="193"/>
      <c r="O962" s="193"/>
      <c r="P962" s="193"/>
      <c r="Q962" s="193"/>
      <c r="R962" s="193"/>
      <c r="S962" s="193"/>
      <c r="T962" s="193"/>
      <c r="U962" s="193"/>
      <c r="V962" s="193"/>
      <c r="W962" s="193"/>
      <c r="X962" s="193"/>
      <c r="Y962" s="193"/>
      <c r="Z962" s="193"/>
    </row>
    <row r="963" ht="12.0" customHeight="1">
      <c r="A963" s="193"/>
      <c r="B963" s="193"/>
      <c r="C963" s="193"/>
      <c r="D963" s="193"/>
      <c r="E963" s="193"/>
      <c r="F963" s="193"/>
      <c r="G963" s="193"/>
      <c r="H963" s="193"/>
      <c r="I963" s="193"/>
      <c r="J963" s="193"/>
      <c r="K963" s="193"/>
      <c r="L963" s="193"/>
      <c r="M963" s="193"/>
      <c r="N963" s="193"/>
      <c r="O963" s="193"/>
      <c r="P963" s="193"/>
      <c r="Q963" s="193"/>
      <c r="R963" s="193"/>
      <c r="S963" s="193"/>
      <c r="T963" s="193"/>
      <c r="U963" s="193"/>
      <c r="V963" s="193"/>
      <c r="W963" s="193"/>
      <c r="X963" s="193"/>
      <c r="Y963" s="193"/>
      <c r="Z963" s="193"/>
    </row>
    <row r="964" ht="12.0" customHeight="1">
      <c r="A964" s="193"/>
      <c r="B964" s="193"/>
      <c r="C964" s="193"/>
      <c r="D964" s="193"/>
      <c r="E964" s="193"/>
      <c r="F964" s="193"/>
      <c r="G964" s="193"/>
      <c r="H964" s="193"/>
      <c r="I964" s="193"/>
      <c r="J964" s="193"/>
      <c r="K964" s="193"/>
      <c r="L964" s="193"/>
      <c r="M964" s="193"/>
      <c r="N964" s="193"/>
      <c r="O964" s="193"/>
      <c r="P964" s="193"/>
      <c r="Q964" s="193"/>
      <c r="R964" s="193"/>
      <c r="S964" s="193"/>
      <c r="T964" s="193"/>
      <c r="U964" s="193"/>
      <c r="V964" s="193"/>
      <c r="W964" s="193"/>
      <c r="X964" s="193"/>
      <c r="Y964" s="193"/>
      <c r="Z964" s="193"/>
    </row>
    <row r="965" ht="12.0" customHeight="1">
      <c r="A965" s="193"/>
      <c r="B965" s="193"/>
      <c r="C965" s="193"/>
      <c r="D965" s="193"/>
      <c r="E965" s="193"/>
      <c r="F965" s="193"/>
      <c r="G965" s="193"/>
      <c r="H965" s="193"/>
      <c r="I965" s="193"/>
      <c r="J965" s="193"/>
      <c r="K965" s="193"/>
      <c r="L965" s="193"/>
      <c r="M965" s="193"/>
      <c r="N965" s="193"/>
      <c r="O965" s="193"/>
      <c r="P965" s="193"/>
      <c r="Q965" s="193"/>
      <c r="R965" s="193"/>
      <c r="S965" s="193"/>
      <c r="T965" s="193"/>
      <c r="U965" s="193"/>
      <c r="V965" s="193"/>
      <c r="W965" s="193"/>
      <c r="X965" s="193"/>
      <c r="Y965" s="193"/>
      <c r="Z965" s="193"/>
    </row>
    <row r="966" ht="12.0" customHeight="1">
      <c r="A966" s="193"/>
      <c r="B966" s="193"/>
      <c r="C966" s="193"/>
      <c r="D966" s="193"/>
      <c r="E966" s="193"/>
      <c r="F966" s="193"/>
      <c r="G966" s="193"/>
      <c r="H966" s="193"/>
      <c r="I966" s="193"/>
      <c r="J966" s="193"/>
      <c r="K966" s="193"/>
      <c r="L966" s="193"/>
      <c r="M966" s="193"/>
      <c r="N966" s="193"/>
      <c r="O966" s="193"/>
      <c r="P966" s="193"/>
      <c r="Q966" s="193"/>
      <c r="R966" s="193"/>
      <c r="S966" s="193"/>
      <c r="T966" s="193"/>
      <c r="U966" s="193"/>
      <c r="V966" s="193"/>
      <c r="W966" s="193"/>
      <c r="X966" s="193"/>
      <c r="Y966" s="193"/>
      <c r="Z966" s="193"/>
    </row>
    <row r="967" ht="12.0" customHeight="1">
      <c r="A967" s="193"/>
      <c r="B967" s="193"/>
      <c r="C967" s="193"/>
      <c r="D967" s="193"/>
      <c r="E967" s="193"/>
      <c r="F967" s="193"/>
      <c r="G967" s="193"/>
      <c r="H967" s="193"/>
      <c r="I967" s="193"/>
      <c r="J967" s="193"/>
      <c r="K967" s="193"/>
      <c r="L967" s="193"/>
      <c r="M967" s="193"/>
      <c r="N967" s="193"/>
      <c r="O967" s="193"/>
      <c r="P967" s="193"/>
      <c r="Q967" s="193"/>
      <c r="R967" s="193"/>
      <c r="S967" s="193"/>
      <c r="T967" s="193"/>
      <c r="U967" s="193"/>
      <c r="V967" s="193"/>
      <c r="W967" s="193"/>
      <c r="X967" s="193"/>
      <c r="Y967" s="193"/>
      <c r="Z967" s="193"/>
    </row>
    <row r="968" ht="12.0" customHeight="1">
      <c r="A968" s="193"/>
      <c r="B968" s="193"/>
      <c r="C968" s="193"/>
      <c r="D968" s="193"/>
      <c r="E968" s="193"/>
      <c r="F968" s="193"/>
      <c r="G968" s="193"/>
      <c r="H968" s="193"/>
      <c r="I968" s="193"/>
      <c r="J968" s="193"/>
      <c r="K968" s="193"/>
      <c r="L968" s="193"/>
      <c r="M968" s="193"/>
      <c r="N968" s="193"/>
      <c r="O968" s="193"/>
      <c r="P968" s="193"/>
      <c r="Q968" s="193"/>
      <c r="R968" s="193"/>
      <c r="S968" s="193"/>
      <c r="T968" s="193"/>
      <c r="U968" s="193"/>
      <c r="V968" s="193"/>
      <c r="W968" s="193"/>
      <c r="X968" s="193"/>
      <c r="Y968" s="193"/>
      <c r="Z968" s="193"/>
    </row>
    <row r="969" ht="12.0" customHeight="1">
      <c r="A969" s="193"/>
      <c r="B969" s="193"/>
      <c r="C969" s="193"/>
      <c r="D969" s="193"/>
      <c r="E969" s="193"/>
      <c r="F969" s="193"/>
      <c r="G969" s="193"/>
      <c r="H969" s="193"/>
      <c r="I969" s="193"/>
      <c r="J969" s="193"/>
      <c r="K969" s="193"/>
      <c r="L969" s="193"/>
      <c r="M969" s="193"/>
      <c r="N969" s="193"/>
      <c r="O969" s="193"/>
      <c r="P969" s="193"/>
      <c r="Q969" s="193"/>
      <c r="R969" s="193"/>
      <c r="S969" s="193"/>
      <c r="T969" s="193"/>
      <c r="U969" s="193"/>
      <c r="V969" s="193"/>
      <c r="W969" s="193"/>
      <c r="X969" s="193"/>
      <c r="Y969" s="193"/>
      <c r="Z969" s="193"/>
    </row>
    <row r="970" ht="12.0" customHeight="1">
      <c r="A970" s="193"/>
      <c r="B970" s="193"/>
      <c r="C970" s="193"/>
      <c r="D970" s="193"/>
      <c r="E970" s="193"/>
      <c r="F970" s="193"/>
      <c r="G970" s="193"/>
      <c r="H970" s="193"/>
      <c r="I970" s="193"/>
      <c r="J970" s="193"/>
      <c r="K970" s="193"/>
      <c r="L970" s="193"/>
      <c r="M970" s="193"/>
      <c r="N970" s="193"/>
      <c r="O970" s="193"/>
      <c r="P970" s="193"/>
      <c r="Q970" s="193"/>
      <c r="R970" s="193"/>
      <c r="S970" s="193"/>
      <c r="T970" s="193"/>
      <c r="U970" s="193"/>
      <c r="V970" s="193"/>
      <c r="W970" s="193"/>
      <c r="X970" s="193"/>
      <c r="Y970" s="193"/>
      <c r="Z970" s="193"/>
    </row>
    <row r="971" ht="12.0" customHeight="1">
      <c r="A971" s="193"/>
      <c r="B971" s="193"/>
      <c r="C971" s="193"/>
      <c r="D971" s="193"/>
      <c r="E971" s="193"/>
      <c r="F971" s="193"/>
      <c r="G971" s="193"/>
      <c r="H971" s="193"/>
      <c r="I971" s="193"/>
      <c r="J971" s="193"/>
      <c r="K971" s="193"/>
      <c r="L971" s="193"/>
      <c r="M971" s="193"/>
      <c r="N971" s="193"/>
      <c r="O971" s="193"/>
      <c r="P971" s="193"/>
      <c r="Q971" s="193"/>
      <c r="R971" s="193"/>
      <c r="S971" s="193"/>
      <c r="T971" s="193"/>
      <c r="U971" s="193"/>
      <c r="V971" s="193"/>
      <c r="W971" s="193"/>
      <c r="X971" s="193"/>
      <c r="Y971" s="193"/>
      <c r="Z971" s="193"/>
    </row>
    <row r="972" ht="12.0" customHeight="1">
      <c r="A972" s="193"/>
      <c r="B972" s="193"/>
      <c r="C972" s="193"/>
      <c r="D972" s="193"/>
      <c r="E972" s="193"/>
      <c r="F972" s="193"/>
      <c r="G972" s="193"/>
      <c r="H972" s="193"/>
      <c r="I972" s="193"/>
      <c r="J972" s="193"/>
      <c r="K972" s="193"/>
      <c r="L972" s="193"/>
      <c r="M972" s="193"/>
      <c r="N972" s="193"/>
      <c r="O972" s="193"/>
      <c r="P972" s="193"/>
      <c r="Q972" s="193"/>
      <c r="R972" s="193"/>
      <c r="S972" s="193"/>
      <c r="T972" s="193"/>
      <c r="U972" s="193"/>
      <c r="V972" s="193"/>
      <c r="W972" s="193"/>
      <c r="X972" s="193"/>
      <c r="Y972" s="193"/>
      <c r="Z972" s="193"/>
    </row>
    <row r="973" ht="12.0" customHeight="1">
      <c r="A973" s="193"/>
      <c r="B973" s="193"/>
      <c r="C973" s="193"/>
      <c r="D973" s="193"/>
      <c r="E973" s="193"/>
      <c r="F973" s="193"/>
      <c r="G973" s="193"/>
      <c r="H973" s="193"/>
      <c r="I973" s="193"/>
      <c r="J973" s="193"/>
      <c r="K973" s="193"/>
      <c r="L973" s="193"/>
      <c r="M973" s="193"/>
      <c r="N973" s="193"/>
      <c r="O973" s="193"/>
      <c r="P973" s="193"/>
      <c r="Q973" s="193"/>
      <c r="R973" s="193"/>
      <c r="S973" s="193"/>
      <c r="T973" s="193"/>
      <c r="U973" s="193"/>
      <c r="V973" s="193"/>
      <c r="W973" s="193"/>
      <c r="X973" s="193"/>
      <c r="Y973" s="193"/>
      <c r="Z973" s="193"/>
    </row>
    <row r="974" ht="12.0" customHeight="1">
      <c r="A974" s="193"/>
      <c r="B974" s="193"/>
      <c r="C974" s="193"/>
      <c r="D974" s="193"/>
      <c r="E974" s="193"/>
      <c r="F974" s="193"/>
      <c r="G974" s="193"/>
      <c r="H974" s="193"/>
      <c r="I974" s="193"/>
      <c r="J974" s="193"/>
      <c r="K974" s="193"/>
      <c r="L974" s="193"/>
      <c r="M974" s="193"/>
      <c r="N974" s="193"/>
      <c r="O974" s="193"/>
      <c r="P974" s="193"/>
      <c r="Q974" s="193"/>
      <c r="R974" s="193"/>
      <c r="S974" s="193"/>
      <c r="T974" s="193"/>
      <c r="U974" s="193"/>
      <c r="V974" s="193"/>
      <c r="W974" s="193"/>
      <c r="X974" s="193"/>
      <c r="Y974" s="193"/>
      <c r="Z974" s="193"/>
    </row>
    <row r="975" ht="12.0" customHeight="1">
      <c r="A975" s="193"/>
      <c r="B975" s="193"/>
      <c r="C975" s="193"/>
      <c r="D975" s="193"/>
      <c r="E975" s="193"/>
      <c r="F975" s="193"/>
      <c r="G975" s="193"/>
      <c r="H975" s="193"/>
      <c r="I975" s="193"/>
      <c r="J975" s="193"/>
      <c r="K975" s="193"/>
      <c r="L975" s="193"/>
      <c r="M975" s="193"/>
      <c r="N975" s="193"/>
      <c r="O975" s="193"/>
      <c r="P975" s="193"/>
      <c r="Q975" s="193"/>
      <c r="R975" s="193"/>
      <c r="S975" s="193"/>
      <c r="T975" s="193"/>
      <c r="U975" s="193"/>
      <c r="V975" s="193"/>
      <c r="W975" s="193"/>
      <c r="X975" s="193"/>
      <c r="Y975" s="193"/>
      <c r="Z975" s="193"/>
    </row>
    <row r="976" ht="12.0" customHeight="1">
      <c r="A976" s="193"/>
      <c r="B976" s="193"/>
      <c r="C976" s="193"/>
      <c r="D976" s="193"/>
      <c r="E976" s="193"/>
      <c r="F976" s="193"/>
      <c r="G976" s="193"/>
      <c r="H976" s="193"/>
      <c r="I976" s="193"/>
      <c r="J976" s="193"/>
      <c r="K976" s="193"/>
      <c r="L976" s="193"/>
      <c r="M976" s="193"/>
      <c r="N976" s="193"/>
      <c r="O976" s="193"/>
      <c r="P976" s="193"/>
      <c r="Q976" s="193"/>
      <c r="R976" s="193"/>
      <c r="S976" s="193"/>
      <c r="T976" s="193"/>
      <c r="U976" s="193"/>
      <c r="V976" s="193"/>
      <c r="W976" s="193"/>
      <c r="X976" s="193"/>
      <c r="Y976" s="193"/>
      <c r="Z976" s="193"/>
    </row>
    <row r="977" ht="12.0" customHeight="1">
      <c r="A977" s="193"/>
      <c r="B977" s="193"/>
      <c r="C977" s="193"/>
      <c r="D977" s="193"/>
      <c r="E977" s="193"/>
      <c r="F977" s="193"/>
      <c r="G977" s="193"/>
      <c r="H977" s="193"/>
      <c r="I977" s="193"/>
      <c r="J977" s="193"/>
      <c r="K977" s="193"/>
      <c r="L977" s="193"/>
      <c r="M977" s="193"/>
      <c r="N977" s="193"/>
      <c r="O977" s="193"/>
      <c r="P977" s="193"/>
      <c r="Q977" s="193"/>
      <c r="R977" s="193"/>
      <c r="S977" s="193"/>
      <c r="T977" s="193"/>
      <c r="U977" s="193"/>
      <c r="V977" s="193"/>
      <c r="W977" s="193"/>
      <c r="X977" s="193"/>
      <c r="Y977" s="193"/>
      <c r="Z977" s="193"/>
    </row>
    <row r="978" ht="12.0" customHeight="1">
      <c r="A978" s="193"/>
      <c r="B978" s="193"/>
      <c r="C978" s="193"/>
      <c r="D978" s="193"/>
      <c r="E978" s="193"/>
      <c r="F978" s="193"/>
      <c r="G978" s="193"/>
      <c r="H978" s="193"/>
      <c r="I978" s="193"/>
      <c r="J978" s="193"/>
      <c r="K978" s="193"/>
      <c r="L978" s="193"/>
      <c r="M978" s="193"/>
      <c r="N978" s="193"/>
      <c r="O978" s="193"/>
      <c r="P978" s="193"/>
      <c r="Q978" s="193"/>
      <c r="R978" s="193"/>
      <c r="S978" s="193"/>
      <c r="T978" s="193"/>
      <c r="U978" s="193"/>
      <c r="V978" s="193"/>
      <c r="W978" s="193"/>
      <c r="X978" s="193"/>
      <c r="Y978" s="193"/>
      <c r="Z978" s="193"/>
    </row>
    <row r="979" ht="12.0" customHeight="1">
      <c r="A979" s="193"/>
      <c r="B979" s="193"/>
      <c r="C979" s="193"/>
      <c r="D979" s="193"/>
      <c r="E979" s="193"/>
      <c r="F979" s="193"/>
      <c r="G979" s="193"/>
      <c r="H979" s="193"/>
      <c r="I979" s="193"/>
      <c r="J979" s="193"/>
      <c r="K979" s="193"/>
      <c r="L979" s="193"/>
      <c r="M979" s="193"/>
      <c r="N979" s="193"/>
      <c r="O979" s="193"/>
      <c r="P979" s="193"/>
      <c r="Q979" s="193"/>
      <c r="R979" s="193"/>
      <c r="S979" s="193"/>
      <c r="T979" s="193"/>
      <c r="U979" s="193"/>
      <c r="V979" s="193"/>
      <c r="W979" s="193"/>
      <c r="X979" s="193"/>
      <c r="Y979" s="193"/>
      <c r="Z979" s="193"/>
    </row>
    <row r="980" ht="12.0" customHeight="1">
      <c r="A980" s="193"/>
      <c r="B980" s="193"/>
      <c r="C980" s="193"/>
      <c r="D980" s="193"/>
      <c r="E980" s="193"/>
      <c r="F980" s="193"/>
      <c r="G980" s="193"/>
      <c r="H980" s="193"/>
      <c r="I980" s="193"/>
      <c r="J980" s="193"/>
      <c r="K980" s="193"/>
      <c r="L980" s="193"/>
      <c r="M980" s="193"/>
      <c r="N980" s="193"/>
      <c r="O980" s="193"/>
      <c r="P980" s="193"/>
      <c r="Q980" s="193"/>
      <c r="R980" s="193"/>
      <c r="S980" s="193"/>
      <c r="T980" s="193"/>
      <c r="U980" s="193"/>
      <c r="V980" s="193"/>
      <c r="W980" s="193"/>
      <c r="X980" s="193"/>
      <c r="Y980" s="193"/>
      <c r="Z980" s="193"/>
    </row>
    <row r="981" ht="12.0" customHeight="1">
      <c r="A981" s="193"/>
      <c r="B981" s="193"/>
      <c r="C981" s="193"/>
      <c r="D981" s="193"/>
      <c r="E981" s="193"/>
      <c r="F981" s="193"/>
      <c r="G981" s="193"/>
      <c r="H981" s="193"/>
      <c r="I981" s="193"/>
      <c r="J981" s="193"/>
      <c r="K981" s="193"/>
      <c r="L981" s="193"/>
      <c r="M981" s="193"/>
      <c r="N981" s="193"/>
      <c r="O981" s="193"/>
      <c r="P981" s="193"/>
      <c r="Q981" s="193"/>
      <c r="R981" s="193"/>
      <c r="S981" s="193"/>
      <c r="T981" s="193"/>
      <c r="U981" s="193"/>
      <c r="V981" s="193"/>
      <c r="W981" s="193"/>
      <c r="X981" s="193"/>
      <c r="Y981" s="193"/>
      <c r="Z981" s="193"/>
    </row>
    <row r="982" ht="12.0" customHeight="1">
      <c r="A982" s="193"/>
      <c r="B982" s="193"/>
      <c r="C982" s="193"/>
      <c r="D982" s="193"/>
      <c r="E982" s="193"/>
      <c r="F982" s="193"/>
      <c r="G982" s="193"/>
      <c r="H982" s="193"/>
      <c r="I982" s="193"/>
      <c r="J982" s="193"/>
      <c r="K982" s="193"/>
      <c r="L982" s="193"/>
      <c r="M982" s="193"/>
      <c r="N982" s="193"/>
      <c r="O982" s="193"/>
      <c r="P982" s="193"/>
      <c r="Q982" s="193"/>
      <c r="R982" s="193"/>
      <c r="S982" s="193"/>
      <c r="T982" s="193"/>
      <c r="U982" s="193"/>
      <c r="V982" s="193"/>
      <c r="W982" s="193"/>
      <c r="X982" s="193"/>
      <c r="Y982" s="193"/>
      <c r="Z982" s="193"/>
    </row>
    <row r="983" ht="12.0" customHeight="1">
      <c r="A983" s="193"/>
      <c r="B983" s="193"/>
      <c r="C983" s="193"/>
      <c r="D983" s="193"/>
      <c r="E983" s="193"/>
      <c r="F983" s="193"/>
      <c r="G983" s="193"/>
      <c r="H983" s="193"/>
      <c r="I983" s="193"/>
      <c r="J983" s="193"/>
      <c r="K983" s="193"/>
      <c r="L983" s="193"/>
      <c r="M983" s="193"/>
      <c r="N983" s="193"/>
      <c r="O983" s="193"/>
      <c r="P983" s="193"/>
      <c r="Q983" s="193"/>
      <c r="R983" s="193"/>
      <c r="S983" s="193"/>
      <c r="T983" s="193"/>
      <c r="U983" s="193"/>
      <c r="V983" s="193"/>
      <c r="W983" s="193"/>
      <c r="X983" s="193"/>
      <c r="Y983" s="193"/>
      <c r="Z983" s="193"/>
    </row>
    <row r="984" ht="12.0" customHeight="1">
      <c r="A984" s="193"/>
      <c r="B984" s="193"/>
      <c r="C984" s="193"/>
      <c r="D984" s="193"/>
      <c r="E984" s="193"/>
      <c r="F984" s="193"/>
      <c r="G984" s="193"/>
      <c r="H984" s="193"/>
      <c r="I984" s="193"/>
      <c r="J984" s="193"/>
      <c r="K984" s="193"/>
      <c r="L984" s="193"/>
      <c r="M984" s="193"/>
      <c r="N984" s="193"/>
      <c r="O984" s="193"/>
      <c r="P984" s="193"/>
      <c r="Q984" s="193"/>
      <c r="R984" s="193"/>
      <c r="S984" s="193"/>
      <c r="T984" s="193"/>
      <c r="U984" s="193"/>
      <c r="V984" s="193"/>
      <c r="W984" s="193"/>
      <c r="X984" s="193"/>
      <c r="Y984" s="193"/>
      <c r="Z984" s="193"/>
    </row>
    <row r="985" ht="12.0" customHeight="1">
      <c r="A985" s="193"/>
      <c r="B985" s="193"/>
      <c r="C985" s="193"/>
      <c r="D985" s="193"/>
      <c r="E985" s="193"/>
      <c r="F985" s="193"/>
      <c r="G985" s="193"/>
      <c r="H985" s="193"/>
      <c r="I985" s="193"/>
      <c r="J985" s="193"/>
      <c r="K985" s="193"/>
      <c r="L985" s="193"/>
      <c r="M985" s="193"/>
      <c r="N985" s="193"/>
      <c r="O985" s="193"/>
      <c r="P985" s="193"/>
      <c r="Q985" s="193"/>
      <c r="R985" s="193"/>
      <c r="S985" s="193"/>
      <c r="T985" s="193"/>
      <c r="U985" s="193"/>
      <c r="V985" s="193"/>
      <c r="W985" s="193"/>
      <c r="X985" s="193"/>
      <c r="Y985" s="193"/>
      <c r="Z985" s="193"/>
    </row>
    <row r="986" ht="12.0" customHeight="1">
      <c r="A986" s="193"/>
      <c r="B986" s="193"/>
      <c r="C986" s="193"/>
      <c r="D986" s="193"/>
      <c r="E986" s="193"/>
      <c r="F986" s="193"/>
      <c r="G986" s="193"/>
      <c r="H986" s="193"/>
      <c r="I986" s="193"/>
      <c r="J986" s="193"/>
      <c r="K986" s="193"/>
      <c r="L986" s="193"/>
      <c r="M986" s="193"/>
      <c r="N986" s="193"/>
      <c r="O986" s="193"/>
      <c r="P986" s="193"/>
      <c r="Q986" s="193"/>
      <c r="R986" s="193"/>
      <c r="S986" s="193"/>
      <c r="T986" s="193"/>
      <c r="U986" s="193"/>
      <c r="V986" s="193"/>
      <c r="W986" s="193"/>
      <c r="X986" s="193"/>
      <c r="Y986" s="193"/>
      <c r="Z986" s="193"/>
    </row>
    <row r="987" ht="12.0" customHeight="1">
      <c r="A987" s="193"/>
      <c r="B987" s="193"/>
      <c r="C987" s="193"/>
      <c r="D987" s="193"/>
      <c r="E987" s="193"/>
      <c r="F987" s="193"/>
      <c r="G987" s="193"/>
      <c r="H987" s="193"/>
      <c r="I987" s="193"/>
      <c r="J987" s="193"/>
      <c r="K987" s="193"/>
      <c r="L987" s="193"/>
      <c r="M987" s="193"/>
      <c r="N987" s="193"/>
      <c r="O987" s="193"/>
      <c r="P987" s="193"/>
      <c r="Q987" s="193"/>
      <c r="R987" s="193"/>
      <c r="S987" s="193"/>
      <c r="T987" s="193"/>
      <c r="U987" s="193"/>
      <c r="V987" s="193"/>
      <c r="W987" s="193"/>
      <c r="X987" s="193"/>
      <c r="Y987" s="193"/>
      <c r="Z987" s="193"/>
    </row>
    <row r="988" ht="12.0" customHeight="1">
      <c r="A988" s="193"/>
      <c r="B988" s="193"/>
      <c r="C988" s="193"/>
      <c r="D988" s="193"/>
      <c r="E988" s="193"/>
      <c r="F988" s="193"/>
      <c r="G988" s="193"/>
      <c r="H988" s="193"/>
      <c r="I988" s="193"/>
      <c r="J988" s="193"/>
      <c r="K988" s="193"/>
      <c r="L988" s="193"/>
      <c r="M988" s="193"/>
      <c r="N988" s="193"/>
      <c r="O988" s="193"/>
      <c r="P988" s="193"/>
      <c r="Q988" s="193"/>
      <c r="R988" s="193"/>
      <c r="S988" s="193"/>
      <c r="T988" s="193"/>
      <c r="U988" s="193"/>
      <c r="V988" s="193"/>
      <c r="W988" s="193"/>
      <c r="X988" s="193"/>
      <c r="Y988" s="193"/>
      <c r="Z988" s="193"/>
    </row>
    <row r="989" ht="12.0" customHeight="1">
      <c r="A989" s="193"/>
      <c r="B989" s="193"/>
      <c r="C989" s="193"/>
      <c r="D989" s="193"/>
      <c r="E989" s="193"/>
      <c r="F989" s="193"/>
      <c r="G989" s="193"/>
      <c r="H989" s="193"/>
      <c r="I989" s="193"/>
      <c r="J989" s="193"/>
      <c r="K989" s="193"/>
      <c r="L989" s="193"/>
      <c r="M989" s="193"/>
      <c r="N989" s="193"/>
      <c r="O989" s="193"/>
      <c r="P989" s="193"/>
      <c r="Q989" s="193"/>
      <c r="R989" s="193"/>
      <c r="S989" s="193"/>
      <c r="T989" s="193"/>
      <c r="U989" s="193"/>
      <c r="V989" s="193"/>
      <c r="W989" s="193"/>
      <c r="X989" s="193"/>
      <c r="Y989" s="193"/>
      <c r="Z989" s="193"/>
    </row>
    <row r="990" ht="12.0" customHeight="1">
      <c r="A990" s="193"/>
      <c r="B990" s="193"/>
      <c r="C990" s="193"/>
      <c r="D990" s="193"/>
      <c r="E990" s="193"/>
      <c r="F990" s="193"/>
      <c r="G990" s="193"/>
      <c r="H990" s="193"/>
      <c r="I990" s="193"/>
      <c r="J990" s="193"/>
      <c r="K990" s="193"/>
      <c r="L990" s="193"/>
      <c r="M990" s="193"/>
      <c r="N990" s="193"/>
      <c r="O990" s="193"/>
      <c r="P990" s="193"/>
      <c r="Q990" s="193"/>
      <c r="R990" s="193"/>
      <c r="S990" s="193"/>
      <c r="T990" s="193"/>
      <c r="U990" s="193"/>
      <c r="V990" s="193"/>
      <c r="W990" s="193"/>
      <c r="X990" s="193"/>
      <c r="Y990" s="193"/>
      <c r="Z990" s="193"/>
    </row>
    <row r="991" ht="12.0" customHeight="1">
      <c r="A991" s="193"/>
      <c r="B991" s="193"/>
      <c r="C991" s="193"/>
      <c r="D991" s="193"/>
      <c r="E991" s="193"/>
      <c r="F991" s="193"/>
      <c r="G991" s="193"/>
      <c r="H991" s="193"/>
      <c r="I991" s="193"/>
      <c r="J991" s="193"/>
      <c r="K991" s="193"/>
      <c r="L991" s="193"/>
      <c r="M991" s="193"/>
      <c r="N991" s="193"/>
      <c r="O991" s="193"/>
      <c r="P991" s="193"/>
      <c r="Q991" s="193"/>
      <c r="R991" s="193"/>
      <c r="S991" s="193"/>
      <c r="T991" s="193"/>
      <c r="U991" s="193"/>
      <c r="V991" s="193"/>
      <c r="W991" s="193"/>
      <c r="X991" s="193"/>
      <c r="Y991" s="193"/>
      <c r="Z991" s="193"/>
    </row>
    <row r="992" ht="12.0" customHeight="1">
      <c r="A992" s="193"/>
      <c r="B992" s="193"/>
      <c r="C992" s="193"/>
      <c r="D992" s="193"/>
      <c r="E992" s="193"/>
      <c r="F992" s="193"/>
      <c r="G992" s="193"/>
      <c r="H992" s="193"/>
      <c r="I992" s="193"/>
      <c r="J992" s="193"/>
      <c r="K992" s="193"/>
      <c r="L992" s="193"/>
      <c r="M992" s="193"/>
      <c r="N992" s="193"/>
      <c r="O992" s="193"/>
      <c r="P992" s="193"/>
      <c r="Q992" s="193"/>
      <c r="R992" s="193"/>
      <c r="S992" s="193"/>
      <c r="T992" s="193"/>
      <c r="U992" s="193"/>
      <c r="V992" s="193"/>
      <c r="W992" s="193"/>
      <c r="X992" s="193"/>
      <c r="Y992" s="193"/>
      <c r="Z992" s="193"/>
    </row>
    <row r="993" ht="12.0" customHeight="1">
      <c r="A993" s="193"/>
      <c r="B993" s="193"/>
      <c r="C993" s="193"/>
      <c r="D993" s="193"/>
      <c r="E993" s="193"/>
      <c r="F993" s="193"/>
      <c r="G993" s="193"/>
      <c r="H993" s="193"/>
      <c r="I993" s="193"/>
      <c r="J993" s="193"/>
      <c r="K993" s="193"/>
      <c r="L993" s="193"/>
      <c r="M993" s="193"/>
      <c r="N993" s="193"/>
      <c r="O993" s="193"/>
      <c r="P993" s="193"/>
      <c r="Q993" s="193"/>
      <c r="R993" s="193"/>
      <c r="S993" s="193"/>
      <c r="T993" s="193"/>
      <c r="U993" s="193"/>
      <c r="V993" s="193"/>
      <c r="W993" s="193"/>
      <c r="X993" s="193"/>
      <c r="Y993" s="193"/>
      <c r="Z993" s="193"/>
    </row>
    <row r="994" ht="12.0" customHeight="1">
      <c r="A994" s="193"/>
      <c r="B994" s="193"/>
      <c r="C994" s="193"/>
      <c r="D994" s="193"/>
      <c r="E994" s="193"/>
      <c r="F994" s="193"/>
      <c r="G994" s="193"/>
      <c r="H994" s="193"/>
      <c r="I994" s="193"/>
      <c r="J994" s="193"/>
      <c r="K994" s="193"/>
      <c r="L994" s="193"/>
      <c r="M994" s="193"/>
      <c r="N994" s="193"/>
      <c r="O994" s="193"/>
      <c r="P994" s="193"/>
      <c r="Q994" s="193"/>
      <c r="R994" s="193"/>
      <c r="S994" s="193"/>
      <c r="T994" s="193"/>
      <c r="U994" s="193"/>
      <c r="V994" s="193"/>
      <c r="W994" s="193"/>
      <c r="X994" s="193"/>
      <c r="Y994" s="193"/>
      <c r="Z994" s="193"/>
    </row>
    <row r="995" ht="12.0" customHeight="1">
      <c r="A995" s="193"/>
      <c r="B995" s="193"/>
      <c r="C995" s="193"/>
      <c r="D995" s="193"/>
      <c r="E995" s="193"/>
      <c r="F995" s="193"/>
      <c r="G995" s="193"/>
      <c r="H995" s="193"/>
      <c r="I995" s="193"/>
      <c r="J995" s="193"/>
      <c r="K995" s="193"/>
      <c r="L995" s="193"/>
      <c r="M995" s="193"/>
      <c r="N995" s="193"/>
      <c r="O995" s="193"/>
      <c r="P995" s="193"/>
      <c r="Q995" s="193"/>
      <c r="R995" s="193"/>
      <c r="S995" s="193"/>
      <c r="T995" s="193"/>
      <c r="U995" s="193"/>
      <c r="V995" s="193"/>
      <c r="W995" s="193"/>
      <c r="X995" s="193"/>
      <c r="Y995" s="193"/>
      <c r="Z995" s="193"/>
    </row>
    <row r="996" ht="12.0" customHeight="1">
      <c r="A996" s="193"/>
      <c r="B996" s="193"/>
      <c r="C996" s="193"/>
      <c r="D996" s="193"/>
      <c r="E996" s="193"/>
      <c r="F996" s="193"/>
      <c r="G996" s="193"/>
      <c r="H996" s="193"/>
      <c r="I996" s="193"/>
      <c r="J996" s="193"/>
      <c r="K996" s="193"/>
      <c r="L996" s="193"/>
      <c r="M996" s="193"/>
      <c r="N996" s="193"/>
      <c r="O996" s="193"/>
      <c r="P996" s="193"/>
      <c r="Q996" s="193"/>
      <c r="R996" s="193"/>
      <c r="S996" s="193"/>
      <c r="T996" s="193"/>
      <c r="U996" s="193"/>
      <c r="V996" s="193"/>
      <c r="W996" s="193"/>
      <c r="X996" s="193"/>
      <c r="Y996" s="193"/>
      <c r="Z996" s="193"/>
    </row>
    <row r="997" ht="12.0" customHeight="1">
      <c r="A997" s="193"/>
      <c r="B997" s="193"/>
      <c r="C997" s="193"/>
      <c r="D997" s="193"/>
      <c r="E997" s="193"/>
      <c r="F997" s="193"/>
      <c r="G997" s="193"/>
      <c r="H997" s="193"/>
      <c r="I997" s="193"/>
      <c r="J997" s="193"/>
      <c r="K997" s="193"/>
      <c r="L997" s="193"/>
      <c r="M997" s="193"/>
      <c r="N997" s="193"/>
      <c r="O997" s="193"/>
      <c r="P997" s="193"/>
      <c r="Q997" s="193"/>
      <c r="R997" s="193"/>
      <c r="S997" s="193"/>
      <c r="T997" s="193"/>
      <c r="U997" s="193"/>
      <c r="V997" s="193"/>
      <c r="W997" s="193"/>
      <c r="X997" s="193"/>
      <c r="Y997" s="193"/>
      <c r="Z997" s="193"/>
    </row>
    <row r="998" ht="12.0" customHeight="1">
      <c r="A998" s="193"/>
      <c r="B998" s="193"/>
      <c r="C998" s="193"/>
      <c r="D998" s="193"/>
      <c r="E998" s="193"/>
      <c r="F998" s="193"/>
      <c r="G998" s="193"/>
      <c r="H998" s="193"/>
      <c r="I998" s="193"/>
      <c r="J998" s="193"/>
      <c r="K998" s="193"/>
      <c r="L998" s="193"/>
      <c r="M998" s="193"/>
      <c r="N998" s="193"/>
      <c r="O998" s="193"/>
      <c r="P998" s="193"/>
      <c r="Q998" s="193"/>
      <c r="R998" s="193"/>
      <c r="S998" s="193"/>
      <c r="T998" s="193"/>
      <c r="U998" s="193"/>
      <c r="V998" s="193"/>
      <c r="W998" s="193"/>
      <c r="X998" s="193"/>
      <c r="Y998" s="193"/>
      <c r="Z998" s="193"/>
    </row>
    <row r="999" ht="12.0" customHeight="1">
      <c r="A999" s="193"/>
      <c r="B999" s="193"/>
      <c r="C999" s="193"/>
      <c r="D999" s="193"/>
      <c r="E999" s="193"/>
      <c r="F999" s="193"/>
      <c r="G999" s="193"/>
      <c r="H999" s="193"/>
      <c r="I999" s="193"/>
      <c r="J999" s="193"/>
      <c r="K999" s="193"/>
      <c r="L999" s="193"/>
      <c r="M999" s="193"/>
      <c r="N999" s="193"/>
      <c r="O999" s="193"/>
      <c r="P999" s="193"/>
      <c r="Q999" s="193"/>
      <c r="R999" s="193"/>
      <c r="S999" s="193"/>
      <c r="T999" s="193"/>
      <c r="U999" s="193"/>
      <c r="V999" s="193"/>
      <c r="W999" s="193"/>
      <c r="X999" s="193"/>
      <c r="Y999" s="193"/>
      <c r="Z999" s="193"/>
    </row>
    <row r="1000" ht="12.0" customHeight="1">
      <c r="A1000" s="193"/>
      <c r="B1000" s="193"/>
      <c r="C1000" s="193"/>
      <c r="D1000" s="193"/>
      <c r="E1000" s="193"/>
      <c r="F1000" s="193"/>
      <c r="G1000" s="193"/>
      <c r="H1000" s="193"/>
      <c r="I1000" s="193"/>
      <c r="J1000" s="193"/>
      <c r="K1000" s="193"/>
      <c r="L1000" s="193"/>
      <c r="M1000" s="193"/>
      <c r="N1000" s="193"/>
      <c r="O1000" s="193"/>
      <c r="P1000" s="193"/>
      <c r="Q1000" s="193"/>
      <c r="R1000" s="193"/>
      <c r="S1000" s="193"/>
      <c r="T1000" s="193"/>
      <c r="U1000" s="193"/>
      <c r="V1000" s="193"/>
      <c r="W1000" s="193"/>
      <c r="X1000" s="193"/>
      <c r="Y1000" s="193"/>
      <c r="Z1000" s="193"/>
    </row>
  </sheetData>
  <mergeCells count="60">
    <mergeCell ref="A57:F57"/>
    <mergeCell ref="A58:F58"/>
    <mergeCell ref="A59:F59"/>
    <mergeCell ref="A60:F60"/>
    <mergeCell ref="A50:F50"/>
    <mergeCell ref="A51:F51"/>
    <mergeCell ref="A52:F52"/>
    <mergeCell ref="A53:F53"/>
    <mergeCell ref="A54:F54"/>
    <mergeCell ref="A55:F55"/>
    <mergeCell ref="A56:F56"/>
    <mergeCell ref="A2:I2"/>
    <mergeCell ref="J2:J3"/>
    <mergeCell ref="A3:I3"/>
    <mergeCell ref="A5:H5"/>
    <mergeCell ref="I5:J5"/>
    <mergeCell ref="A6:F6"/>
    <mergeCell ref="A7:F7"/>
    <mergeCell ref="A8:J8"/>
    <mergeCell ref="A9:F9"/>
    <mergeCell ref="A10:F10"/>
    <mergeCell ref="A11:F11"/>
    <mergeCell ref="A12:F12"/>
    <mergeCell ref="A13:F13"/>
    <mergeCell ref="A14:F14"/>
    <mergeCell ref="A15:F15"/>
    <mergeCell ref="A16:F16"/>
    <mergeCell ref="A17:F17"/>
    <mergeCell ref="A18:F18"/>
    <mergeCell ref="A19:F19"/>
    <mergeCell ref="A20:F20"/>
    <mergeCell ref="A21:F21"/>
    <mergeCell ref="A22:F22"/>
    <mergeCell ref="A23:F23"/>
    <mergeCell ref="A24:F24"/>
    <mergeCell ref="A25:F25"/>
    <mergeCell ref="A26:F26"/>
    <mergeCell ref="A27:F27"/>
    <mergeCell ref="A28:F28"/>
    <mergeCell ref="A29:J29"/>
    <mergeCell ref="A30:F30"/>
    <mergeCell ref="A31:F31"/>
    <mergeCell ref="A32:F32"/>
    <mergeCell ref="A33:F33"/>
    <mergeCell ref="A34:F34"/>
    <mergeCell ref="A35:F35"/>
    <mergeCell ref="A36:F36"/>
    <mergeCell ref="A37:F37"/>
    <mergeCell ref="A38:F38"/>
    <mergeCell ref="A39:F39"/>
    <mergeCell ref="A40:F40"/>
    <mergeCell ref="A41:F41"/>
    <mergeCell ref="A42:F42"/>
    <mergeCell ref="A43:F43"/>
    <mergeCell ref="A44:J44"/>
    <mergeCell ref="A45:F45"/>
    <mergeCell ref="A46:F46"/>
    <mergeCell ref="A47:F47"/>
    <mergeCell ref="A48:F48"/>
    <mergeCell ref="A49:F49"/>
  </mergeCells>
  <conditionalFormatting sqref="I9:J10 I12:J13 I16:J25 I27:J28 I40:J40 I42:J43 I56:J58">
    <cfRule type="cellIs" dxfId="5" priority="1" operator="notEqual">
      <formula>ROUND(I9,2)</formula>
    </cfRule>
  </conditionalFormatting>
  <conditionalFormatting sqref="I11:J11 I15:J15 I30:J36 I45:J49 I59:J60">
    <cfRule type="cellIs" dxfId="5" priority="2" operator="notEqual">
      <formula>ROUND(I30,2)</formula>
    </cfRule>
  </conditionalFormatting>
  <conditionalFormatting sqref="I11:J11 I15:J15 I30:J36 I45:J49 I59:J60">
    <cfRule type="cellIs" dxfId="2" priority="3" operator="lessThan">
      <formula>0</formula>
    </cfRule>
  </conditionalFormatting>
  <conditionalFormatting sqref="I14:J14 I26:J26 I37:J39 I41:J41 I50:J55">
    <cfRule type="cellIs" dxfId="5" priority="4" operator="notEqual">
      <formula>ROUND(I37,2)</formula>
    </cfRule>
  </conditionalFormatting>
  <conditionalFormatting sqref="I14:J14 I26:J26 I37:J39 I41:J41 I50:J55">
    <cfRule type="cellIs" dxfId="7" priority="5" operator="greaterThan">
      <formula>0</formula>
    </cfRule>
  </conditionalFormatting>
  <dataValidations>
    <dataValidation type="decimal" operator="greaterThanOrEqual" allowBlank="1" showInputMessage="1" showErrorMessage="1" prompt="Nedopušten unos - Dopušten je unos samo pozitivnih vrijednosti zaokruženih na 2 decimale ili nule" sqref="I11:J11 I15:J15 I30:J36 I45:J49 I59:J60">
      <formula1>0.0</formula1>
    </dataValidation>
    <dataValidation type="decimal" operator="lessThanOrEqual" allowBlank="1" showInputMessage="1" showErrorMessage="1" prompt="Nedopušten unos - Dopušten je unos samo negativnih vrijednosti zaokruženih na 2 decimale ili nule" sqref="I14:J14 I26:J26 I37:J39 I41:J41 I50:J55">
      <formula1>0.0</formula1>
    </dataValidation>
    <dataValidation type="decimal" operator="notEqual" allowBlank="1" showInputMessage="1" showErrorMessage="1" prompt="Nedopušten unos - Dopušten je unos pozitivnih ili negativnih vrijednosti zaokruženih na 2 decimale ili nule" sqref="I9:J10 I12:J13 I16:J25 I27:J28 I40:J40 I42:J43 I56:J58">
      <formula1>9.9999999E7</formula1>
    </dataValidation>
  </dataValidations>
  <printOptions/>
  <pageMargins bottom="0.75" footer="0.0" header="0.0" left="0.7" right="0.7" top="0.75"/>
  <pageSetup orientation="landscape"/>
  <drawing r:id="rId2"/>
  <legacy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0" topLeftCell="A2" activePane="bottomLeft" state="frozen"/>
      <selection activeCell="B3" sqref="B3" pane="bottomLeft"/>
    </sheetView>
  </sheetViews>
  <sheetFormatPr customHeight="1" defaultColWidth="12.63" defaultRowHeight="15.0"/>
  <cols>
    <col customWidth="1" min="1" max="6" width="10.38"/>
    <col customWidth="1" min="7" max="8" width="5.75"/>
    <col customWidth="1" min="9" max="10" width="15.75"/>
    <col customWidth="1" min="11" max="11" width="0.88"/>
    <col customWidth="1" hidden="1" min="12" max="12" width="9.13"/>
    <col customWidth="1" hidden="1" min="13" max="13" width="11.13"/>
    <col customWidth="1" hidden="1" min="14" max="15" width="9.63"/>
    <col customWidth="1" hidden="1" min="16" max="18" width="9.13"/>
    <col customWidth="1" min="19" max="26" width="8.0"/>
  </cols>
  <sheetData>
    <row r="1" ht="24.75" customHeight="1">
      <c r="A1" s="12" t="s">
        <v>115</v>
      </c>
      <c r="B1" s="13" t="s">
        <v>116</v>
      </c>
      <c r="C1" s="13" t="s">
        <v>117</v>
      </c>
      <c r="D1" s="13" t="s">
        <v>118</v>
      </c>
      <c r="E1" s="13" t="s">
        <v>110</v>
      </c>
      <c r="F1" s="13" t="s">
        <v>119</v>
      </c>
      <c r="G1" s="13" t="s">
        <v>120</v>
      </c>
      <c r="H1" s="13" t="s">
        <v>121</v>
      </c>
      <c r="I1" s="13" t="s">
        <v>114</v>
      </c>
      <c r="J1" s="14" t="s">
        <v>122</v>
      </c>
      <c r="K1" s="193"/>
      <c r="L1" s="193"/>
      <c r="M1" s="193"/>
      <c r="N1" s="193"/>
      <c r="O1" s="193"/>
      <c r="P1" s="193"/>
      <c r="Q1" s="150">
        <f>IF(OR(MIN(I8:J54)&lt;0,MAX(I8:J54)&gt;0),1,0)</f>
        <v>0</v>
      </c>
      <c r="R1" s="150" t="s">
        <v>2531</v>
      </c>
      <c r="S1" s="193"/>
      <c r="T1" s="193"/>
      <c r="U1" s="193"/>
      <c r="V1" s="193"/>
      <c r="W1" s="193"/>
      <c r="X1" s="193"/>
      <c r="Y1" s="193"/>
      <c r="Z1" s="193"/>
    </row>
    <row r="2" ht="19.5" customHeight="1">
      <c r="A2" s="152" t="s">
        <v>2925</v>
      </c>
      <c r="I2" s="153"/>
      <c r="J2" s="154" t="s">
        <v>2926</v>
      </c>
      <c r="K2" s="150"/>
      <c r="L2" s="150"/>
      <c r="M2" s="150"/>
      <c r="N2" s="150"/>
      <c r="O2" s="150"/>
      <c r="P2" s="150"/>
      <c r="Q2" s="151">
        <f>IF(OR(MIN(I8:I54)&lt;0,MAX(I8:I54)&gt;0),1,0)</f>
        <v>0</v>
      </c>
      <c r="R2" s="150" t="s">
        <v>2927</v>
      </c>
      <c r="S2" s="150"/>
      <c r="T2" s="150"/>
      <c r="U2" s="150"/>
      <c r="V2" s="150"/>
      <c r="W2" s="150"/>
      <c r="X2" s="150"/>
      <c r="Y2" s="150"/>
      <c r="Z2" s="150"/>
    </row>
    <row r="3" ht="19.5" customHeight="1">
      <c r="A3" s="155" t="str">
        <f>"u razdoblju "&amp;IF(RefStr!C4&lt;&gt;"",TEXT(RefStr!C4,"DD.MM.YYYY."),"__.__.____.")&amp;" do "&amp;IF(RefStr!F4&lt;&gt;"",TEXT(RefStr!F4,"DD.MM.YYYY."),"__.__.____.")</f>
        <v>u razdoblju 01.01.2025. do 31.12.2025.</v>
      </c>
      <c r="I3" s="153"/>
      <c r="J3" s="156"/>
      <c r="K3" s="150"/>
      <c r="L3" s="150"/>
      <c r="M3" s="150"/>
      <c r="N3" s="150"/>
      <c r="O3" s="150"/>
      <c r="P3" s="150"/>
      <c r="Q3" s="151">
        <f>IF(OR(MIN(J8:J54)&lt;0,MAX(J8:J54)&gt;0),1,0)</f>
        <v>0</v>
      </c>
      <c r="R3" s="150" t="s">
        <v>2928</v>
      </c>
      <c r="S3" s="150"/>
      <c r="T3" s="150"/>
      <c r="U3" s="150"/>
      <c r="V3" s="150"/>
      <c r="W3" s="150"/>
      <c r="X3" s="150"/>
      <c r="Y3" s="150"/>
      <c r="Z3" s="150"/>
    </row>
    <row r="4" ht="4.5" customHeight="1">
      <c r="A4" s="157"/>
      <c r="B4" s="194"/>
      <c r="C4" s="194"/>
      <c r="D4" s="194"/>
      <c r="E4" s="194"/>
      <c r="F4" s="194"/>
      <c r="G4" s="194"/>
      <c r="H4" s="194"/>
      <c r="I4" s="210"/>
      <c r="J4" s="150"/>
      <c r="K4" s="150"/>
      <c r="L4" s="150"/>
      <c r="M4" s="150"/>
      <c r="N4" s="150"/>
      <c r="O4" s="150"/>
      <c r="P4" s="150"/>
      <c r="Q4" s="150"/>
      <c r="R4" s="150"/>
      <c r="S4" s="150"/>
      <c r="T4" s="150"/>
      <c r="U4" s="150"/>
      <c r="V4" s="150"/>
      <c r="W4" s="150"/>
      <c r="X4" s="150"/>
      <c r="Y4" s="150"/>
      <c r="Z4" s="150"/>
    </row>
    <row r="5" ht="15.0" customHeight="1">
      <c r="A5" s="159" t="str">
        <f>"Obveznik: "&amp;IF(RefStr!C27&lt;&gt;"",RefStr!C27,"________")&amp;"; "&amp;IF(RefStr!C29&lt;&gt;"",RefStr!C29,"_________________"&amp;"; "&amp;IF(RefStr!F31&lt;&gt;"",RefStr!F31,"_______________"))</f>
        <v>Obveznik: 79654853311; BUŽA D.O.O.</v>
      </c>
      <c r="B5" s="160"/>
      <c r="C5" s="160"/>
      <c r="D5" s="160"/>
      <c r="E5" s="160"/>
      <c r="F5" s="160"/>
      <c r="G5" s="160"/>
      <c r="H5" s="160"/>
      <c r="I5" s="161" t="s">
        <v>2536</v>
      </c>
      <c r="J5" s="160"/>
      <c r="K5" s="150"/>
      <c r="L5" s="150"/>
      <c r="M5" s="150"/>
      <c r="N5" s="150"/>
      <c r="O5" s="150"/>
      <c r="P5" s="150"/>
      <c r="Q5" s="150"/>
      <c r="R5" s="150"/>
      <c r="S5" s="150"/>
      <c r="T5" s="150"/>
      <c r="U5" s="150"/>
      <c r="V5" s="150"/>
      <c r="W5" s="150"/>
      <c r="X5" s="150"/>
      <c r="Y5" s="150"/>
      <c r="Z5" s="150"/>
    </row>
    <row r="6" ht="24.75" customHeight="1">
      <c r="A6" s="162" t="s">
        <v>2538</v>
      </c>
      <c r="B6" s="163"/>
      <c r="C6" s="163"/>
      <c r="D6" s="163"/>
      <c r="E6" s="163"/>
      <c r="F6" s="164"/>
      <c r="G6" s="165" t="s">
        <v>2929</v>
      </c>
      <c r="H6" s="165" t="s">
        <v>2930</v>
      </c>
      <c r="I6" s="165" t="s">
        <v>2667</v>
      </c>
      <c r="J6" s="212" t="s">
        <v>2668</v>
      </c>
      <c r="K6" s="150"/>
      <c r="L6" s="150"/>
      <c r="M6" s="150"/>
      <c r="N6" s="150"/>
      <c r="O6" s="150"/>
      <c r="P6" s="150"/>
      <c r="Q6" s="150"/>
      <c r="R6" s="150"/>
      <c r="S6" s="150"/>
      <c r="T6" s="150"/>
      <c r="U6" s="150"/>
      <c r="V6" s="150"/>
      <c r="W6" s="150"/>
      <c r="X6" s="150"/>
      <c r="Y6" s="150"/>
      <c r="Z6" s="150"/>
    </row>
    <row r="7" ht="13.5" customHeight="1">
      <c r="A7" s="167">
        <v>1.0</v>
      </c>
      <c r="B7" s="168"/>
      <c r="C7" s="168"/>
      <c r="D7" s="168"/>
      <c r="E7" s="168"/>
      <c r="F7" s="169"/>
      <c r="G7" s="170">
        <v>2.0</v>
      </c>
      <c r="H7" s="229">
        <v>3.0</v>
      </c>
      <c r="I7" s="230">
        <v>4.0</v>
      </c>
      <c r="J7" s="231">
        <v>5.0</v>
      </c>
      <c r="K7" s="150"/>
      <c r="L7" s="150"/>
      <c r="M7" s="150"/>
      <c r="N7" s="150"/>
      <c r="O7" s="150"/>
      <c r="P7" s="150"/>
      <c r="Q7" s="150"/>
      <c r="R7" s="150"/>
      <c r="S7" s="150"/>
      <c r="T7" s="150"/>
      <c r="U7" s="150"/>
      <c r="V7" s="150"/>
      <c r="W7" s="150"/>
      <c r="X7" s="150"/>
      <c r="Y7" s="150"/>
      <c r="Z7" s="150"/>
    </row>
    <row r="8" ht="15.0" customHeight="1">
      <c r="A8" s="232" t="s">
        <v>2871</v>
      </c>
      <c r="B8" s="174"/>
      <c r="C8" s="174"/>
      <c r="D8" s="174"/>
      <c r="E8" s="174"/>
      <c r="F8" s="174"/>
      <c r="G8" s="174"/>
      <c r="H8" s="174"/>
      <c r="I8" s="174"/>
      <c r="J8" s="175"/>
      <c r="K8" s="150"/>
      <c r="L8" s="150"/>
      <c r="M8" s="150"/>
      <c r="N8" s="150"/>
      <c r="O8" s="150"/>
      <c r="P8" s="150"/>
      <c r="Q8" s="150"/>
      <c r="R8" s="150"/>
      <c r="S8" s="150"/>
      <c r="T8" s="150"/>
      <c r="U8" s="150"/>
      <c r="V8" s="150"/>
      <c r="W8" s="150"/>
      <c r="X8" s="150"/>
      <c r="Y8" s="150"/>
      <c r="Z8" s="150"/>
    </row>
    <row r="9" ht="13.5" customHeight="1">
      <c r="A9" s="184" t="s">
        <v>2931</v>
      </c>
      <c r="B9" s="177"/>
      <c r="C9" s="177"/>
      <c r="D9" s="177"/>
      <c r="E9" s="177"/>
      <c r="F9" s="178"/>
      <c r="G9" s="179">
        <v>1.0</v>
      </c>
      <c r="H9" s="233"/>
      <c r="I9" s="234"/>
      <c r="J9" s="234"/>
      <c r="K9" s="150"/>
      <c r="L9" s="150" t="s">
        <v>2546</v>
      </c>
      <c r="M9" s="150"/>
      <c r="N9" s="150"/>
      <c r="O9" s="150"/>
      <c r="P9" s="150"/>
      <c r="Q9" s="150"/>
      <c r="R9" s="150"/>
      <c r="S9" s="150"/>
      <c r="T9" s="150"/>
      <c r="U9" s="150"/>
      <c r="V9" s="150"/>
      <c r="W9" s="150"/>
      <c r="X9" s="150"/>
      <c r="Y9" s="150"/>
      <c r="Z9" s="150"/>
    </row>
    <row r="10" ht="13.5" customHeight="1">
      <c r="A10" s="184" t="s">
        <v>2932</v>
      </c>
      <c r="B10" s="177"/>
      <c r="C10" s="177"/>
      <c r="D10" s="177"/>
      <c r="E10" s="177"/>
      <c r="F10" s="178"/>
      <c r="G10" s="179">
        <v>2.0</v>
      </c>
      <c r="H10" s="233"/>
      <c r="I10" s="234"/>
      <c r="J10" s="234"/>
      <c r="K10" s="150"/>
      <c r="L10" s="150" t="s">
        <v>2546</v>
      </c>
      <c r="M10" s="150"/>
      <c r="N10" s="150"/>
      <c r="O10" s="150"/>
      <c r="P10" s="150"/>
      <c r="Q10" s="150"/>
      <c r="R10" s="150"/>
      <c r="S10" s="150"/>
      <c r="T10" s="150"/>
      <c r="U10" s="150"/>
      <c r="V10" s="150"/>
      <c r="W10" s="150"/>
      <c r="X10" s="150"/>
      <c r="Y10" s="150"/>
      <c r="Z10" s="150"/>
    </row>
    <row r="11" ht="13.5" customHeight="1">
      <c r="A11" s="184" t="s">
        <v>2933</v>
      </c>
      <c r="B11" s="177"/>
      <c r="C11" s="177"/>
      <c r="D11" s="177"/>
      <c r="E11" s="177"/>
      <c r="F11" s="178"/>
      <c r="G11" s="179">
        <v>3.0</v>
      </c>
      <c r="H11" s="233"/>
      <c r="I11" s="234"/>
      <c r="J11" s="234"/>
      <c r="K11" s="150"/>
      <c r="L11" s="150" t="s">
        <v>2546</v>
      </c>
      <c r="M11" s="150"/>
      <c r="N11" s="150"/>
      <c r="O11" s="150"/>
      <c r="P11" s="150"/>
      <c r="Q11" s="150"/>
      <c r="R11" s="150"/>
      <c r="S11" s="150"/>
      <c r="T11" s="150"/>
      <c r="U11" s="150"/>
      <c r="V11" s="150"/>
      <c r="W11" s="150"/>
      <c r="X11" s="150"/>
      <c r="Y11" s="150"/>
      <c r="Z11" s="150"/>
    </row>
    <row r="12" ht="13.5" customHeight="1">
      <c r="A12" s="184" t="s">
        <v>2934</v>
      </c>
      <c r="B12" s="177"/>
      <c r="C12" s="177"/>
      <c r="D12" s="177"/>
      <c r="E12" s="177"/>
      <c r="F12" s="178"/>
      <c r="G12" s="179">
        <v>4.0</v>
      </c>
      <c r="H12" s="233"/>
      <c r="I12" s="234"/>
      <c r="J12" s="234"/>
      <c r="K12" s="150"/>
      <c r="L12" s="150" t="s">
        <v>2546</v>
      </c>
      <c r="M12" s="150"/>
      <c r="N12" s="150"/>
      <c r="O12" s="150"/>
      <c r="P12" s="150"/>
      <c r="Q12" s="150"/>
      <c r="R12" s="150"/>
      <c r="S12" s="150"/>
      <c r="T12" s="150"/>
      <c r="U12" s="150"/>
      <c r="V12" s="150"/>
      <c r="W12" s="150"/>
      <c r="X12" s="150"/>
      <c r="Y12" s="150"/>
      <c r="Z12" s="150"/>
    </row>
    <row r="13" ht="13.5" customHeight="1">
      <c r="A13" s="184" t="s">
        <v>2935</v>
      </c>
      <c r="B13" s="177"/>
      <c r="C13" s="177"/>
      <c r="D13" s="177"/>
      <c r="E13" s="177"/>
      <c r="F13" s="178"/>
      <c r="G13" s="179">
        <v>5.0</v>
      </c>
      <c r="H13" s="233"/>
      <c r="I13" s="234"/>
      <c r="J13" s="234"/>
      <c r="K13" s="150"/>
      <c r="L13" s="150" t="s">
        <v>2546</v>
      </c>
      <c r="M13" s="150"/>
      <c r="N13" s="150"/>
      <c r="O13" s="150"/>
      <c r="P13" s="150"/>
      <c r="Q13" s="150"/>
      <c r="R13" s="150"/>
      <c r="S13" s="150"/>
      <c r="T13" s="150"/>
      <c r="U13" s="150"/>
      <c r="V13" s="150"/>
      <c r="W13" s="150"/>
      <c r="X13" s="150"/>
      <c r="Y13" s="150"/>
      <c r="Z13" s="150"/>
    </row>
    <row r="14" ht="13.5" customHeight="1">
      <c r="A14" s="208" t="s">
        <v>2936</v>
      </c>
      <c r="B14" s="177"/>
      <c r="C14" s="177"/>
      <c r="D14" s="177"/>
      <c r="E14" s="177"/>
      <c r="F14" s="178"/>
      <c r="G14" s="179">
        <v>6.0</v>
      </c>
      <c r="H14" s="233"/>
      <c r="I14" s="235">
        <f t="shared" ref="I14:J14" si="1">ROUND(SUM(I9:I13),2)</f>
        <v>0</v>
      </c>
      <c r="J14" s="235">
        <f t="shared" si="1"/>
        <v>0</v>
      </c>
      <c r="K14" s="150"/>
      <c r="L14" s="150" t="s">
        <v>2546</v>
      </c>
      <c r="M14" s="150"/>
      <c r="N14" s="150"/>
      <c r="O14" s="150"/>
      <c r="P14" s="150"/>
      <c r="Q14" s="150"/>
      <c r="R14" s="150"/>
      <c r="S14" s="150"/>
      <c r="T14" s="150"/>
      <c r="U14" s="150"/>
      <c r="V14" s="150"/>
      <c r="W14" s="150"/>
      <c r="X14" s="150"/>
      <c r="Y14" s="150"/>
      <c r="Z14" s="150"/>
    </row>
    <row r="15" ht="13.5" customHeight="1">
      <c r="A15" s="184" t="s">
        <v>2937</v>
      </c>
      <c r="B15" s="177"/>
      <c r="C15" s="177"/>
      <c r="D15" s="177"/>
      <c r="E15" s="177"/>
      <c r="F15" s="178"/>
      <c r="G15" s="236">
        <v>7.0</v>
      </c>
      <c r="H15" s="233"/>
      <c r="I15" s="234"/>
      <c r="J15" s="234"/>
      <c r="K15" s="150"/>
      <c r="L15" s="150" t="s">
        <v>2878</v>
      </c>
      <c r="M15" s="150"/>
      <c r="N15" s="150"/>
      <c r="O15" s="150"/>
      <c r="P15" s="150"/>
      <c r="Q15" s="150"/>
      <c r="R15" s="150"/>
      <c r="S15" s="150"/>
      <c r="T15" s="150"/>
      <c r="U15" s="150"/>
      <c r="V15" s="150"/>
      <c r="W15" s="150"/>
      <c r="X15" s="150"/>
      <c r="Y15" s="150"/>
      <c r="Z15" s="150"/>
    </row>
    <row r="16" ht="13.5" customHeight="1">
      <c r="A16" s="184" t="s">
        <v>2938</v>
      </c>
      <c r="B16" s="177"/>
      <c r="C16" s="177"/>
      <c r="D16" s="177"/>
      <c r="E16" s="177"/>
      <c r="F16" s="178"/>
      <c r="G16" s="236">
        <v>8.0</v>
      </c>
      <c r="H16" s="233"/>
      <c r="I16" s="234"/>
      <c r="J16" s="234"/>
      <c r="K16" s="150"/>
      <c r="L16" s="150" t="s">
        <v>2878</v>
      </c>
      <c r="M16" s="150"/>
      <c r="N16" s="150"/>
      <c r="O16" s="150"/>
      <c r="P16" s="150"/>
      <c r="Q16" s="150"/>
      <c r="R16" s="150"/>
      <c r="S16" s="150"/>
      <c r="T16" s="150"/>
      <c r="U16" s="150"/>
      <c r="V16" s="150"/>
      <c r="W16" s="150"/>
      <c r="X16" s="150"/>
      <c r="Y16" s="150"/>
      <c r="Z16" s="150"/>
    </row>
    <row r="17" ht="13.5" customHeight="1">
      <c r="A17" s="184" t="s">
        <v>2939</v>
      </c>
      <c r="B17" s="177"/>
      <c r="C17" s="177"/>
      <c r="D17" s="177"/>
      <c r="E17" s="177"/>
      <c r="F17" s="178"/>
      <c r="G17" s="236">
        <v>9.0</v>
      </c>
      <c r="H17" s="233"/>
      <c r="I17" s="234"/>
      <c r="J17" s="234"/>
      <c r="K17" s="150"/>
      <c r="L17" s="150" t="s">
        <v>2878</v>
      </c>
      <c r="M17" s="150"/>
      <c r="N17" s="150"/>
      <c r="O17" s="150"/>
      <c r="P17" s="150"/>
      <c r="Q17" s="150"/>
      <c r="R17" s="150"/>
      <c r="S17" s="150"/>
      <c r="T17" s="150"/>
      <c r="U17" s="150"/>
      <c r="V17" s="150"/>
      <c r="W17" s="150"/>
      <c r="X17" s="150"/>
      <c r="Y17" s="150"/>
      <c r="Z17" s="150"/>
    </row>
    <row r="18" ht="13.5" customHeight="1">
      <c r="A18" s="184" t="s">
        <v>2940</v>
      </c>
      <c r="B18" s="177"/>
      <c r="C18" s="177"/>
      <c r="D18" s="177"/>
      <c r="E18" s="177"/>
      <c r="F18" s="178"/>
      <c r="G18" s="236">
        <v>10.0</v>
      </c>
      <c r="H18" s="233"/>
      <c r="I18" s="234"/>
      <c r="J18" s="234"/>
      <c r="K18" s="150"/>
      <c r="L18" s="150" t="s">
        <v>2878</v>
      </c>
      <c r="M18" s="150"/>
      <c r="N18" s="150"/>
      <c r="O18" s="150"/>
      <c r="P18" s="150"/>
      <c r="Q18" s="150"/>
      <c r="R18" s="150"/>
      <c r="S18" s="150"/>
      <c r="T18" s="150"/>
      <c r="U18" s="150"/>
      <c r="V18" s="150"/>
      <c r="W18" s="150"/>
      <c r="X18" s="150"/>
      <c r="Y18" s="150"/>
      <c r="Z18" s="150"/>
    </row>
    <row r="19" ht="13.5" customHeight="1">
      <c r="A19" s="184" t="s">
        <v>2941</v>
      </c>
      <c r="B19" s="177"/>
      <c r="C19" s="177"/>
      <c r="D19" s="177"/>
      <c r="E19" s="177"/>
      <c r="F19" s="178"/>
      <c r="G19" s="236">
        <v>11.0</v>
      </c>
      <c r="H19" s="233"/>
      <c r="I19" s="234"/>
      <c r="J19" s="234"/>
      <c r="K19" s="150"/>
      <c r="L19" s="150" t="s">
        <v>2878</v>
      </c>
      <c r="M19" s="150"/>
      <c r="N19" s="150"/>
      <c r="O19" s="150"/>
      <c r="P19" s="150"/>
      <c r="Q19" s="150"/>
      <c r="R19" s="150"/>
      <c r="S19" s="150"/>
      <c r="T19" s="150"/>
      <c r="U19" s="150"/>
      <c r="V19" s="150"/>
      <c r="W19" s="150"/>
      <c r="X19" s="150"/>
      <c r="Y19" s="150"/>
      <c r="Z19" s="150"/>
    </row>
    <row r="20" ht="13.5" customHeight="1">
      <c r="A20" s="184" t="s">
        <v>2942</v>
      </c>
      <c r="B20" s="177"/>
      <c r="C20" s="177"/>
      <c r="D20" s="177"/>
      <c r="E20" s="177"/>
      <c r="F20" s="178"/>
      <c r="G20" s="236">
        <v>12.0</v>
      </c>
      <c r="H20" s="233"/>
      <c r="I20" s="234"/>
      <c r="J20" s="234"/>
      <c r="K20" s="150"/>
      <c r="L20" s="150" t="s">
        <v>2878</v>
      </c>
      <c r="M20" s="150"/>
      <c r="N20" s="150"/>
      <c r="O20" s="150"/>
      <c r="P20" s="150"/>
      <c r="Q20" s="150"/>
      <c r="R20" s="150"/>
      <c r="S20" s="150"/>
      <c r="T20" s="150"/>
      <c r="U20" s="150"/>
      <c r="V20" s="150"/>
      <c r="W20" s="150"/>
      <c r="X20" s="150"/>
      <c r="Y20" s="150"/>
      <c r="Z20" s="150"/>
    </row>
    <row r="21" ht="13.5" customHeight="1">
      <c r="A21" s="208" t="s">
        <v>2943</v>
      </c>
      <c r="B21" s="177"/>
      <c r="C21" s="177"/>
      <c r="D21" s="177"/>
      <c r="E21" s="177"/>
      <c r="F21" s="178"/>
      <c r="G21" s="236">
        <v>13.0</v>
      </c>
      <c r="H21" s="233"/>
      <c r="I21" s="235">
        <f t="shared" ref="I21:J21" si="2">ROUND(SUM(I15:I20),2)</f>
        <v>0</v>
      </c>
      <c r="J21" s="235">
        <f t="shared" si="2"/>
        <v>0</v>
      </c>
      <c r="K21" s="150"/>
      <c r="L21" s="150" t="s">
        <v>2878</v>
      </c>
      <c r="M21" s="150"/>
      <c r="N21" s="150"/>
      <c r="O21" s="150"/>
      <c r="P21" s="150"/>
      <c r="Q21" s="150"/>
      <c r="R21" s="150"/>
      <c r="S21" s="150"/>
      <c r="T21" s="150"/>
      <c r="U21" s="150"/>
      <c r="V21" s="150"/>
      <c r="W21" s="150"/>
      <c r="X21" s="150"/>
      <c r="Y21" s="150"/>
      <c r="Z21" s="150"/>
    </row>
    <row r="22" ht="15.0" customHeight="1">
      <c r="A22" s="205" t="s">
        <v>2944</v>
      </c>
      <c r="B22" s="186"/>
      <c r="C22" s="186"/>
      <c r="D22" s="186"/>
      <c r="E22" s="186"/>
      <c r="F22" s="187"/>
      <c r="G22" s="206">
        <v>14.0</v>
      </c>
      <c r="H22" s="237"/>
      <c r="I22" s="238">
        <f t="shared" ref="I22:J22" si="3">ROUND(I14+I21,2)</f>
        <v>0</v>
      </c>
      <c r="J22" s="238">
        <f t="shared" si="3"/>
        <v>0</v>
      </c>
      <c r="K22" s="150"/>
      <c r="L22" s="150" t="s">
        <v>2607</v>
      </c>
      <c r="M22" s="150"/>
      <c r="N22" s="150"/>
      <c r="O22" s="150"/>
      <c r="P22" s="150"/>
      <c r="Q22" s="150"/>
      <c r="R22" s="150"/>
      <c r="S22" s="150"/>
      <c r="T22" s="150"/>
      <c r="U22" s="150"/>
      <c r="V22" s="150"/>
      <c r="W22" s="150"/>
      <c r="X22" s="150"/>
      <c r="Y22" s="150"/>
      <c r="Z22" s="150"/>
    </row>
    <row r="23" ht="13.5" customHeight="1">
      <c r="A23" s="232" t="s">
        <v>2893</v>
      </c>
      <c r="B23" s="174"/>
      <c r="C23" s="174"/>
      <c r="D23" s="174"/>
      <c r="E23" s="174"/>
      <c r="F23" s="174"/>
      <c r="G23" s="174"/>
      <c r="H23" s="174"/>
      <c r="I23" s="174"/>
      <c r="J23" s="175"/>
      <c r="K23" s="150"/>
      <c r="L23" s="150"/>
      <c r="M23" s="150"/>
      <c r="N23" s="150"/>
      <c r="O23" s="150"/>
      <c r="P23" s="150"/>
      <c r="Q23" s="150"/>
      <c r="R23" s="150"/>
      <c r="S23" s="150"/>
      <c r="T23" s="150"/>
      <c r="U23" s="150"/>
      <c r="V23" s="150"/>
      <c r="W23" s="150"/>
      <c r="X23" s="150"/>
      <c r="Y23" s="150"/>
      <c r="Z23" s="150"/>
    </row>
    <row r="24" ht="15.0" customHeight="1">
      <c r="A24" s="184" t="s">
        <v>2945</v>
      </c>
      <c r="B24" s="177"/>
      <c r="C24" s="177"/>
      <c r="D24" s="177"/>
      <c r="E24" s="177"/>
      <c r="F24" s="178"/>
      <c r="G24" s="179">
        <v>15.0</v>
      </c>
      <c r="H24" s="233"/>
      <c r="I24" s="234"/>
      <c r="J24" s="234"/>
      <c r="K24" s="150"/>
      <c r="L24" s="150" t="s">
        <v>2546</v>
      </c>
      <c r="M24" s="150"/>
      <c r="N24" s="150"/>
      <c r="O24" s="150"/>
      <c r="P24" s="150"/>
      <c r="Q24" s="150"/>
      <c r="R24" s="150"/>
      <c r="S24" s="150"/>
      <c r="T24" s="150"/>
      <c r="U24" s="150"/>
      <c r="V24" s="150"/>
      <c r="W24" s="150"/>
      <c r="X24" s="150"/>
      <c r="Y24" s="150"/>
      <c r="Z24" s="150"/>
    </row>
    <row r="25" ht="13.5" customHeight="1">
      <c r="A25" s="184" t="s">
        <v>2946</v>
      </c>
      <c r="B25" s="177"/>
      <c r="C25" s="177"/>
      <c r="D25" s="177"/>
      <c r="E25" s="177"/>
      <c r="F25" s="178"/>
      <c r="G25" s="179">
        <v>16.0</v>
      </c>
      <c r="H25" s="233"/>
      <c r="I25" s="234"/>
      <c r="J25" s="234"/>
      <c r="K25" s="150"/>
      <c r="L25" s="150" t="s">
        <v>2546</v>
      </c>
      <c r="M25" s="150"/>
      <c r="N25" s="150"/>
      <c r="O25" s="150"/>
      <c r="P25" s="150"/>
      <c r="Q25" s="150"/>
      <c r="R25" s="150"/>
      <c r="S25" s="150"/>
      <c r="T25" s="150"/>
      <c r="U25" s="150"/>
      <c r="V25" s="150"/>
      <c r="W25" s="150"/>
      <c r="X25" s="150"/>
      <c r="Y25" s="150"/>
      <c r="Z25" s="150"/>
    </row>
    <row r="26" ht="13.5" customHeight="1">
      <c r="A26" s="184" t="s">
        <v>2947</v>
      </c>
      <c r="B26" s="177"/>
      <c r="C26" s="177"/>
      <c r="D26" s="177"/>
      <c r="E26" s="177"/>
      <c r="F26" s="178"/>
      <c r="G26" s="179">
        <v>17.0</v>
      </c>
      <c r="H26" s="233"/>
      <c r="I26" s="234"/>
      <c r="J26" s="234"/>
      <c r="K26" s="150"/>
      <c r="L26" s="150" t="s">
        <v>2546</v>
      </c>
      <c r="M26" s="150"/>
      <c r="N26" s="150"/>
      <c r="O26" s="150"/>
      <c r="P26" s="150"/>
      <c r="Q26" s="150"/>
      <c r="R26" s="150"/>
      <c r="S26" s="150"/>
      <c r="T26" s="150"/>
      <c r="U26" s="150"/>
      <c r="V26" s="150"/>
      <c r="W26" s="150"/>
      <c r="X26" s="150"/>
      <c r="Y26" s="150"/>
      <c r="Z26" s="150"/>
    </row>
    <row r="27" ht="13.5" customHeight="1">
      <c r="A27" s="184" t="s">
        <v>2948</v>
      </c>
      <c r="B27" s="177"/>
      <c r="C27" s="177"/>
      <c r="D27" s="177"/>
      <c r="E27" s="177"/>
      <c r="F27" s="178"/>
      <c r="G27" s="179">
        <v>18.0</v>
      </c>
      <c r="H27" s="233"/>
      <c r="I27" s="234"/>
      <c r="J27" s="234"/>
      <c r="K27" s="150"/>
      <c r="L27" s="150" t="s">
        <v>2546</v>
      </c>
      <c r="M27" s="150"/>
      <c r="N27" s="150"/>
      <c r="O27" s="150"/>
      <c r="P27" s="150"/>
      <c r="Q27" s="150"/>
      <c r="R27" s="150"/>
      <c r="S27" s="150"/>
      <c r="T27" s="150"/>
      <c r="U27" s="150"/>
      <c r="V27" s="150"/>
      <c r="W27" s="150"/>
      <c r="X27" s="150"/>
      <c r="Y27" s="150"/>
      <c r="Z27" s="150"/>
    </row>
    <row r="28" ht="13.5" customHeight="1">
      <c r="A28" s="184" t="s">
        <v>2949</v>
      </c>
      <c r="B28" s="177"/>
      <c r="C28" s="177"/>
      <c r="D28" s="177"/>
      <c r="E28" s="177"/>
      <c r="F28" s="178"/>
      <c r="G28" s="179">
        <v>19.0</v>
      </c>
      <c r="H28" s="233"/>
      <c r="I28" s="234"/>
      <c r="J28" s="234"/>
      <c r="K28" s="150"/>
      <c r="L28" s="150" t="s">
        <v>2546</v>
      </c>
      <c r="M28" s="150"/>
      <c r="N28" s="150"/>
      <c r="O28" s="150"/>
      <c r="P28" s="150"/>
      <c r="Q28" s="150"/>
      <c r="R28" s="150"/>
      <c r="S28" s="150"/>
      <c r="T28" s="150"/>
      <c r="U28" s="150"/>
      <c r="V28" s="150"/>
      <c r="W28" s="150"/>
      <c r="X28" s="150"/>
      <c r="Y28" s="150"/>
      <c r="Z28" s="150"/>
    </row>
    <row r="29" ht="13.5" customHeight="1">
      <c r="A29" s="184" t="s">
        <v>2950</v>
      </c>
      <c r="B29" s="177"/>
      <c r="C29" s="177"/>
      <c r="D29" s="177"/>
      <c r="E29" s="177"/>
      <c r="F29" s="178"/>
      <c r="G29" s="179">
        <v>20.0</v>
      </c>
      <c r="H29" s="233"/>
      <c r="I29" s="234"/>
      <c r="J29" s="234"/>
      <c r="K29" s="150"/>
      <c r="L29" s="150" t="s">
        <v>2546</v>
      </c>
      <c r="M29" s="150"/>
      <c r="N29" s="150"/>
      <c r="O29" s="150"/>
      <c r="P29" s="150"/>
      <c r="Q29" s="150"/>
      <c r="R29" s="150"/>
      <c r="S29" s="150"/>
      <c r="T29" s="150"/>
      <c r="U29" s="150"/>
      <c r="V29" s="150"/>
      <c r="W29" s="150"/>
      <c r="X29" s="150"/>
      <c r="Y29" s="150"/>
      <c r="Z29" s="150"/>
    </row>
    <row r="30" ht="15.0" customHeight="1">
      <c r="A30" s="208" t="s">
        <v>2951</v>
      </c>
      <c r="B30" s="177"/>
      <c r="C30" s="177"/>
      <c r="D30" s="177"/>
      <c r="E30" s="177"/>
      <c r="F30" s="178"/>
      <c r="G30" s="179">
        <v>21.0</v>
      </c>
      <c r="H30" s="233"/>
      <c r="I30" s="235">
        <f t="shared" ref="I30:J30" si="4">ROUND(SUM(I24:I29),2)</f>
        <v>0</v>
      </c>
      <c r="J30" s="235">
        <f t="shared" si="4"/>
        <v>0</v>
      </c>
      <c r="K30" s="150"/>
      <c r="L30" s="150" t="s">
        <v>2546</v>
      </c>
      <c r="M30" s="150"/>
      <c r="N30" s="150"/>
      <c r="O30" s="150"/>
      <c r="P30" s="150"/>
      <c r="Q30" s="150"/>
      <c r="R30" s="150"/>
      <c r="S30" s="150"/>
      <c r="T30" s="150"/>
      <c r="U30" s="150"/>
      <c r="V30" s="150"/>
      <c r="W30" s="150"/>
      <c r="X30" s="150"/>
      <c r="Y30" s="150"/>
      <c r="Z30" s="150"/>
    </row>
    <row r="31" ht="15.0" customHeight="1">
      <c r="A31" s="184" t="s">
        <v>2952</v>
      </c>
      <c r="B31" s="177"/>
      <c r="C31" s="177"/>
      <c r="D31" s="177"/>
      <c r="E31" s="177"/>
      <c r="F31" s="178"/>
      <c r="G31" s="236">
        <v>22.0</v>
      </c>
      <c r="H31" s="233"/>
      <c r="I31" s="234"/>
      <c r="J31" s="234"/>
      <c r="K31" s="150"/>
      <c r="L31" s="150" t="s">
        <v>2878</v>
      </c>
      <c r="M31" s="150"/>
      <c r="N31" s="150"/>
      <c r="O31" s="150"/>
      <c r="P31" s="150"/>
      <c r="Q31" s="150"/>
      <c r="R31" s="150"/>
      <c r="S31" s="150"/>
      <c r="T31" s="150"/>
      <c r="U31" s="150"/>
      <c r="V31" s="150"/>
      <c r="W31" s="150"/>
      <c r="X31" s="150"/>
      <c r="Y31" s="150"/>
      <c r="Z31" s="150"/>
    </row>
    <row r="32" ht="13.5" customHeight="1">
      <c r="A32" s="184" t="s">
        <v>2953</v>
      </c>
      <c r="B32" s="177"/>
      <c r="C32" s="177"/>
      <c r="D32" s="177"/>
      <c r="E32" s="177"/>
      <c r="F32" s="178"/>
      <c r="G32" s="236">
        <v>23.0</v>
      </c>
      <c r="H32" s="233"/>
      <c r="I32" s="234"/>
      <c r="J32" s="234"/>
      <c r="K32" s="150"/>
      <c r="L32" s="150" t="s">
        <v>2878</v>
      </c>
      <c r="M32" s="150"/>
      <c r="N32" s="150"/>
      <c r="O32" s="150"/>
      <c r="P32" s="150"/>
      <c r="Q32" s="150"/>
      <c r="R32" s="150"/>
      <c r="S32" s="150"/>
      <c r="T32" s="150"/>
      <c r="U32" s="150"/>
      <c r="V32" s="150"/>
      <c r="W32" s="150"/>
      <c r="X32" s="150"/>
      <c r="Y32" s="150"/>
      <c r="Z32" s="150"/>
    </row>
    <row r="33" ht="13.5" customHeight="1">
      <c r="A33" s="184" t="s">
        <v>2954</v>
      </c>
      <c r="B33" s="177"/>
      <c r="C33" s="177"/>
      <c r="D33" s="177"/>
      <c r="E33" s="177"/>
      <c r="F33" s="178"/>
      <c r="G33" s="236">
        <v>24.0</v>
      </c>
      <c r="H33" s="233"/>
      <c r="I33" s="234"/>
      <c r="J33" s="234"/>
      <c r="K33" s="150"/>
      <c r="L33" s="150" t="s">
        <v>2878</v>
      </c>
      <c r="M33" s="150"/>
      <c r="N33" s="150"/>
      <c r="O33" s="150"/>
      <c r="P33" s="150"/>
      <c r="Q33" s="150"/>
      <c r="R33" s="150"/>
      <c r="S33" s="150"/>
      <c r="T33" s="150"/>
      <c r="U33" s="150"/>
      <c r="V33" s="150"/>
      <c r="W33" s="150"/>
      <c r="X33" s="150"/>
      <c r="Y33" s="150"/>
      <c r="Z33" s="150"/>
    </row>
    <row r="34" ht="13.5" customHeight="1">
      <c r="A34" s="184" t="s">
        <v>2955</v>
      </c>
      <c r="B34" s="177"/>
      <c r="C34" s="177"/>
      <c r="D34" s="177"/>
      <c r="E34" s="177"/>
      <c r="F34" s="178"/>
      <c r="G34" s="191">
        <v>25.0</v>
      </c>
      <c r="H34" s="233"/>
      <c r="I34" s="234"/>
      <c r="J34" s="234"/>
      <c r="K34" s="150"/>
      <c r="L34" s="150" t="s">
        <v>2607</v>
      </c>
      <c r="M34" s="150"/>
      <c r="N34" s="150"/>
      <c r="O34" s="150"/>
      <c r="P34" s="150"/>
      <c r="Q34" s="150"/>
      <c r="R34" s="150"/>
      <c r="S34" s="150"/>
      <c r="T34" s="150"/>
      <c r="U34" s="150"/>
      <c r="V34" s="150"/>
      <c r="W34" s="150"/>
      <c r="X34" s="150"/>
      <c r="Y34" s="150"/>
      <c r="Z34" s="150"/>
    </row>
    <row r="35" ht="13.5" customHeight="1">
      <c r="A35" s="184" t="s">
        <v>2956</v>
      </c>
      <c r="B35" s="177"/>
      <c r="C35" s="177"/>
      <c r="D35" s="177"/>
      <c r="E35" s="177"/>
      <c r="F35" s="178"/>
      <c r="G35" s="236">
        <v>26.0</v>
      </c>
      <c r="H35" s="233"/>
      <c r="I35" s="234"/>
      <c r="J35" s="234"/>
      <c r="K35" s="150"/>
      <c r="L35" s="150" t="s">
        <v>2878</v>
      </c>
      <c r="M35" s="150"/>
      <c r="N35" s="150"/>
      <c r="O35" s="150"/>
      <c r="P35" s="150"/>
      <c r="Q35" s="150"/>
      <c r="R35" s="150"/>
      <c r="S35" s="150"/>
      <c r="T35" s="150"/>
      <c r="U35" s="150"/>
      <c r="V35" s="150"/>
      <c r="W35" s="150"/>
      <c r="X35" s="150"/>
      <c r="Y35" s="150"/>
      <c r="Z35" s="150"/>
    </row>
    <row r="36" ht="15.0" customHeight="1">
      <c r="A36" s="208" t="s">
        <v>2957</v>
      </c>
      <c r="B36" s="177"/>
      <c r="C36" s="177"/>
      <c r="D36" s="177"/>
      <c r="E36" s="177"/>
      <c r="F36" s="178"/>
      <c r="G36" s="236">
        <v>27.0</v>
      </c>
      <c r="H36" s="233"/>
      <c r="I36" s="235">
        <f t="shared" ref="I36:J36" si="5">ROUND(SUM(I31:I35),2)</f>
        <v>0</v>
      </c>
      <c r="J36" s="235">
        <f t="shared" si="5"/>
        <v>0</v>
      </c>
      <c r="K36" s="150"/>
      <c r="L36" s="150" t="s">
        <v>2878</v>
      </c>
      <c r="M36" s="150"/>
      <c r="N36" s="150"/>
      <c r="O36" s="150"/>
      <c r="P36" s="150"/>
      <c r="Q36" s="150"/>
      <c r="R36" s="150"/>
      <c r="S36" s="150"/>
      <c r="T36" s="150"/>
      <c r="U36" s="150"/>
      <c r="V36" s="150"/>
      <c r="W36" s="150"/>
      <c r="X36" s="150"/>
      <c r="Y36" s="150"/>
      <c r="Z36" s="150"/>
    </row>
    <row r="37" ht="15.0" customHeight="1">
      <c r="A37" s="205" t="s">
        <v>2958</v>
      </c>
      <c r="B37" s="186"/>
      <c r="C37" s="186"/>
      <c r="D37" s="186"/>
      <c r="E37" s="186"/>
      <c r="F37" s="187"/>
      <c r="G37" s="206">
        <v>28.0</v>
      </c>
      <c r="H37" s="237"/>
      <c r="I37" s="238">
        <f t="shared" ref="I37:J37" si="6">ROUND(I30+I36,2)</f>
        <v>0</v>
      </c>
      <c r="J37" s="238">
        <f t="shared" si="6"/>
        <v>0</v>
      </c>
      <c r="K37" s="150"/>
      <c r="L37" s="150" t="s">
        <v>2607</v>
      </c>
      <c r="M37" s="150"/>
      <c r="N37" s="150"/>
      <c r="O37" s="150"/>
      <c r="P37" s="150"/>
      <c r="Q37" s="150"/>
      <c r="R37" s="150"/>
      <c r="S37" s="150"/>
      <c r="T37" s="150"/>
      <c r="U37" s="150"/>
      <c r="V37" s="150"/>
      <c r="W37" s="150"/>
      <c r="X37" s="150"/>
      <c r="Y37" s="150"/>
      <c r="Z37" s="150"/>
    </row>
    <row r="38" ht="13.5" customHeight="1">
      <c r="A38" s="232" t="s">
        <v>2908</v>
      </c>
      <c r="B38" s="174"/>
      <c r="C38" s="174"/>
      <c r="D38" s="174"/>
      <c r="E38" s="174"/>
      <c r="F38" s="174"/>
      <c r="G38" s="174"/>
      <c r="H38" s="174"/>
      <c r="I38" s="174"/>
      <c r="J38" s="175"/>
      <c r="K38" s="150"/>
      <c r="L38" s="150"/>
      <c r="M38" s="150"/>
      <c r="N38" s="150"/>
      <c r="O38" s="150"/>
      <c r="P38" s="150"/>
      <c r="Q38" s="150"/>
      <c r="R38" s="150"/>
      <c r="S38" s="150"/>
      <c r="T38" s="150"/>
      <c r="U38" s="150"/>
      <c r="V38" s="150"/>
      <c r="W38" s="150"/>
      <c r="X38" s="150"/>
      <c r="Y38" s="150"/>
      <c r="Z38" s="150"/>
    </row>
    <row r="39" ht="13.5" customHeight="1">
      <c r="A39" s="184" t="s">
        <v>2959</v>
      </c>
      <c r="B39" s="177"/>
      <c r="C39" s="177"/>
      <c r="D39" s="177"/>
      <c r="E39" s="177"/>
      <c r="F39" s="178"/>
      <c r="G39" s="179">
        <v>29.0</v>
      </c>
      <c r="H39" s="233"/>
      <c r="I39" s="234"/>
      <c r="J39" s="234"/>
      <c r="K39" s="150"/>
      <c r="L39" s="150" t="s">
        <v>2546</v>
      </c>
      <c r="M39" s="150"/>
      <c r="N39" s="150"/>
      <c r="O39" s="150"/>
      <c r="P39" s="150"/>
      <c r="Q39" s="150"/>
      <c r="R39" s="150"/>
      <c r="S39" s="150"/>
      <c r="T39" s="150"/>
      <c r="U39" s="150"/>
      <c r="V39" s="150"/>
      <c r="W39" s="150"/>
      <c r="X39" s="150"/>
      <c r="Y39" s="150"/>
      <c r="Z39" s="150"/>
    </row>
    <row r="40" ht="24.75" customHeight="1">
      <c r="A40" s="184" t="s">
        <v>2960</v>
      </c>
      <c r="B40" s="177"/>
      <c r="C40" s="177"/>
      <c r="D40" s="177"/>
      <c r="E40" s="177"/>
      <c r="F40" s="178"/>
      <c r="G40" s="179">
        <v>30.0</v>
      </c>
      <c r="H40" s="233"/>
      <c r="I40" s="234"/>
      <c r="J40" s="234"/>
      <c r="K40" s="150"/>
      <c r="L40" s="150" t="s">
        <v>2546</v>
      </c>
      <c r="M40" s="150"/>
      <c r="N40" s="150"/>
      <c r="O40" s="150"/>
      <c r="P40" s="150"/>
      <c r="Q40" s="150"/>
      <c r="R40" s="150"/>
      <c r="S40" s="150"/>
      <c r="T40" s="150"/>
      <c r="U40" s="150"/>
      <c r="V40" s="150"/>
      <c r="W40" s="150"/>
      <c r="X40" s="150"/>
      <c r="Y40" s="150"/>
      <c r="Z40" s="150"/>
    </row>
    <row r="41" ht="13.5" customHeight="1">
      <c r="A41" s="184" t="s">
        <v>2961</v>
      </c>
      <c r="B41" s="177"/>
      <c r="C41" s="177"/>
      <c r="D41" s="177"/>
      <c r="E41" s="177"/>
      <c r="F41" s="178"/>
      <c r="G41" s="179">
        <v>31.0</v>
      </c>
      <c r="H41" s="233"/>
      <c r="I41" s="234"/>
      <c r="J41" s="234"/>
      <c r="K41" s="150"/>
      <c r="L41" s="150" t="s">
        <v>2546</v>
      </c>
      <c r="M41" s="150"/>
      <c r="N41" s="150"/>
      <c r="O41" s="150"/>
      <c r="P41" s="150"/>
      <c r="Q41" s="150"/>
      <c r="R41" s="150"/>
      <c r="S41" s="150"/>
      <c r="T41" s="150"/>
      <c r="U41" s="150"/>
      <c r="V41" s="150"/>
      <c r="W41" s="150"/>
      <c r="X41" s="150"/>
      <c r="Y41" s="150"/>
      <c r="Z41" s="150"/>
    </row>
    <row r="42" ht="13.5" customHeight="1">
      <c r="A42" s="184" t="s">
        <v>2962</v>
      </c>
      <c r="B42" s="177"/>
      <c r="C42" s="177"/>
      <c r="D42" s="177"/>
      <c r="E42" s="177"/>
      <c r="F42" s="178"/>
      <c r="G42" s="179">
        <v>32.0</v>
      </c>
      <c r="H42" s="233"/>
      <c r="I42" s="234"/>
      <c r="J42" s="234"/>
      <c r="K42" s="150"/>
      <c r="L42" s="150" t="s">
        <v>2546</v>
      </c>
      <c r="M42" s="150"/>
      <c r="N42" s="150"/>
      <c r="O42" s="150"/>
      <c r="P42" s="150"/>
      <c r="Q42" s="150"/>
      <c r="R42" s="150"/>
      <c r="S42" s="150"/>
      <c r="T42" s="150"/>
      <c r="U42" s="150"/>
      <c r="V42" s="150"/>
      <c r="W42" s="150"/>
      <c r="X42" s="150"/>
      <c r="Y42" s="150"/>
      <c r="Z42" s="150"/>
    </row>
    <row r="43" ht="15.0" customHeight="1">
      <c r="A43" s="208" t="s">
        <v>2963</v>
      </c>
      <c r="B43" s="177"/>
      <c r="C43" s="177"/>
      <c r="D43" s="177"/>
      <c r="E43" s="177"/>
      <c r="F43" s="178"/>
      <c r="G43" s="179">
        <v>33.0</v>
      </c>
      <c r="H43" s="233"/>
      <c r="I43" s="235">
        <f t="shared" ref="I43:J43" si="7">ROUND(SUM(I39:I42),2)</f>
        <v>0</v>
      </c>
      <c r="J43" s="235">
        <f t="shared" si="7"/>
        <v>0</v>
      </c>
      <c r="K43" s="150"/>
      <c r="L43" s="150" t="s">
        <v>2546</v>
      </c>
      <c r="M43" s="150"/>
      <c r="N43" s="150"/>
      <c r="O43" s="150"/>
      <c r="P43" s="150"/>
      <c r="Q43" s="150"/>
      <c r="R43" s="150"/>
      <c r="S43" s="150"/>
      <c r="T43" s="150"/>
      <c r="U43" s="150"/>
      <c r="V43" s="150"/>
      <c r="W43" s="150"/>
      <c r="X43" s="150"/>
      <c r="Y43" s="150"/>
      <c r="Z43" s="150"/>
    </row>
    <row r="44" ht="25.5" customHeight="1">
      <c r="A44" s="184" t="s">
        <v>2964</v>
      </c>
      <c r="B44" s="177"/>
      <c r="C44" s="177"/>
      <c r="D44" s="177"/>
      <c r="E44" s="177"/>
      <c r="F44" s="178"/>
      <c r="G44" s="236">
        <v>34.0</v>
      </c>
      <c r="H44" s="233"/>
      <c r="I44" s="234"/>
      <c r="J44" s="234"/>
      <c r="K44" s="150"/>
      <c r="L44" s="150" t="s">
        <v>2878</v>
      </c>
      <c r="M44" s="150"/>
      <c r="N44" s="150"/>
      <c r="O44" s="150"/>
      <c r="P44" s="150"/>
      <c r="Q44" s="150"/>
      <c r="R44" s="150"/>
      <c r="S44" s="150"/>
      <c r="T44" s="150"/>
      <c r="U44" s="150"/>
      <c r="V44" s="150"/>
      <c r="W44" s="150"/>
      <c r="X44" s="150"/>
      <c r="Y44" s="150"/>
      <c r="Z44" s="150"/>
    </row>
    <row r="45" ht="13.5" customHeight="1">
      <c r="A45" s="184" t="s">
        <v>2965</v>
      </c>
      <c r="B45" s="177"/>
      <c r="C45" s="177"/>
      <c r="D45" s="177"/>
      <c r="E45" s="177"/>
      <c r="F45" s="178"/>
      <c r="G45" s="236">
        <v>35.0</v>
      </c>
      <c r="H45" s="233"/>
      <c r="I45" s="234"/>
      <c r="J45" s="234"/>
      <c r="K45" s="150"/>
      <c r="L45" s="150" t="s">
        <v>2878</v>
      </c>
      <c r="M45" s="150"/>
      <c r="N45" s="150"/>
      <c r="O45" s="150"/>
      <c r="P45" s="150"/>
      <c r="Q45" s="150"/>
      <c r="R45" s="150"/>
      <c r="S45" s="150"/>
      <c r="T45" s="150"/>
      <c r="U45" s="150"/>
      <c r="V45" s="150"/>
      <c r="W45" s="150"/>
      <c r="X45" s="150"/>
      <c r="Y45" s="150"/>
      <c r="Z45" s="150"/>
    </row>
    <row r="46" ht="13.5" customHeight="1">
      <c r="A46" s="184" t="s">
        <v>2966</v>
      </c>
      <c r="B46" s="177"/>
      <c r="C46" s="177"/>
      <c r="D46" s="177"/>
      <c r="E46" s="177"/>
      <c r="F46" s="178"/>
      <c r="G46" s="236">
        <v>36.0</v>
      </c>
      <c r="H46" s="233"/>
      <c r="I46" s="234"/>
      <c r="J46" s="234"/>
      <c r="K46" s="150"/>
      <c r="L46" s="150" t="s">
        <v>2878</v>
      </c>
      <c r="M46" s="150"/>
      <c r="N46" s="150"/>
      <c r="O46" s="150"/>
      <c r="P46" s="150"/>
      <c r="Q46" s="150"/>
      <c r="R46" s="150"/>
      <c r="S46" s="150"/>
      <c r="T46" s="150"/>
      <c r="U46" s="150"/>
      <c r="V46" s="150"/>
      <c r="W46" s="150"/>
      <c r="X46" s="150"/>
      <c r="Y46" s="150"/>
      <c r="Z46" s="150"/>
    </row>
    <row r="47" ht="25.5" customHeight="1">
      <c r="A47" s="184" t="s">
        <v>2967</v>
      </c>
      <c r="B47" s="177"/>
      <c r="C47" s="177"/>
      <c r="D47" s="177"/>
      <c r="E47" s="177"/>
      <c r="F47" s="178"/>
      <c r="G47" s="236">
        <v>37.0</v>
      </c>
      <c r="H47" s="233"/>
      <c r="I47" s="234"/>
      <c r="J47" s="234"/>
      <c r="K47" s="150"/>
      <c r="L47" s="150" t="s">
        <v>2878</v>
      </c>
      <c r="M47" s="150"/>
      <c r="N47" s="150"/>
      <c r="O47" s="150"/>
      <c r="P47" s="150"/>
      <c r="Q47" s="150"/>
      <c r="R47" s="150"/>
      <c r="S47" s="150"/>
      <c r="T47" s="150"/>
      <c r="U47" s="150"/>
      <c r="V47" s="150"/>
      <c r="W47" s="150"/>
      <c r="X47" s="150"/>
      <c r="Y47" s="150"/>
      <c r="Z47" s="150"/>
    </row>
    <row r="48" ht="13.5" customHeight="1">
      <c r="A48" s="184" t="s">
        <v>2968</v>
      </c>
      <c r="B48" s="177"/>
      <c r="C48" s="177"/>
      <c r="D48" s="177"/>
      <c r="E48" s="177"/>
      <c r="F48" s="178"/>
      <c r="G48" s="236">
        <v>38.0</v>
      </c>
      <c r="H48" s="233"/>
      <c r="I48" s="234"/>
      <c r="J48" s="234"/>
      <c r="K48" s="150"/>
      <c r="L48" s="150" t="s">
        <v>2878</v>
      </c>
      <c r="M48" s="150"/>
      <c r="N48" s="150"/>
      <c r="O48" s="150"/>
      <c r="P48" s="150"/>
      <c r="Q48" s="150"/>
      <c r="R48" s="150"/>
      <c r="S48" s="150"/>
      <c r="T48" s="150"/>
      <c r="U48" s="150"/>
      <c r="V48" s="150"/>
      <c r="W48" s="150"/>
      <c r="X48" s="150"/>
      <c r="Y48" s="150"/>
      <c r="Z48" s="150"/>
    </row>
    <row r="49" ht="15.0" customHeight="1">
      <c r="A49" s="208" t="s">
        <v>2969</v>
      </c>
      <c r="B49" s="177"/>
      <c r="C49" s="177"/>
      <c r="D49" s="177"/>
      <c r="E49" s="177"/>
      <c r="F49" s="178"/>
      <c r="G49" s="236">
        <v>39.0</v>
      </c>
      <c r="H49" s="233"/>
      <c r="I49" s="235">
        <f t="shared" ref="I49:J49" si="8">ROUND(SUM(I44:I48),2)</f>
        <v>0</v>
      </c>
      <c r="J49" s="235">
        <f t="shared" si="8"/>
        <v>0</v>
      </c>
      <c r="K49" s="150"/>
      <c r="L49" s="150" t="s">
        <v>2878</v>
      </c>
      <c r="M49" s="150"/>
      <c r="N49" s="150"/>
      <c r="O49" s="150"/>
      <c r="P49" s="150"/>
      <c r="Q49" s="150"/>
      <c r="R49" s="150"/>
      <c r="S49" s="150"/>
      <c r="T49" s="150"/>
      <c r="U49" s="150"/>
      <c r="V49" s="150"/>
      <c r="W49" s="150"/>
      <c r="X49" s="150"/>
      <c r="Y49" s="150"/>
      <c r="Z49" s="150"/>
    </row>
    <row r="50" ht="15.0" customHeight="1">
      <c r="A50" s="204" t="s">
        <v>2970</v>
      </c>
      <c r="B50" s="177"/>
      <c r="C50" s="177"/>
      <c r="D50" s="177"/>
      <c r="E50" s="177"/>
      <c r="F50" s="178"/>
      <c r="G50" s="191">
        <v>40.0</v>
      </c>
      <c r="H50" s="233"/>
      <c r="I50" s="235">
        <f t="shared" ref="I50:J50" si="9">ROUND(I43+I49,2)</f>
        <v>0</v>
      </c>
      <c r="J50" s="235">
        <f t="shared" si="9"/>
        <v>0</v>
      </c>
      <c r="K50" s="150"/>
      <c r="L50" s="150" t="s">
        <v>2607</v>
      </c>
      <c r="M50" s="150"/>
      <c r="N50" s="150"/>
      <c r="O50" s="150"/>
      <c r="P50" s="150"/>
      <c r="Q50" s="150"/>
      <c r="R50" s="150"/>
      <c r="S50" s="150"/>
      <c r="T50" s="150"/>
      <c r="U50" s="150"/>
      <c r="V50" s="150"/>
      <c r="W50" s="150"/>
      <c r="X50" s="150"/>
      <c r="Y50" s="150"/>
      <c r="Z50" s="150"/>
    </row>
    <row r="51" ht="13.5" customHeight="1">
      <c r="A51" s="184" t="s">
        <v>2971</v>
      </c>
      <c r="B51" s="177"/>
      <c r="C51" s="177"/>
      <c r="D51" s="177"/>
      <c r="E51" s="177"/>
      <c r="F51" s="178"/>
      <c r="G51" s="191">
        <v>41.0</v>
      </c>
      <c r="H51" s="233"/>
      <c r="I51" s="234"/>
      <c r="J51" s="234"/>
      <c r="K51" s="150"/>
      <c r="L51" s="150" t="s">
        <v>2607</v>
      </c>
      <c r="M51" s="150"/>
      <c r="N51" s="150"/>
      <c r="O51" s="150"/>
      <c r="P51" s="150"/>
      <c r="Q51" s="150"/>
      <c r="R51" s="150"/>
      <c r="S51" s="150"/>
      <c r="T51" s="150"/>
      <c r="U51" s="150"/>
      <c r="V51" s="150"/>
      <c r="W51" s="150"/>
      <c r="X51" s="150"/>
      <c r="Y51" s="150"/>
      <c r="Z51" s="150"/>
    </row>
    <row r="52" ht="25.5" customHeight="1">
      <c r="A52" s="204" t="s">
        <v>2972</v>
      </c>
      <c r="B52" s="177"/>
      <c r="C52" s="177"/>
      <c r="D52" s="177"/>
      <c r="E52" s="177"/>
      <c r="F52" s="178"/>
      <c r="G52" s="191">
        <v>42.0</v>
      </c>
      <c r="H52" s="233"/>
      <c r="I52" s="235">
        <f t="shared" ref="I52:J52" si="10">ROUND(I22+I37+I50+I51,2)</f>
        <v>0</v>
      </c>
      <c r="J52" s="235">
        <f t="shared" si="10"/>
        <v>0</v>
      </c>
      <c r="K52" s="150"/>
      <c r="L52" s="150" t="s">
        <v>2607</v>
      </c>
      <c r="M52" s="150"/>
      <c r="N52" s="150"/>
      <c r="O52" s="150"/>
      <c r="P52" s="150"/>
      <c r="Q52" s="150"/>
      <c r="R52" s="150"/>
      <c r="S52" s="150"/>
      <c r="T52" s="150"/>
      <c r="U52" s="150"/>
      <c r="V52" s="150"/>
      <c r="W52" s="150"/>
      <c r="X52" s="150"/>
      <c r="Y52" s="150"/>
      <c r="Z52" s="150"/>
    </row>
    <row r="53" ht="13.5" customHeight="1">
      <c r="A53" s="204" t="s">
        <v>2923</v>
      </c>
      <c r="B53" s="177"/>
      <c r="C53" s="177"/>
      <c r="D53" s="177"/>
      <c r="E53" s="177"/>
      <c r="F53" s="178"/>
      <c r="G53" s="179">
        <v>43.0</v>
      </c>
      <c r="H53" s="233"/>
      <c r="I53" s="234"/>
      <c r="J53" s="234"/>
      <c r="K53" s="150"/>
      <c r="L53" s="150" t="s">
        <v>2546</v>
      </c>
      <c r="M53" s="150"/>
      <c r="N53" s="150"/>
      <c r="O53" s="150"/>
      <c r="P53" s="150"/>
      <c r="Q53" s="150"/>
      <c r="R53" s="150"/>
      <c r="S53" s="150"/>
      <c r="T53" s="150"/>
      <c r="U53" s="150"/>
      <c r="V53" s="150"/>
      <c r="W53" s="150"/>
      <c r="X53" s="150"/>
      <c r="Y53" s="150"/>
      <c r="Z53" s="150"/>
    </row>
    <row r="54" ht="13.5" customHeight="1">
      <c r="A54" s="205" t="s">
        <v>2973</v>
      </c>
      <c r="B54" s="186"/>
      <c r="C54" s="186"/>
      <c r="D54" s="186"/>
      <c r="E54" s="186"/>
      <c r="F54" s="187"/>
      <c r="G54" s="188">
        <v>44.0</v>
      </c>
      <c r="H54" s="237"/>
      <c r="I54" s="238">
        <f t="shared" ref="I54:J54" si="11">ROUND(I52+I53,2)</f>
        <v>0</v>
      </c>
      <c r="J54" s="238">
        <f t="shared" si="11"/>
        <v>0</v>
      </c>
      <c r="K54" s="150"/>
      <c r="L54" s="150" t="s">
        <v>2546</v>
      </c>
      <c r="M54" s="150"/>
      <c r="N54" s="150"/>
      <c r="O54" s="150"/>
      <c r="P54" s="150"/>
      <c r="Q54" s="150"/>
      <c r="R54" s="150"/>
      <c r="S54" s="150"/>
      <c r="T54" s="150"/>
      <c r="U54" s="150"/>
      <c r="V54" s="150"/>
      <c r="W54" s="150"/>
      <c r="X54" s="150"/>
      <c r="Y54" s="150"/>
      <c r="Z54" s="150"/>
    </row>
    <row r="55" ht="4.5" customHeight="1">
      <c r="A55" s="193"/>
      <c r="B55" s="193"/>
      <c r="C55" s="193"/>
      <c r="D55" s="193"/>
      <c r="E55" s="193"/>
      <c r="F55" s="193"/>
      <c r="G55" s="193"/>
      <c r="H55" s="193"/>
      <c r="I55" s="193"/>
      <c r="J55" s="193"/>
      <c r="K55" s="193"/>
      <c r="L55" s="193"/>
      <c r="M55" s="193"/>
      <c r="N55" s="193"/>
      <c r="O55" s="193"/>
      <c r="P55" s="193"/>
      <c r="Q55" s="193"/>
      <c r="R55" s="193"/>
      <c r="S55" s="193"/>
      <c r="T55" s="193"/>
      <c r="U55" s="193"/>
      <c r="V55" s="193"/>
      <c r="W55" s="193"/>
      <c r="X55" s="193"/>
      <c r="Y55" s="193"/>
      <c r="Z55" s="193"/>
    </row>
    <row r="56" ht="12.0" customHeight="1">
      <c r="A56" s="193"/>
      <c r="B56" s="193"/>
      <c r="C56" s="193"/>
      <c r="D56" s="193"/>
      <c r="E56" s="193"/>
      <c r="F56" s="193"/>
      <c r="G56" s="193"/>
      <c r="H56" s="193"/>
      <c r="I56" s="193"/>
      <c r="J56" s="193"/>
      <c r="K56" s="193"/>
      <c r="L56" s="193"/>
      <c r="M56" s="193"/>
      <c r="N56" s="193"/>
      <c r="O56" s="193"/>
      <c r="P56" s="193"/>
      <c r="Q56" s="193"/>
      <c r="R56" s="193"/>
      <c r="S56" s="193"/>
      <c r="T56" s="193"/>
      <c r="U56" s="193"/>
      <c r="V56" s="193"/>
      <c r="W56" s="193"/>
      <c r="X56" s="193"/>
      <c r="Y56" s="193"/>
      <c r="Z56" s="193"/>
    </row>
    <row r="57" ht="12.0" customHeight="1">
      <c r="A57" s="193"/>
      <c r="B57" s="193"/>
      <c r="C57" s="193"/>
      <c r="D57" s="193"/>
      <c r="E57" s="193"/>
      <c r="F57" s="193"/>
      <c r="G57" s="193"/>
      <c r="H57" s="193"/>
      <c r="I57" s="193"/>
      <c r="J57" s="193"/>
      <c r="K57" s="193"/>
      <c r="L57" s="193"/>
      <c r="M57" s="193"/>
      <c r="N57" s="193"/>
      <c r="O57" s="193"/>
      <c r="P57" s="193"/>
      <c r="Q57" s="193"/>
      <c r="R57" s="193"/>
      <c r="S57" s="193"/>
      <c r="T57" s="193"/>
      <c r="U57" s="193"/>
      <c r="V57" s="193"/>
      <c r="W57" s="193"/>
      <c r="X57" s="193"/>
      <c r="Y57" s="193"/>
      <c r="Z57" s="193"/>
    </row>
    <row r="58" ht="12.0" customHeight="1">
      <c r="A58" s="193"/>
      <c r="B58" s="193"/>
      <c r="C58" s="193"/>
      <c r="D58" s="193"/>
      <c r="E58" s="193"/>
      <c r="F58" s="193"/>
      <c r="G58" s="193"/>
      <c r="H58" s="193"/>
      <c r="I58" s="193"/>
      <c r="J58" s="193"/>
      <c r="K58" s="193"/>
      <c r="L58" s="193"/>
      <c r="M58" s="193"/>
      <c r="N58" s="193"/>
      <c r="O58" s="193"/>
      <c r="P58" s="193"/>
      <c r="Q58" s="193"/>
      <c r="R58" s="193"/>
      <c r="S58" s="193"/>
      <c r="T58" s="193"/>
      <c r="U58" s="193"/>
      <c r="V58" s="193"/>
      <c r="W58" s="193"/>
      <c r="X58" s="193"/>
      <c r="Y58" s="193"/>
      <c r="Z58" s="193"/>
    </row>
    <row r="59" ht="12.0" customHeight="1">
      <c r="A59" s="193"/>
      <c r="B59" s="193"/>
      <c r="C59" s="193"/>
      <c r="D59" s="193"/>
      <c r="E59" s="193"/>
      <c r="F59" s="193"/>
      <c r="G59" s="193"/>
      <c r="H59" s="193"/>
      <c r="I59" s="193"/>
      <c r="J59" s="193"/>
      <c r="K59" s="193"/>
      <c r="L59" s="193"/>
      <c r="M59" s="193"/>
      <c r="N59" s="193"/>
      <c r="O59" s="193"/>
      <c r="P59" s="193"/>
      <c r="Q59" s="193"/>
      <c r="R59" s="193"/>
      <c r="S59" s="193"/>
      <c r="T59" s="193"/>
      <c r="U59" s="193"/>
      <c r="V59" s="193"/>
      <c r="W59" s="193"/>
      <c r="X59" s="193"/>
      <c r="Y59" s="193"/>
      <c r="Z59" s="193"/>
    </row>
    <row r="60" ht="12.0" customHeight="1">
      <c r="A60" s="193"/>
      <c r="B60" s="193"/>
      <c r="C60" s="193"/>
      <c r="D60" s="193"/>
      <c r="E60" s="193"/>
      <c r="F60" s="193"/>
      <c r="G60" s="193"/>
      <c r="H60" s="193"/>
      <c r="I60" s="193"/>
      <c r="J60" s="193"/>
      <c r="K60" s="193"/>
      <c r="L60" s="193"/>
      <c r="M60" s="193"/>
      <c r="N60" s="193"/>
      <c r="O60" s="193"/>
      <c r="P60" s="193"/>
      <c r="Q60" s="193"/>
      <c r="R60" s="193"/>
      <c r="S60" s="193"/>
      <c r="T60" s="193"/>
      <c r="U60" s="193"/>
      <c r="V60" s="193"/>
      <c r="W60" s="193"/>
      <c r="X60" s="193"/>
      <c r="Y60" s="193"/>
      <c r="Z60" s="193"/>
    </row>
    <row r="61" ht="12.0" customHeight="1">
      <c r="A61" s="193"/>
      <c r="B61" s="193"/>
      <c r="C61" s="193"/>
      <c r="D61" s="193"/>
      <c r="E61" s="193"/>
      <c r="F61" s="193"/>
      <c r="G61" s="193"/>
      <c r="H61" s="193"/>
      <c r="I61" s="193"/>
      <c r="J61" s="193"/>
      <c r="K61" s="193"/>
      <c r="L61" s="193"/>
      <c r="M61" s="193"/>
      <c r="N61" s="193"/>
      <c r="O61" s="193"/>
      <c r="P61" s="193"/>
      <c r="Q61" s="193"/>
      <c r="R61" s="193"/>
      <c r="S61" s="193"/>
      <c r="T61" s="193"/>
      <c r="U61" s="193"/>
      <c r="V61" s="193"/>
      <c r="W61" s="193"/>
      <c r="X61" s="193"/>
      <c r="Y61" s="193"/>
      <c r="Z61" s="193"/>
    </row>
    <row r="62" ht="12.0" customHeight="1">
      <c r="A62" s="193"/>
      <c r="B62" s="193"/>
      <c r="C62" s="193"/>
      <c r="D62" s="193"/>
      <c r="E62" s="193"/>
      <c r="F62" s="193"/>
      <c r="G62" s="193"/>
      <c r="H62" s="193"/>
      <c r="I62" s="193"/>
      <c r="J62" s="193"/>
      <c r="K62" s="193"/>
      <c r="L62" s="193"/>
      <c r="M62" s="193"/>
      <c r="N62" s="193"/>
      <c r="O62" s="193"/>
      <c r="P62" s="193"/>
      <c r="Q62" s="193"/>
      <c r="R62" s="193"/>
      <c r="S62" s="193"/>
      <c r="T62" s="193"/>
      <c r="U62" s="193"/>
      <c r="V62" s="193"/>
      <c r="W62" s="193"/>
      <c r="X62" s="193"/>
      <c r="Y62" s="193"/>
      <c r="Z62" s="193"/>
    </row>
    <row r="63" ht="12.0" customHeight="1">
      <c r="A63" s="193"/>
      <c r="B63" s="193"/>
      <c r="C63" s="193"/>
      <c r="D63" s="193"/>
      <c r="E63" s="193"/>
      <c r="F63" s="193"/>
      <c r="G63" s="193"/>
      <c r="H63" s="193"/>
      <c r="I63" s="193"/>
      <c r="J63" s="193"/>
      <c r="K63" s="193"/>
      <c r="L63" s="193"/>
      <c r="M63" s="193"/>
      <c r="N63" s="193"/>
      <c r="O63" s="193"/>
      <c r="P63" s="193"/>
      <c r="Q63" s="193"/>
      <c r="R63" s="193"/>
      <c r="S63" s="193"/>
      <c r="T63" s="193"/>
      <c r="U63" s="193"/>
      <c r="V63" s="193"/>
      <c r="W63" s="193"/>
      <c r="X63" s="193"/>
      <c r="Y63" s="193"/>
      <c r="Z63" s="193"/>
    </row>
    <row r="64" ht="12.0" customHeight="1">
      <c r="A64" s="193"/>
      <c r="B64" s="193"/>
      <c r="C64" s="193"/>
      <c r="D64" s="193"/>
      <c r="E64" s="193"/>
      <c r="F64" s="193"/>
      <c r="G64" s="193"/>
      <c r="H64" s="193"/>
      <c r="I64" s="193"/>
      <c r="J64" s="193"/>
      <c r="K64" s="193"/>
      <c r="L64" s="193"/>
      <c r="M64" s="193"/>
      <c r="N64" s="193"/>
      <c r="O64" s="193"/>
      <c r="P64" s="193"/>
      <c r="Q64" s="193"/>
      <c r="R64" s="193"/>
      <c r="S64" s="193"/>
      <c r="T64" s="193"/>
      <c r="U64" s="193"/>
      <c r="V64" s="193"/>
      <c r="W64" s="193"/>
      <c r="X64" s="193"/>
      <c r="Y64" s="193"/>
      <c r="Z64" s="193"/>
    </row>
    <row r="65" ht="12.0" customHeight="1">
      <c r="A65" s="193"/>
      <c r="B65" s="193"/>
      <c r="C65" s="193"/>
      <c r="D65" s="193"/>
      <c r="E65" s="193"/>
      <c r="F65" s="193"/>
      <c r="G65" s="193"/>
      <c r="H65" s="193"/>
      <c r="I65" s="193"/>
      <c r="J65" s="193"/>
      <c r="K65" s="193"/>
      <c r="L65" s="193"/>
      <c r="M65" s="193"/>
      <c r="N65" s="193"/>
      <c r="O65" s="193"/>
      <c r="P65" s="193"/>
      <c r="Q65" s="193"/>
      <c r="R65" s="193"/>
      <c r="S65" s="193"/>
      <c r="T65" s="193"/>
      <c r="U65" s="193"/>
      <c r="V65" s="193"/>
      <c r="W65" s="193"/>
      <c r="X65" s="193"/>
      <c r="Y65" s="193"/>
      <c r="Z65" s="193"/>
    </row>
    <row r="66" ht="12.0" customHeight="1">
      <c r="A66" s="193"/>
      <c r="B66" s="193"/>
      <c r="C66" s="193"/>
      <c r="D66" s="193"/>
      <c r="E66" s="193"/>
      <c r="F66" s="193"/>
      <c r="G66" s="193"/>
      <c r="H66" s="193"/>
      <c r="I66" s="193"/>
      <c r="J66" s="193"/>
      <c r="K66" s="193"/>
      <c r="L66" s="193"/>
      <c r="M66" s="193"/>
      <c r="N66" s="193"/>
      <c r="O66" s="193"/>
      <c r="P66" s="193"/>
      <c r="Q66" s="193"/>
      <c r="R66" s="193"/>
      <c r="S66" s="193"/>
      <c r="T66" s="193"/>
      <c r="U66" s="193"/>
      <c r="V66" s="193"/>
      <c r="W66" s="193"/>
      <c r="X66" s="193"/>
      <c r="Y66" s="193"/>
      <c r="Z66" s="193"/>
    </row>
    <row r="67" ht="12.0" customHeight="1">
      <c r="A67" s="193"/>
      <c r="B67" s="193"/>
      <c r="C67" s="193"/>
      <c r="D67" s="193"/>
      <c r="E67" s="193"/>
      <c r="F67" s="193"/>
      <c r="G67" s="193"/>
      <c r="H67" s="193"/>
      <c r="I67" s="193"/>
      <c r="J67" s="193"/>
      <c r="K67" s="193"/>
      <c r="L67" s="193"/>
      <c r="M67" s="193"/>
      <c r="N67" s="193"/>
      <c r="O67" s="193"/>
      <c r="P67" s="193"/>
      <c r="Q67" s="193"/>
      <c r="R67" s="193"/>
      <c r="S67" s="193"/>
      <c r="T67" s="193"/>
      <c r="U67" s="193"/>
      <c r="V67" s="193"/>
      <c r="W67" s="193"/>
      <c r="X67" s="193"/>
      <c r="Y67" s="193"/>
      <c r="Z67" s="193"/>
    </row>
    <row r="68" ht="12.0" customHeight="1">
      <c r="A68" s="193"/>
      <c r="B68" s="193"/>
      <c r="C68" s="193"/>
      <c r="D68" s="193"/>
      <c r="E68" s="193"/>
      <c r="F68" s="193"/>
      <c r="G68" s="193"/>
      <c r="H68" s="193"/>
      <c r="I68" s="193"/>
      <c r="J68" s="193"/>
      <c r="K68" s="193"/>
      <c r="L68" s="193"/>
      <c r="M68" s="193"/>
      <c r="N68" s="193"/>
      <c r="O68" s="193"/>
      <c r="P68" s="193"/>
      <c r="Q68" s="193"/>
      <c r="R68" s="193"/>
      <c r="S68" s="193"/>
      <c r="T68" s="193"/>
      <c r="U68" s="193"/>
      <c r="V68" s="193"/>
      <c r="W68" s="193"/>
      <c r="X68" s="193"/>
      <c r="Y68" s="193"/>
      <c r="Z68" s="193"/>
    </row>
    <row r="69" ht="12.0" customHeight="1">
      <c r="A69" s="193"/>
      <c r="B69" s="193"/>
      <c r="C69" s="193"/>
      <c r="D69" s="193"/>
      <c r="E69" s="193"/>
      <c r="F69" s="193"/>
      <c r="G69" s="193"/>
      <c r="H69" s="193"/>
      <c r="I69" s="193"/>
      <c r="J69" s="193"/>
      <c r="K69" s="193"/>
      <c r="L69" s="193"/>
      <c r="M69" s="193"/>
      <c r="N69" s="193"/>
      <c r="O69" s="193"/>
      <c r="P69" s="193"/>
      <c r="Q69" s="193"/>
      <c r="R69" s="193"/>
      <c r="S69" s="193"/>
      <c r="T69" s="193"/>
      <c r="U69" s="193"/>
      <c r="V69" s="193"/>
      <c r="W69" s="193"/>
      <c r="X69" s="193"/>
      <c r="Y69" s="193"/>
      <c r="Z69" s="193"/>
    </row>
    <row r="70" ht="12.0" customHeight="1">
      <c r="A70" s="193"/>
      <c r="B70" s="193"/>
      <c r="C70" s="193"/>
      <c r="D70" s="193"/>
      <c r="E70" s="193"/>
      <c r="F70" s="193"/>
      <c r="G70" s="193"/>
      <c r="H70" s="193"/>
      <c r="I70" s="193"/>
      <c r="J70" s="193"/>
      <c r="K70" s="193"/>
      <c r="L70" s="193"/>
      <c r="M70" s="193"/>
      <c r="N70" s="193"/>
      <c r="O70" s="193"/>
      <c r="P70" s="193"/>
      <c r="Q70" s="193"/>
      <c r="R70" s="193"/>
      <c r="S70" s="193"/>
      <c r="T70" s="193"/>
      <c r="U70" s="193"/>
      <c r="V70" s="193"/>
      <c r="W70" s="193"/>
      <c r="X70" s="193"/>
      <c r="Y70" s="193"/>
      <c r="Z70" s="193"/>
    </row>
    <row r="71" ht="12.0" customHeight="1">
      <c r="A71" s="193"/>
      <c r="B71" s="193"/>
      <c r="C71" s="193"/>
      <c r="D71" s="193"/>
      <c r="E71" s="193"/>
      <c r="F71" s="193"/>
      <c r="G71" s="193"/>
      <c r="H71" s="193"/>
      <c r="I71" s="193"/>
      <c r="J71" s="193"/>
      <c r="K71" s="193"/>
      <c r="L71" s="193"/>
      <c r="M71" s="193"/>
      <c r="N71" s="193"/>
      <c r="O71" s="193"/>
      <c r="P71" s="193"/>
      <c r="Q71" s="193"/>
      <c r="R71" s="193"/>
      <c r="S71" s="193"/>
      <c r="T71" s="193"/>
      <c r="U71" s="193"/>
      <c r="V71" s="193"/>
      <c r="W71" s="193"/>
      <c r="X71" s="193"/>
      <c r="Y71" s="193"/>
      <c r="Z71" s="193"/>
    </row>
    <row r="72" ht="12.0" customHeight="1">
      <c r="A72" s="193"/>
      <c r="B72" s="193"/>
      <c r="C72" s="193"/>
      <c r="D72" s="193"/>
      <c r="E72" s="193"/>
      <c r="F72" s="193"/>
      <c r="G72" s="193"/>
      <c r="H72" s="193"/>
      <c r="I72" s="193"/>
      <c r="J72" s="193"/>
      <c r="K72" s="193"/>
      <c r="L72" s="193"/>
      <c r="M72" s="193"/>
      <c r="N72" s="193"/>
      <c r="O72" s="193"/>
      <c r="P72" s="193"/>
      <c r="Q72" s="193"/>
      <c r="R72" s="193"/>
      <c r="S72" s="193"/>
      <c r="T72" s="193"/>
      <c r="U72" s="193"/>
      <c r="V72" s="193"/>
      <c r="W72" s="193"/>
      <c r="X72" s="193"/>
      <c r="Y72" s="193"/>
      <c r="Z72" s="193"/>
    </row>
    <row r="73" ht="12.0" customHeight="1">
      <c r="A73" s="193"/>
      <c r="B73" s="193"/>
      <c r="C73" s="193"/>
      <c r="D73" s="193"/>
      <c r="E73" s="193"/>
      <c r="F73" s="193"/>
      <c r="G73" s="193"/>
      <c r="H73" s="193"/>
      <c r="I73" s="193"/>
      <c r="J73" s="193"/>
      <c r="K73" s="193"/>
      <c r="L73" s="193"/>
      <c r="M73" s="193"/>
      <c r="N73" s="193"/>
      <c r="O73" s="193"/>
      <c r="P73" s="193"/>
      <c r="Q73" s="193"/>
      <c r="R73" s="193"/>
      <c r="S73" s="193"/>
      <c r="T73" s="193"/>
      <c r="U73" s="193"/>
      <c r="V73" s="193"/>
      <c r="W73" s="193"/>
      <c r="X73" s="193"/>
      <c r="Y73" s="193"/>
      <c r="Z73" s="193"/>
    </row>
    <row r="74" ht="12.0" customHeight="1">
      <c r="A74" s="193"/>
      <c r="B74" s="193"/>
      <c r="C74" s="193"/>
      <c r="D74" s="193"/>
      <c r="E74" s="193"/>
      <c r="F74" s="193"/>
      <c r="G74" s="193"/>
      <c r="H74" s="193"/>
      <c r="I74" s="193"/>
      <c r="J74" s="193"/>
      <c r="K74" s="193"/>
      <c r="L74" s="193"/>
      <c r="M74" s="193"/>
      <c r="N74" s="193"/>
      <c r="O74" s="193"/>
      <c r="P74" s="193"/>
      <c r="Q74" s="193"/>
      <c r="R74" s="193"/>
      <c r="S74" s="193"/>
      <c r="T74" s="193"/>
      <c r="U74" s="193"/>
      <c r="V74" s="193"/>
      <c r="W74" s="193"/>
      <c r="X74" s="193"/>
      <c r="Y74" s="193"/>
      <c r="Z74" s="193"/>
    </row>
    <row r="75" ht="12.0" customHeight="1">
      <c r="A75" s="193"/>
      <c r="B75" s="193"/>
      <c r="C75" s="193"/>
      <c r="D75" s="193"/>
      <c r="E75" s="193"/>
      <c r="F75" s="193"/>
      <c r="G75" s="193"/>
      <c r="H75" s="193"/>
      <c r="I75" s="193"/>
      <c r="J75" s="193"/>
      <c r="K75" s="193"/>
      <c r="L75" s="193"/>
      <c r="M75" s="193"/>
      <c r="N75" s="193"/>
      <c r="O75" s="193"/>
      <c r="P75" s="193"/>
      <c r="Q75" s="193"/>
      <c r="R75" s="193"/>
      <c r="S75" s="193"/>
      <c r="T75" s="193"/>
      <c r="U75" s="193"/>
      <c r="V75" s="193"/>
      <c r="W75" s="193"/>
      <c r="X75" s="193"/>
      <c r="Y75" s="193"/>
      <c r="Z75" s="193"/>
    </row>
    <row r="76" ht="12.0" customHeight="1">
      <c r="A76" s="193"/>
      <c r="B76" s="193"/>
      <c r="C76" s="193"/>
      <c r="D76" s="193"/>
      <c r="E76" s="193"/>
      <c r="F76" s="193"/>
      <c r="G76" s="193"/>
      <c r="H76" s="193"/>
      <c r="I76" s="193"/>
      <c r="J76" s="193"/>
      <c r="K76" s="193"/>
      <c r="L76" s="193"/>
      <c r="M76" s="193"/>
      <c r="N76" s="193"/>
      <c r="O76" s="193"/>
      <c r="P76" s="193"/>
      <c r="Q76" s="193"/>
      <c r="R76" s="193"/>
      <c r="S76" s="193"/>
      <c r="T76" s="193"/>
      <c r="U76" s="193"/>
      <c r="V76" s="193"/>
      <c r="W76" s="193"/>
      <c r="X76" s="193"/>
      <c r="Y76" s="193"/>
      <c r="Z76" s="193"/>
    </row>
    <row r="77" ht="12.0" customHeight="1">
      <c r="A77" s="193"/>
      <c r="B77" s="193"/>
      <c r="C77" s="193"/>
      <c r="D77" s="193"/>
      <c r="E77" s="193"/>
      <c r="F77" s="193"/>
      <c r="G77" s="193"/>
      <c r="H77" s="193"/>
      <c r="I77" s="193"/>
      <c r="J77" s="193"/>
      <c r="K77" s="193"/>
      <c r="L77" s="193"/>
      <c r="M77" s="193"/>
      <c r="N77" s="193"/>
      <c r="O77" s="193"/>
      <c r="P77" s="193"/>
      <c r="Q77" s="193"/>
      <c r="R77" s="193"/>
      <c r="S77" s="193"/>
      <c r="T77" s="193"/>
      <c r="U77" s="193"/>
      <c r="V77" s="193"/>
      <c r="W77" s="193"/>
      <c r="X77" s="193"/>
      <c r="Y77" s="193"/>
      <c r="Z77" s="193"/>
    </row>
    <row r="78" ht="12.0" customHeight="1">
      <c r="A78" s="193"/>
      <c r="B78" s="193"/>
      <c r="C78" s="193"/>
      <c r="D78" s="193"/>
      <c r="E78" s="193"/>
      <c r="F78" s="193"/>
      <c r="G78" s="193"/>
      <c r="H78" s="193"/>
      <c r="I78" s="193"/>
      <c r="J78" s="193"/>
      <c r="K78" s="193"/>
      <c r="L78" s="193"/>
      <c r="M78" s="193"/>
      <c r="N78" s="193"/>
      <c r="O78" s="193"/>
      <c r="P78" s="193"/>
      <c r="Q78" s="193"/>
      <c r="R78" s="193"/>
      <c r="S78" s="193"/>
      <c r="T78" s="193"/>
      <c r="U78" s="193"/>
      <c r="V78" s="193"/>
      <c r="W78" s="193"/>
      <c r="X78" s="193"/>
      <c r="Y78" s="193"/>
      <c r="Z78" s="193"/>
    </row>
    <row r="79" ht="12.0" customHeight="1">
      <c r="A79" s="193"/>
      <c r="B79" s="193"/>
      <c r="C79" s="193"/>
      <c r="D79" s="193"/>
      <c r="E79" s="193"/>
      <c r="F79" s="193"/>
      <c r="G79" s="193"/>
      <c r="H79" s="193"/>
      <c r="I79" s="193"/>
      <c r="J79" s="193"/>
      <c r="K79" s="193"/>
      <c r="L79" s="193"/>
      <c r="M79" s="193"/>
      <c r="N79" s="193"/>
      <c r="O79" s="193"/>
      <c r="P79" s="193"/>
      <c r="Q79" s="193"/>
      <c r="R79" s="193"/>
      <c r="S79" s="193"/>
      <c r="T79" s="193"/>
      <c r="U79" s="193"/>
      <c r="V79" s="193"/>
      <c r="W79" s="193"/>
      <c r="X79" s="193"/>
      <c r="Y79" s="193"/>
      <c r="Z79" s="193"/>
    </row>
    <row r="80" ht="12.0" customHeight="1">
      <c r="A80" s="193"/>
      <c r="B80" s="193"/>
      <c r="C80" s="193"/>
      <c r="D80" s="193"/>
      <c r="E80" s="193"/>
      <c r="F80" s="193"/>
      <c r="G80" s="193"/>
      <c r="H80" s="193"/>
      <c r="I80" s="193"/>
      <c r="J80" s="193"/>
      <c r="K80" s="193"/>
      <c r="L80" s="193"/>
      <c r="M80" s="193"/>
      <c r="N80" s="193"/>
      <c r="O80" s="193"/>
      <c r="P80" s="193"/>
      <c r="Q80" s="193"/>
      <c r="R80" s="193"/>
      <c r="S80" s="193"/>
      <c r="T80" s="193"/>
      <c r="U80" s="193"/>
      <c r="V80" s="193"/>
      <c r="W80" s="193"/>
      <c r="X80" s="193"/>
      <c r="Y80" s="193"/>
      <c r="Z80" s="193"/>
    </row>
    <row r="81" ht="12.0" customHeight="1">
      <c r="A81" s="193"/>
      <c r="B81" s="193"/>
      <c r="C81" s="193"/>
      <c r="D81" s="193"/>
      <c r="E81" s="193"/>
      <c r="F81" s="193"/>
      <c r="G81" s="193"/>
      <c r="H81" s="193"/>
      <c r="I81" s="193"/>
      <c r="J81" s="193"/>
      <c r="K81" s="193"/>
      <c r="L81" s="193"/>
      <c r="M81" s="193"/>
      <c r="N81" s="193"/>
      <c r="O81" s="193"/>
      <c r="P81" s="193"/>
      <c r="Q81" s="193"/>
      <c r="R81" s="193"/>
      <c r="S81" s="193"/>
      <c r="T81" s="193"/>
      <c r="U81" s="193"/>
      <c r="V81" s="193"/>
      <c r="W81" s="193"/>
      <c r="X81" s="193"/>
      <c r="Y81" s="193"/>
      <c r="Z81" s="193"/>
    </row>
    <row r="82" ht="12.0" customHeight="1">
      <c r="A82" s="193"/>
      <c r="B82" s="193"/>
      <c r="C82" s="193"/>
      <c r="D82" s="193"/>
      <c r="E82" s="193"/>
      <c r="F82" s="193"/>
      <c r="G82" s="193"/>
      <c r="H82" s="193"/>
      <c r="I82" s="193"/>
      <c r="J82" s="193"/>
      <c r="K82" s="193"/>
      <c r="L82" s="193"/>
      <c r="M82" s="193"/>
      <c r="N82" s="193"/>
      <c r="O82" s="193"/>
      <c r="P82" s="193"/>
      <c r="Q82" s="193"/>
      <c r="R82" s="193"/>
      <c r="S82" s="193"/>
      <c r="T82" s="193"/>
      <c r="U82" s="193"/>
      <c r="V82" s="193"/>
      <c r="W82" s="193"/>
      <c r="X82" s="193"/>
      <c r="Y82" s="193"/>
      <c r="Z82" s="193"/>
    </row>
    <row r="83" ht="12.0" customHeight="1">
      <c r="A83" s="193"/>
      <c r="B83" s="193"/>
      <c r="C83" s="193"/>
      <c r="D83" s="193"/>
      <c r="E83" s="193"/>
      <c r="F83" s="193"/>
      <c r="G83" s="193"/>
      <c r="H83" s="193"/>
      <c r="I83" s="193"/>
      <c r="J83" s="193"/>
      <c r="K83" s="193"/>
      <c r="L83" s="193"/>
      <c r="M83" s="193"/>
      <c r="N83" s="193"/>
      <c r="O83" s="193"/>
      <c r="P83" s="193"/>
      <c r="Q83" s="193"/>
      <c r="R83" s="193"/>
      <c r="S83" s="193"/>
      <c r="T83" s="193"/>
      <c r="U83" s="193"/>
      <c r="V83" s="193"/>
      <c r="W83" s="193"/>
      <c r="X83" s="193"/>
      <c r="Y83" s="193"/>
      <c r="Z83" s="193"/>
    </row>
    <row r="84" ht="12.0" customHeight="1">
      <c r="A84" s="193"/>
      <c r="B84" s="193"/>
      <c r="C84" s="193"/>
      <c r="D84" s="193"/>
      <c r="E84" s="193"/>
      <c r="F84" s="193"/>
      <c r="G84" s="193"/>
      <c r="H84" s="193"/>
      <c r="I84" s="193"/>
      <c r="J84" s="193"/>
      <c r="K84" s="193"/>
      <c r="L84" s="193"/>
      <c r="M84" s="193"/>
      <c r="N84" s="193"/>
      <c r="O84" s="193"/>
      <c r="P84" s="193"/>
      <c r="Q84" s="193"/>
      <c r="R84" s="193"/>
      <c r="S84" s="193"/>
      <c r="T84" s="193"/>
      <c r="U84" s="193"/>
      <c r="V84" s="193"/>
      <c r="W84" s="193"/>
      <c r="X84" s="193"/>
      <c r="Y84" s="193"/>
      <c r="Z84" s="193"/>
    </row>
    <row r="85" ht="12.0" customHeight="1">
      <c r="A85" s="193"/>
      <c r="B85" s="193"/>
      <c r="C85" s="193"/>
      <c r="D85" s="193"/>
      <c r="E85" s="193"/>
      <c r="F85" s="193"/>
      <c r="G85" s="193"/>
      <c r="H85" s="193"/>
      <c r="I85" s="193"/>
      <c r="J85" s="193"/>
      <c r="K85" s="193"/>
      <c r="L85" s="193"/>
      <c r="M85" s="193"/>
      <c r="N85" s="193"/>
      <c r="O85" s="193"/>
      <c r="P85" s="193"/>
      <c r="Q85" s="193"/>
      <c r="R85" s="193"/>
      <c r="S85" s="193"/>
      <c r="T85" s="193"/>
      <c r="U85" s="193"/>
      <c r="V85" s="193"/>
      <c r="W85" s="193"/>
      <c r="X85" s="193"/>
      <c r="Y85" s="193"/>
      <c r="Z85" s="193"/>
    </row>
    <row r="86" ht="12.0" customHeight="1">
      <c r="A86" s="193"/>
      <c r="B86" s="193"/>
      <c r="C86" s="193"/>
      <c r="D86" s="193"/>
      <c r="E86" s="193"/>
      <c r="F86" s="193"/>
      <c r="G86" s="193"/>
      <c r="H86" s="193"/>
      <c r="I86" s="193"/>
      <c r="J86" s="193"/>
      <c r="K86" s="193"/>
      <c r="L86" s="193"/>
      <c r="M86" s="193"/>
      <c r="N86" s="193"/>
      <c r="O86" s="193"/>
      <c r="P86" s="193"/>
      <c r="Q86" s="193"/>
      <c r="R86" s="193"/>
      <c r="S86" s="193"/>
      <c r="T86" s="193"/>
      <c r="U86" s="193"/>
      <c r="V86" s="193"/>
      <c r="W86" s="193"/>
      <c r="X86" s="193"/>
      <c r="Y86" s="193"/>
      <c r="Z86" s="193"/>
    </row>
    <row r="87" ht="12.0" customHeight="1">
      <c r="A87" s="193"/>
      <c r="B87" s="193"/>
      <c r="C87" s="193"/>
      <c r="D87" s="193"/>
      <c r="E87" s="193"/>
      <c r="F87" s="193"/>
      <c r="G87" s="193"/>
      <c r="H87" s="193"/>
      <c r="I87" s="193"/>
      <c r="J87" s="193"/>
      <c r="K87" s="193"/>
      <c r="L87" s="193"/>
      <c r="M87" s="193"/>
      <c r="N87" s="193"/>
      <c r="O87" s="193"/>
      <c r="P87" s="193"/>
      <c r="Q87" s="193"/>
      <c r="R87" s="193"/>
      <c r="S87" s="193"/>
      <c r="T87" s="193"/>
      <c r="U87" s="193"/>
      <c r="V87" s="193"/>
      <c r="W87" s="193"/>
      <c r="X87" s="193"/>
      <c r="Y87" s="193"/>
      <c r="Z87" s="193"/>
    </row>
    <row r="88" ht="12.0" customHeight="1">
      <c r="A88" s="193"/>
      <c r="B88" s="193"/>
      <c r="C88" s="193"/>
      <c r="D88" s="193"/>
      <c r="E88" s="193"/>
      <c r="F88" s="193"/>
      <c r="G88" s="193"/>
      <c r="H88" s="193"/>
      <c r="I88" s="193"/>
      <c r="J88" s="193"/>
      <c r="K88" s="193"/>
      <c r="L88" s="193"/>
      <c r="M88" s="193"/>
      <c r="N88" s="193"/>
      <c r="O88" s="193"/>
      <c r="P88" s="193"/>
      <c r="Q88" s="193"/>
      <c r="R88" s="193"/>
      <c r="S88" s="193"/>
      <c r="T88" s="193"/>
      <c r="U88" s="193"/>
      <c r="V88" s="193"/>
      <c r="W88" s="193"/>
      <c r="X88" s="193"/>
      <c r="Y88" s="193"/>
      <c r="Z88" s="193"/>
    </row>
    <row r="89" ht="12.0" customHeight="1">
      <c r="A89" s="193"/>
      <c r="B89" s="193"/>
      <c r="C89" s="193"/>
      <c r="D89" s="193"/>
      <c r="E89" s="193"/>
      <c r="F89" s="193"/>
      <c r="G89" s="193"/>
      <c r="H89" s="193"/>
      <c r="I89" s="193"/>
      <c r="J89" s="193"/>
      <c r="K89" s="193"/>
      <c r="L89" s="193"/>
      <c r="M89" s="193"/>
      <c r="N89" s="193"/>
      <c r="O89" s="193"/>
      <c r="P89" s="193"/>
      <c r="Q89" s="193"/>
      <c r="R89" s="193"/>
      <c r="S89" s="193"/>
      <c r="T89" s="193"/>
      <c r="U89" s="193"/>
      <c r="V89" s="193"/>
      <c r="W89" s="193"/>
      <c r="X89" s="193"/>
      <c r="Y89" s="193"/>
      <c r="Z89" s="193"/>
    </row>
    <row r="90" ht="12.0" customHeight="1">
      <c r="A90" s="193"/>
      <c r="B90" s="193"/>
      <c r="C90" s="193"/>
      <c r="D90" s="193"/>
      <c r="E90" s="193"/>
      <c r="F90" s="193"/>
      <c r="G90" s="193"/>
      <c r="H90" s="193"/>
      <c r="I90" s="193"/>
      <c r="J90" s="193"/>
      <c r="K90" s="193"/>
      <c r="L90" s="193"/>
      <c r="M90" s="193"/>
      <c r="N90" s="193"/>
      <c r="O90" s="193"/>
      <c r="P90" s="193"/>
      <c r="Q90" s="193"/>
      <c r="R90" s="193"/>
      <c r="S90" s="193"/>
      <c r="T90" s="193"/>
      <c r="U90" s="193"/>
      <c r="V90" s="193"/>
      <c r="W90" s="193"/>
      <c r="X90" s="193"/>
      <c r="Y90" s="193"/>
      <c r="Z90" s="193"/>
    </row>
    <row r="91" ht="12.0" customHeight="1">
      <c r="A91" s="193"/>
      <c r="B91" s="193"/>
      <c r="C91" s="193"/>
      <c r="D91" s="193"/>
      <c r="E91" s="193"/>
      <c r="F91" s="193"/>
      <c r="G91" s="193"/>
      <c r="H91" s="193"/>
      <c r="I91" s="193"/>
      <c r="J91" s="193"/>
      <c r="K91" s="193"/>
      <c r="L91" s="193"/>
      <c r="M91" s="193"/>
      <c r="N91" s="193"/>
      <c r="O91" s="193"/>
      <c r="P91" s="193"/>
      <c r="Q91" s="193"/>
      <c r="R91" s="193"/>
      <c r="S91" s="193"/>
      <c r="T91" s="193"/>
      <c r="U91" s="193"/>
      <c r="V91" s="193"/>
      <c r="W91" s="193"/>
      <c r="X91" s="193"/>
      <c r="Y91" s="193"/>
      <c r="Z91" s="193"/>
    </row>
    <row r="92" ht="12.0" customHeight="1">
      <c r="A92" s="193"/>
      <c r="B92" s="193"/>
      <c r="C92" s="193"/>
      <c r="D92" s="193"/>
      <c r="E92" s="193"/>
      <c r="F92" s="193"/>
      <c r="G92" s="193"/>
      <c r="H92" s="193"/>
      <c r="I92" s="193"/>
      <c r="J92" s="193"/>
      <c r="K92" s="193"/>
      <c r="L92" s="193"/>
      <c r="M92" s="193"/>
      <c r="N92" s="193"/>
      <c r="O92" s="193"/>
      <c r="P92" s="193"/>
      <c r="Q92" s="193"/>
      <c r="R92" s="193"/>
      <c r="S92" s="193"/>
      <c r="T92" s="193"/>
      <c r="U92" s="193"/>
      <c r="V92" s="193"/>
      <c r="W92" s="193"/>
      <c r="X92" s="193"/>
      <c r="Y92" s="193"/>
      <c r="Z92" s="193"/>
    </row>
    <row r="93" ht="12.0" customHeight="1">
      <c r="A93" s="193"/>
      <c r="B93" s="193"/>
      <c r="C93" s="193"/>
      <c r="D93" s="193"/>
      <c r="E93" s="193"/>
      <c r="F93" s="193"/>
      <c r="G93" s="193"/>
      <c r="H93" s="193"/>
      <c r="I93" s="193"/>
      <c r="J93" s="193"/>
      <c r="K93" s="193"/>
      <c r="L93" s="193"/>
      <c r="M93" s="193"/>
      <c r="N93" s="193"/>
      <c r="O93" s="193"/>
      <c r="P93" s="193"/>
      <c r="Q93" s="193"/>
      <c r="R93" s="193"/>
      <c r="S93" s="193"/>
      <c r="T93" s="193"/>
      <c r="U93" s="193"/>
      <c r="V93" s="193"/>
      <c r="W93" s="193"/>
      <c r="X93" s="193"/>
      <c r="Y93" s="193"/>
      <c r="Z93" s="193"/>
    </row>
    <row r="94" ht="12.0" customHeight="1">
      <c r="A94" s="193"/>
      <c r="B94" s="193"/>
      <c r="C94" s="193"/>
      <c r="D94" s="193"/>
      <c r="E94" s="193"/>
      <c r="F94" s="193"/>
      <c r="G94" s="193"/>
      <c r="H94" s="193"/>
      <c r="I94" s="193"/>
      <c r="J94" s="193"/>
      <c r="K94" s="193"/>
      <c r="L94" s="193"/>
      <c r="M94" s="193"/>
      <c r="N94" s="193"/>
      <c r="O94" s="193"/>
      <c r="P94" s="193"/>
      <c r="Q94" s="193"/>
      <c r="R94" s="193"/>
      <c r="S94" s="193"/>
      <c r="T94" s="193"/>
      <c r="U94" s="193"/>
      <c r="V94" s="193"/>
      <c r="W94" s="193"/>
      <c r="X94" s="193"/>
      <c r="Y94" s="193"/>
      <c r="Z94" s="193"/>
    </row>
    <row r="95" ht="12.0" customHeight="1">
      <c r="A95" s="193"/>
      <c r="B95" s="193"/>
      <c r="C95" s="193"/>
      <c r="D95" s="193"/>
      <c r="E95" s="193"/>
      <c r="F95" s="193"/>
      <c r="G95" s="193"/>
      <c r="H95" s="193"/>
      <c r="I95" s="193"/>
      <c r="J95" s="193"/>
      <c r="K95" s="193"/>
      <c r="L95" s="193"/>
      <c r="M95" s="193"/>
      <c r="N95" s="193"/>
      <c r="O95" s="193"/>
      <c r="P95" s="193"/>
      <c r="Q95" s="193"/>
      <c r="R95" s="193"/>
      <c r="S95" s="193"/>
      <c r="T95" s="193"/>
      <c r="U95" s="193"/>
      <c r="V95" s="193"/>
      <c r="W95" s="193"/>
      <c r="X95" s="193"/>
      <c r="Y95" s="193"/>
      <c r="Z95" s="193"/>
    </row>
    <row r="96" ht="12.0" customHeight="1">
      <c r="A96" s="193"/>
      <c r="B96" s="193"/>
      <c r="C96" s="193"/>
      <c r="D96" s="193"/>
      <c r="E96" s="193"/>
      <c r="F96" s="193"/>
      <c r="G96" s="193"/>
      <c r="H96" s="193"/>
      <c r="I96" s="193"/>
      <c r="J96" s="193"/>
      <c r="K96" s="193"/>
      <c r="L96" s="193"/>
      <c r="M96" s="193"/>
      <c r="N96" s="193"/>
      <c r="O96" s="193"/>
      <c r="P96" s="193"/>
      <c r="Q96" s="193"/>
      <c r="R96" s="193"/>
      <c r="S96" s="193"/>
      <c r="T96" s="193"/>
      <c r="U96" s="193"/>
      <c r="V96" s="193"/>
      <c r="W96" s="193"/>
      <c r="X96" s="193"/>
      <c r="Y96" s="193"/>
      <c r="Z96" s="193"/>
    </row>
    <row r="97" ht="12.0" customHeight="1">
      <c r="A97" s="193"/>
      <c r="B97" s="193"/>
      <c r="C97" s="193"/>
      <c r="D97" s="193"/>
      <c r="E97" s="193"/>
      <c r="F97" s="193"/>
      <c r="G97" s="193"/>
      <c r="H97" s="193"/>
      <c r="I97" s="193"/>
      <c r="J97" s="193"/>
      <c r="K97" s="193"/>
      <c r="L97" s="193"/>
      <c r="M97" s="193"/>
      <c r="N97" s="193"/>
      <c r="O97" s="193"/>
      <c r="P97" s="193"/>
      <c r="Q97" s="193"/>
      <c r="R97" s="193"/>
      <c r="S97" s="193"/>
      <c r="T97" s="193"/>
      <c r="U97" s="193"/>
      <c r="V97" s="193"/>
      <c r="W97" s="193"/>
      <c r="X97" s="193"/>
      <c r="Y97" s="193"/>
      <c r="Z97" s="193"/>
    </row>
    <row r="98" ht="12.0" customHeight="1">
      <c r="A98" s="193"/>
      <c r="B98" s="193"/>
      <c r="C98" s="193"/>
      <c r="D98" s="193"/>
      <c r="E98" s="193"/>
      <c r="F98" s="193"/>
      <c r="G98" s="193"/>
      <c r="H98" s="193"/>
      <c r="I98" s="193"/>
      <c r="J98" s="193"/>
      <c r="K98" s="193"/>
      <c r="L98" s="193"/>
      <c r="M98" s="193"/>
      <c r="N98" s="193"/>
      <c r="O98" s="193"/>
      <c r="P98" s="193"/>
      <c r="Q98" s="193"/>
      <c r="R98" s="193"/>
      <c r="S98" s="193"/>
      <c r="T98" s="193"/>
      <c r="U98" s="193"/>
      <c r="V98" s="193"/>
      <c r="W98" s="193"/>
      <c r="X98" s="193"/>
      <c r="Y98" s="193"/>
      <c r="Z98" s="193"/>
    </row>
    <row r="99" ht="12.0" customHeight="1">
      <c r="A99" s="193"/>
      <c r="B99" s="193"/>
      <c r="C99" s="193"/>
      <c r="D99" s="193"/>
      <c r="E99" s="193"/>
      <c r="F99" s="193"/>
      <c r="G99" s="193"/>
      <c r="H99" s="193"/>
      <c r="I99" s="193"/>
      <c r="J99" s="193"/>
      <c r="K99" s="193"/>
      <c r="L99" s="193"/>
      <c r="M99" s="193"/>
      <c r="N99" s="193"/>
      <c r="O99" s="193"/>
      <c r="P99" s="193"/>
      <c r="Q99" s="193"/>
      <c r="R99" s="193"/>
      <c r="S99" s="193"/>
      <c r="T99" s="193"/>
      <c r="U99" s="193"/>
      <c r="V99" s="193"/>
      <c r="W99" s="193"/>
      <c r="X99" s="193"/>
      <c r="Y99" s="193"/>
      <c r="Z99" s="193"/>
    </row>
    <row r="100" ht="12.0" customHeight="1">
      <c r="A100" s="193"/>
      <c r="B100" s="193"/>
      <c r="C100" s="193"/>
      <c r="D100" s="193"/>
      <c r="E100" s="193"/>
      <c r="F100" s="193"/>
      <c r="G100" s="193"/>
      <c r="H100" s="193"/>
      <c r="I100" s="193"/>
      <c r="J100" s="193"/>
      <c r="K100" s="193"/>
      <c r="L100" s="193"/>
      <c r="M100" s="193"/>
      <c r="N100" s="193"/>
      <c r="O100" s="193"/>
      <c r="P100" s="193"/>
      <c r="Q100" s="193"/>
      <c r="R100" s="193"/>
      <c r="S100" s="193"/>
      <c r="T100" s="193"/>
      <c r="U100" s="193"/>
      <c r="V100" s="193"/>
      <c r="W100" s="193"/>
      <c r="X100" s="193"/>
      <c r="Y100" s="193"/>
      <c r="Z100" s="193"/>
    </row>
    <row r="101" ht="12.0" customHeight="1">
      <c r="A101" s="193"/>
      <c r="B101" s="193"/>
      <c r="C101" s="193"/>
      <c r="D101" s="193"/>
      <c r="E101" s="193"/>
      <c r="F101" s="193"/>
      <c r="G101" s="193"/>
      <c r="H101" s="193"/>
      <c r="I101" s="193"/>
      <c r="J101" s="193"/>
      <c r="K101" s="193"/>
      <c r="L101" s="193"/>
      <c r="M101" s="193"/>
      <c r="N101" s="193"/>
      <c r="O101" s="193"/>
      <c r="P101" s="193"/>
      <c r="Q101" s="193"/>
      <c r="R101" s="193"/>
      <c r="S101" s="193"/>
      <c r="T101" s="193"/>
      <c r="U101" s="193"/>
      <c r="V101" s="193"/>
      <c r="W101" s="193"/>
      <c r="X101" s="193"/>
      <c r="Y101" s="193"/>
      <c r="Z101" s="193"/>
    </row>
    <row r="102" ht="12.0" customHeight="1">
      <c r="A102" s="193"/>
      <c r="B102" s="193"/>
      <c r="C102" s="193"/>
      <c r="D102" s="193"/>
      <c r="E102" s="193"/>
      <c r="F102" s="193"/>
      <c r="G102" s="193"/>
      <c r="H102" s="193"/>
      <c r="I102" s="193"/>
      <c r="J102" s="193"/>
      <c r="K102" s="193"/>
      <c r="L102" s="193"/>
      <c r="M102" s="193"/>
      <c r="N102" s="193"/>
      <c r="O102" s="193"/>
      <c r="P102" s="193"/>
      <c r="Q102" s="193"/>
      <c r="R102" s="193"/>
      <c r="S102" s="193"/>
      <c r="T102" s="193"/>
      <c r="U102" s="193"/>
      <c r="V102" s="193"/>
      <c r="W102" s="193"/>
      <c r="X102" s="193"/>
      <c r="Y102" s="193"/>
      <c r="Z102" s="193"/>
    </row>
    <row r="103" ht="12.0" customHeight="1">
      <c r="A103" s="193"/>
      <c r="B103" s="193"/>
      <c r="C103" s="193"/>
      <c r="D103" s="193"/>
      <c r="E103" s="193"/>
      <c r="F103" s="193"/>
      <c r="G103" s="193"/>
      <c r="H103" s="193"/>
      <c r="I103" s="193"/>
      <c r="J103" s="193"/>
      <c r="K103" s="193"/>
      <c r="L103" s="193"/>
      <c r="M103" s="193"/>
      <c r="N103" s="193"/>
      <c r="O103" s="193"/>
      <c r="P103" s="193"/>
      <c r="Q103" s="193"/>
      <c r="R103" s="193"/>
      <c r="S103" s="193"/>
      <c r="T103" s="193"/>
      <c r="U103" s="193"/>
      <c r="V103" s="193"/>
      <c r="W103" s="193"/>
      <c r="X103" s="193"/>
      <c r="Y103" s="193"/>
      <c r="Z103" s="193"/>
    </row>
    <row r="104" ht="12.0" customHeight="1">
      <c r="A104" s="193"/>
      <c r="B104" s="193"/>
      <c r="C104" s="193"/>
      <c r="D104" s="193"/>
      <c r="E104" s="193"/>
      <c r="F104" s="193"/>
      <c r="G104" s="193"/>
      <c r="H104" s="193"/>
      <c r="I104" s="193"/>
      <c r="J104" s="193"/>
      <c r="K104" s="193"/>
      <c r="L104" s="193"/>
      <c r="M104" s="193"/>
      <c r="N104" s="193"/>
      <c r="O104" s="193"/>
      <c r="P104" s="193"/>
      <c r="Q104" s="193"/>
      <c r="R104" s="193"/>
      <c r="S104" s="193"/>
      <c r="T104" s="193"/>
      <c r="U104" s="193"/>
      <c r="V104" s="193"/>
      <c r="W104" s="193"/>
      <c r="X104" s="193"/>
      <c r="Y104" s="193"/>
      <c r="Z104" s="193"/>
    </row>
    <row r="105" ht="12.0" customHeight="1">
      <c r="A105" s="193"/>
      <c r="B105" s="193"/>
      <c r="C105" s="193"/>
      <c r="D105" s="193"/>
      <c r="E105" s="193"/>
      <c r="F105" s="193"/>
      <c r="G105" s="193"/>
      <c r="H105" s="193"/>
      <c r="I105" s="193"/>
      <c r="J105" s="193"/>
      <c r="K105" s="193"/>
      <c r="L105" s="193"/>
      <c r="M105" s="193"/>
      <c r="N105" s="193"/>
      <c r="O105" s="193"/>
      <c r="P105" s="193"/>
      <c r="Q105" s="193"/>
      <c r="R105" s="193"/>
      <c r="S105" s="193"/>
      <c r="T105" s="193"/>
      <c r="U105" s="193"/>
      <c r="V105" s="193"/>
      <c r="W105" s="193"/>
      <c r="X105" s="193"/>
      <c r="Y105" s="193"/>
      <c r="Z105" s="193"/>
    </row>
    <row r="106" ht="12.0" customHeight="1">
      <c r="A106" s="193"/>
      <c r="B106" s="193"/>
      <c r="C106" s="193"/>
      <c r="D106" s="193"/>
      <c r="E106" s="193"/>
      <c r="F106" s="193"/>
      <c r="G106" s="193"/>
      <c r="H106" s="193"/>
      <c r="I106" s="193"/>
      <c r="J106" s="193"/>
      <c r="K106" s="193"/>
      <c r="L106" s="193"/>
      <c r="M106" s="193"/>
      <c r="N106" s="193"/>
      <c r="O106" s="193"/>
      <c r="P106" s="193"/>
      <c r="Q106" s="193"/>
      <c r="R106" s="193"/>
      <c r="S106" s="193"/>
      <c r="T106" s="193"/>
      <c r="U106" s="193"/>
      <c r="V106" s="193"/>
      <c r="W106" s="193"/>
      <c r="X106" s="193"/>
      <c r="Y106" s="193"/>
      <c r="Z106" s="193"/>
    </row>
    <row r="107" ht="12.0" customHeight="1">
      <c r="A107" s="193"/>
      <c r="B107" s="193"/>
      <c r="C107" s="193"/>
      <c r="D107" s="193"/>
      <c r="E107" s="193"/>
      <c r="F107" s="193"/>
      <c r="G107" s="193"/>
      <c r="H107" s="193"/>
      <c r="I107" s="193"/>
      <c r="J107" s="193"/>
      <c r="K107" s="193"/>
      <c r="L107" s="193"/>
      <c r="M107" s="193"/>
      <c r="N107" s="193"/>
      <c r="O107" s="193"/>
      <c r="P107" s="193"/>
      <c r="Q107" s="193"/>
      <c r="R107" s="193"/>
      <c r="S107" s="193"/>
      <c r="T107" s="193"/>
      <c r="U107" s="193"/>
      <c r="V107" s="193"/>
      <c r="W107" s="193"/>
      <c r="X107" s="193"/>
      <c r="Y107" s="193"/>
      <c r="Z107" s="193"/>
    </row>
    <row r="108" ht="12.0" customHeight="1">
      <c r="A108" s="193"/>
      <c r="B108" s="193"/>
      <c r="C108" s="193"/>
      <c r="D108" s="193"/>
      <c r="E108" s="193"/>
      <c r="F108" s="193"/>
      <c r="G108" s="193"/>
      <c r="H108" s="193"/>
      <c r="I108" s="193"/>
      <c r="J108" s="193"/>
      <c r="K108" s="193"/>
      <c r="L108" s="193"/>
      <c r="M108" s="193"/>
      <c r="N108" s="193"/>
      <c r="O108" s="193"/>
      <c r="P108" s="193"/>
      <c r="Q108" s="193"/>
      <c r="R108" s="193"/>
      <c r="S108" s="193"/>
      <c r="T108" s="193"/>
      <c r="U108" s="193"/>
      <c r="V108" s="193"/>
      <c r="W108" s="193"/>
      <c r="X108" s="193"/>
      <c r="Y108" s="193"/>
      <c r="Z108" s="193"/>
    </row>
    <row r="109" ht="12.0" customHeight="1">
      <c r="A109" s="193"/>
      <c r="B109" s="193"/>
      <c r="C109" s="193"/>
      <c r="D109" s="193"/>
      <c r="E109" s="193"/>
      <c r="F109" s="193"/>
      <c r="G109" s="193"/>
      <c r="H109" s="193"/>
      <c r="I109" s="193"/>
      <c r="J109" s="193"/>
      <c r="K109" s="193"/>
      <c r="L109" s="193"/>
      <c r="M109" s="193"/>
      <c r="N109" s="193"/>
      <c r="O109" s="193"/>
      <c r="P109" s="193"/>
      <c r="Q109" s="193"/>
      <c r="R109" s="193"/>
      <c r="S109" s="193"/>
      <c r="T109" s="193"/>
      <c r="U109" s="193"/>
      <c r="V109" s="193"/>
      <c r="W109" s="193"/>
      <c r="X109" s="193"/>
      <c r="Y109" s="193"/>
      <c r="Z109" s="193"/>
    </row>
    <row r="110" ht="12.0" customHeight="1">
      <c r="A110" s="193"/>
      <c r="B110" s="193"/>
      <c r="C110" s="193"/>
      <c r="D110" s="193"/>
      <c r="E110" s="193"/>
      <c r="F110" s="193"/>
      <c r="G110" s="193"/>
      <c r="H110" s="193"/>
      <c r="I110" s="193"/>
      <c r="J110" s="193"/>
      <c r="K110" s="193"/>
      <c r="L110" s="193"/>
      <c r="M110" s="193"/>
      <c r="N110" s="193"/>
      <c r="O110" s="193"/>
      <c r="P110" s="193"/>
      <c r="Q110" s="193"/>
      <c r="R110" s="193"/>
      <c r="S110" s="193"/>
      <c r="T110" s="193"/>
      <c r="U110" s="193"/>
      <c r="V110" s="193"/>
      <c r="W110" s="193"/>
      <c r="X110" s="193"/>
      <c r="Y110" s="193"/>
      <c r="Z110" s="193"/>
    </row>
    <row r="111" ht="12.0" customHeight="1">
      <c r="A111" s="193"/>
      <c r="B111" s="193"/>
      <c r="C111" s="193"/>
      <c r="D111" s="193"/>
      <c r="E111" s="193"/>
      <c r="F111" s="193"/>
      <c r="G111" s="193"/>
      <c r="H111" s="193"/>
      <c r="I111" s="193"/>
      <c r="J111" s="193"/>
      <c r="K111" s="193"/>
      <c r="L111" s="193"/>
      <c r="M111" s="193"/>
      <c r="N111" s="193"/>
      <c r="O111" s="193"/>
      <c r="P111" s="193"/>
      <c r="Q111" s="193"/>
      <c r="R111" s="193"/>
      <c r="S111" s="193"/>
      <c r="T111" s="193"/>
      <c r="U111" s="193"/>
      <c r="V111" s="193"/>
      <c r="W111" s="193"/>
      <c r="X111" s="193"/>
      <c r="Y111" s="193"/>
      <c r="Z111" s="193"/>
    </row>
    <row r="112" ht="12.0" customHeight="1">
      <c r="A112" s="193"/>
      <c r="B112" s="193"/>
      <c r="C112" s="193"/>
      <c r="D112" s="193"/>
      <c r="E112" s="193"/>
      <c r="F112" s="193"/>
      <c r="G112" s="193"/>
      <c r="H112" s="193"/>
      <c r="I112" s="193"/>
      <c r="J112" s="193"/>
      <c r="K112" s="193"/>
      <c r="L112" s="193"/>
      <c r="M112" s="193"/>
      <c r="N112" s="193"/>
      <c r="O112" s="193"/>
      <c r="P112" s="193"/>
      <c r="Q112" s="193"/>
      <c r="R112" s="193"/>
      <c r="S112" s="193"/>
      <c r="T112" s="193"/>
      <c r="U112" s="193"/>
      <c r="V112" s="193"/>
      <c r="W112" s="193"/>
      <c r="X112" s="193"/>
      <c r="Y112" s="193"/>
      <c r="Z112" s="193"/>
    </row>
    <row r="113" ht="12.0" customHeight="1">
      <c r="A113" s="193"/>
      <c r="B113" s="193"/>
      <c r="C113" s="193"/>
      <c r="D113" s="193"/>
      <c r="E113" s="193"/>
      <c r="F113" s="193"/>
      <c r="G113" s="193"/>
      <c r="H113" s="193"/>
      <c r="I113" s="193"/>
      <c r="J113" s="193"/>
      <c r="K113" s="193"/>
      <c r="L113" s="193"/>
      <c r="M113" s="193"/>
      <c r="N113" s="193"/>
      <c r="O113" s="193"/>
      <c r="P113" s="193"/>
      <c r="Q113" s="193"/>
      <c r="R113" s="193"/>
      <c r="S113" s="193"/>
      <c r="T113" s="193"/>
      <c r="U113" s="193"/>
      <c r="V113" s="193"/>
      <c r="W113" s="193"/>
      <c r="X113" s="193"/>
      <c r="Y113" s="193"/>
      <c r="Z113" s="193"/>
    </row>
    <row r="114" ht="12.0" customHeight="1">
      <c r="A114" s="193"/>
      <c r="B114" s="193"/>
      <c r="C114" s="193"/>
      <c r="D114" s="193"/>
      <c r="E114" s="193"/>
      <c r="F114" s="193"/>
      <c r="G114" s="193"/>
      <c r="H114" s="193"/>
      <c r="I114" s="193"/>
      <c r="J114" s="193"/>
      <c r="K114" s="193"/>
      <c r="L114" s="193"/>
      <c r="M114" s="193"/>
      <c r="N114" s="193"/>
      <c r="O114" s="193"/>
      <c r="P114" s="193"/>
      <c r="Q114" s="193"/>
      <c r="R114" s="193"/>
      <c r="S114" s="193"/>
      <c r="T114" s="193"/>
      <c r="U114" s="193"/>
      <c r="V114" s="193"/>
      <c r="W114" s="193"/>
      <c r="X114" s="193"/>
      <c r="Y114" s="193"/>
      <c r="Z114" s="193"/>
    </row>
    <row r="115" ht="12.0" customHeight="1">
      <c r="A115" s="193"/>
      <c r="B115" s="193"/>
      <c r="C115" s="193"/>
      <c r="D115" s="193"/>
      <c r="E115" s="193"/>
      <c r="F115" s="193"/>
      <c r="G115" s="193"/>
      <c r="H115" s="193"/>
      <c r="I115" s="193"/>
      <c r="J115" s="193"/>
      <c r="K115" s="193"/>
      <c r="L115" s="193"/>
      <c r="M115" s="193"/>
      <c r="N115" s="193"/>
      <c r="O115" s="193"/>
      <c r="P115" s="193"/>
      <c r="Q115" s="193"/>
      <c r="R115" s="193"/>
      <c r="S115" s="193"/>
      <c r="T115" s="193"/>
      <c r="U115" s="193"/>
      <c r="V115" s="193"/>
      <c r="W115" s="193"/>
      <c r="X115" s="193"/>
      <c r="Y115" s="193"/>
      <c r="Z115" s="193"/>
    </row>
    <row r="116" ht="12.0" customHeight="1">
      <c r="A116" s="193"/>
      <c r="B116" s="193"/>
      <c r="C116" s="193"/>
      <c r="D116" s="193"/>
      <c r="E116" s="193"/>
      <c r="F116" s="193"/>
      <c r="G116" s="193"/>
      <c r="H116" s="193"/>
      <c r="I116" s="193"/>
      <c r="J116" s="193"/>
      <c r="K116" s="193"/>
      <c r="L116" s="193"/>
      <c r="M116" s="193"/>
      <c r="N116" s="193"/>
      <c r="O116" s="193"/>
      <c r="P116" s="193"/>
      <c r="Q116" s="193"/>
      <c r="R116" s="193"/>
      <c r="S116" s="193"/>
      <c r="T116" s="193"/>
      <c r="U116" s="193"/>
      <c r="V116" s="193"/>
      <c r="W116" s="193"/>
      <c r="X116" s="193"/>
      <c r="Y116" s="193"/>
      <c r="Z116" s="193"/>
    </row>
    <row r="117" ht="12.0" customHeight="1">
      <c r="A117" s="193"/>
      <c r="B117" s="193"/>
      <c r="C117" s="193"/>
      <c r="D117" s="193"/>
      <c r="E117" s="193"/>
      <c r="F117" s="193"/>
      <c r="G117" s="193"/>
      <c r="H117" s="193"/>
      <c r="I117" s="193"/>
      <c r="J117" s="193"/>
      <c r="K117" s="193"/>
      <c r="L117" s="193"/>
      <c r="M117" s="193"/>
      <c r="N117" s="193"/>
      <c r="O117" s="193"/>
      <c r="P117" s="193"/>
      <c r="Q117" s="193"/>
      <c r="R117" s="193"/>
      <c r="S117" s="193"/>
      <c r="T117" s="193"/>
      <c r="U117" s="193"/>
      <c r="V117" s="193"/>
      <c r="W117" s="193"/>
      <c r="X117" s="193"/>
      <c r="Y117" s="193"/>
      <c r="Z117" s="193"/>
    </row>
    <row r="118" ht="12.0" customHeight="1">
      <c r="A118" s="193"/>
      <c r="B118" s="193"/>
      <c r="C118" s="193"/>
      <c r="D118" s="193"/>
      <c r="E118" s="193"/>
      <c r="F118" s="193"/>
      <c r="G118" s="193"/>
      <c r="H118" s="193"/>
      <c r="I118" s="193"/>
      <c r="J118" s="193"/>
      <c r="K118" s="193"/>
      <c r="L118" s="193"/>
      <c r="M118" s="193"/>
      <c r="N118" s="193"/>
      <c r="O118" s="193"/>
      <c r="P118" s="193"/>
      <c r="Q118" s="193"/>
      <c r="R118" s="193"/>
      <c r="S118" s="193"/>
      <c r="T118" s="193"/>
      <c r="U118" s="193"/>
      <c r="V118" s="193"/>
      <c r="W118" s="193"/>
      <c r="X118" s="193"/>
      <c r="Y118" s="193"/>
      <c r="Z118" s="193"/>
    </row>
    <row r="119" ht="12.0" customHeight="1">
      <c r="A119" s="193"/>
      <c r="B119" s="193"/>
      <c r="C119" s="193"/>
      <c r="D119" s="193"/>
      <c r="E119" s="193"/>
      <c r="F119" s="193"/>
      <c r="G119" s="193"/>
      <c r="H119" s="193"/>
      <c r="I119" s="193"/>
      <c r="J119" s="193"/>
      <c r="K119" s="193"/>
      <c r="L119" s="193"/>
      <c r="M119" s="193"/>
      <c r="N119" s="193"/>
      <c r="O119" s="193"/>
      <c r="P119" s="193"/>
      <c r="Q119" s="193"/>
      <c r="R119" s="193"/>
      <c r="S119" s="193"/>
      <c r="T119" s="193"/>
      <c r="U119" s="193"/>
      <c r="V119" s="193"/>
      <c r="W119" s="193"/>
      <c r="X119" s="193"/>
      <c r="Y119" s="193"/>
      <c r="Z119" s="193"/>
    </row>
    <row r="120" ht="12.0" customHeight="1">
      <c r="A120" s="193"/>
      <c r="B120" s="193"/>
      <c r="C120" s="193"/>
      <c r="D120" s="193"/>
      <c r="E120" s="193"/>
      <c r="F120" s="193"/>
      <c r="G120" s="193"/>
      <c r="H120" s="193"/>
      <c r="I120" s="193"/>
      <c r="J120" s="193"/>
      <c r="K120" s="193"/>
      <c r="L120" s="193"/>
      <c r="M120" s="193"/>
      <c r="N120" s="193"/>
      <c r="O120" s="193"/>
      <c r="P120" s="193"/>
      <c r="Q120" s="193"/>
      <c r="R120" s="193"/>
      <c r="S120" s="193"/>
      <c r="T120" s="193"/>
      <c r="U120" s="193"/>
      <c r="V120" s="193"/>
      <c r="W120" s="193"/>
      <c r="X120" s="193"/>
      <c r="Y120" s="193"/>
      <c r="Z120" s="193"/>
    </row>
    <row r="121" ht="12.0" customHeight="1">
      <c r="A121" s="193"/>
      <c r="B121" s="193"/>
      <c r="C121" s="193"/>
      <c r="D121" s="193"/>
      <c r="E121" s="193"/>
      <c r="F121" s="193"/>
      <c r="G121" s="193"/>
      <c r="H121" s="193"/>
      <c r="I121" s="193"/>
      <c r="J121" s="193"/>
      <c r="K121" s="193"/>
      <c r="L121" s="193"/>
      <c r="M121" s="193"/>
      <c r="N121" s="193"/>
      <c r="O121" s="193"/>
      <c r="P121" s="193"/>
      <c r="Q121" s="193"/>
      <c r="R121" s="193"/>
      <c r="S121" s="193"/>
      <c r="T121" s="193"/>
      <c r="U121" s="193"/>
      <c r="V121" s="193"/>
      <c r="W121" s="193"/>
      <c r="X121" s="193"/>
      <c r="Y121" s="193"/>
      <c r="Z121" s="193"/>
    </row>
    <row r="122" ht="12.0" customHeight="1">
      <c r="A122" s="193"/>
      <c r="B122" s="193"/>
      <c r="C122" s="193"/>
      <c r="D122" s="193"/>
      <c r="E122" s="193"/>
      <c r="F122" s="193"/>
      <c r="G122" s="193"/>
      <c r="H122" s="193"/>
      <c r="I122" s="193"/>
      <c r="J122" s="193"/>
      <c r="K122" s="193"/>
      <c r="L122" s="193"/>
      <c r="M122" s="193"/>
      <c r="N122" s="193"/>
      <c r="O122" s="193"/>
      <c r="P122" s="193"/>
      <c r="Q122" s="193"/>
      <c r="R122" s="193"/>
      <c r="S122" s="193"/>
      <c r="T122" s="193"/>
      <c r="U122" s="193"/>
      <c r="V122" s="193"/>
      <c r="W122" s="193"/>
      <c r="X122" s="193"/>
      <c r="Y122" s="193"/>
      <c r="Z122" s="193"/>
    </row>
    <row r="123" ht="12.0" customHeight="1">
      <c r="A123" s="193"/>
      <c r="B123" s="193"/>
      <c r="C123" s="193"/>
      <c r="D123" s="193"/>
      <c r="E123" s="193"/>
      <c r="F123" s="193"/>
      <c r="G123" s="193"/>
      <c r="H123" s="193"/>
      <c r="I123" s="193"/>
      <c r="J123" s="193"/>
      <c r="K123" s="193"/>
      <c r="L123" s="193"/>
      <c r="M123" s="193"/>
      <c r="N123" s="193"/>
      <c r="O123" s="193"/>
      <c r="P123" s="193"/>
      <c r="Q123" s="193"/>
      <c r="R123" s="193"/>
      <c r="S123" s="193"/>
      <c r="T123" s="193"/>
      <c r="U123" s="193"/>
      <c r="V123" s="193"/>
      <c r="W123" s="193"/>
      <c r="X123" s="193"/>
      <c r="Y123" s="193"/>
      <c r="Z123" s="193"/>
    </row>
    <row r="124" ht="12.0" customHeight="1">
      <c r="A124" s="193"/>
      <c r="B124" s="193"/>
      <c r="C124" s="193"/>
      <c r="D124" s="193"/>
      <c r="E124" s="193"/>
      <c r="F124" s="193"/>
      <c r="G124" s="193"/>
      <c r="H124" s="193"/>
      <c r="I124" s="193"/>
      <c r="J124" s="193"/>
      <c r="K124" s="193"/>
      <c r="L124" s="193"/>
      <c r="M124" s="193"/>
      <c r="N124" s="193"/>
      <c r="O124" s="193"/>
      <c r="P124" s="193"/>
      <c r="Q124" s="193"/>
      <c r="R124" s="193"/>
      <c r="S124" s="193"/>
      <c r="T124" s="193"/>
      <c r="U124" s="193"/>
      <c r="V124" s="193"/>
      <c r="W124" s="193"/>
      <c r="X124" s="193"/>
      <c r="Y124" s="193"/>
      <c r="Z124" s="193"/>
    </row>
    <row r="125" ht="12.0" customHeight="1">
      <c r="A125" s="193"/>
      <c r="B125" s="193"/>
      <c r="C125" s="193"/>
      <c r="D125" s="193"/>
      <c r="E125" s="193"/>
      <c r="F125" s="193"/>
      <c r="G125" s="193"/>
      <c r="H125" s="193"/>
      <c r="I125" s="193"/>
      <c r="J125" s="193"/>
      <c r="K125" s="193"/>
      <c r="L125" s="193"/>
      <c r="M125" s="193"/>
      <c r="N125" s="193"/>
      <c r="O125" s="193"/>
      <c r="P125" s="193"/>
      <c r="Q125" s="193"/>
      <c r="R125" s="193"/>
      <c r="S125" s="193"/>
      <c r="T125" s="193"/>
      <c r="U125" s="193"/>
      <c r="V125" s="193"/>
      <c r="W125" s="193"/>
      <c r="X125" s="193"/>
      <c r="Y125" s="193"/>
      <c r="Z125" s="193"/>
    </row>
    <row r="126" ht="12.0" customHeight="1">
      <c r="A126" s="193"/>
      <c r="B126" s="193"/>
      <c r="C126" s="193"/>
      <c r="D126" s="193"/>
      <c r="E126" s="193"/>
      <c r="F126" s="193"/>
      <c r="G126" s="193"/>
      <c r="H126" s="193"/>
      <c r="I126" s="193"/>
      <c r="J126" s="193"/>
      <c r="K126" s="193"/>
      <c r="L126" s="193"/>
      <c r="M126" s="193"/>
      <c r="N126" s="193"/>
      <c r="O126" s="193"/>
      <c r="P126" s="193"/>
      <c r="Q126" s="193"/>
      <c r="R126" s="193"/>
      <c r="S126" s="193"/>
      <c r="T126" s="193"/>
      <c r="U126" s="193"/>
      <c r="V126" s="193"/>
      <c r="W126" s="193"/>
      <c r="X126" s="193"/>
      <c r="Y126" s="193"/>
      <c r="Z126" s="193"/>
    </row>
    <row r="127" ht="12.0" customHeight="1">
      <c r="A127" s="193"/>
      <c r="B127" s="193"/>
      <c r="C127" s="193"/>
      <c r="D127" s="193"/>
      <c r="E127" s="193"/>
      <c r="F127" s="193"/>
      <c r="G127" s="193"/>
      <c r="H127" s="193"/>
      <c r="I127" s="193"/>
      <c r="J127" s="193"/>
      <c r="K127" s="193"/>
      <c r="L127" s="193"/>
      <c r="M127" s="193"/>
      <c r="N127" s="193"/>
      <c r="O127" s="193"/>
      <c r="P127" s="193"/>
      <c r="Q127" s="193"/>
      <c r="R127" s="193"/>
      <c r="S127" s="193"/>
      <c r="T127" s="193"/>
      <c r="U127" s="193"/>
      <c r="V127" s="193"/>
      <c r="W127" s="193"/>
      <c r="X127" s="193"/>
      <c r="Y127" s="193"/>
      <c r="Z127" s="193"/>
    </row>
    <row r="128" ht="12.0" customHeight="1">
      <c r="A128" s="193"/>
      <c r="B128" s="193"/>
      <c r="C128" s="193"/>
      <c r="D128" s="193"/>
      <c r="E128" s="193"/>
      <c r="F128" s="193"/>
      <c r="G128" s="193"/>
      <c r="H128" s="193"/>
      <c r="I128" s="193"/>
      <c r="J128" s="193"/>
      <c r="K128" s="193"/>
      <c r="L128" s="193"/>
      <c r="M128" s="193"/>
      <c r="N128" s="193"/>
      <c r="O128" s="193"/>
      <c r="P128" s="193"/>
      <c r="Q128" s="193"/>
      <c r="R128" s="193"/>
      <c r="S128" s="193"/>
      <c r="T128" s="193"/>
      <c r="U128" s="193"/>
      <c r="V128" s="193"/>
      <c r="W128" s="193"/>
      <c r="X128" s="193"/>
      <c r="Y128" s="193"/>
      <c r="Z128" s="193"/>
    </row>
    <row r="129" ht="12.0" customHeight="1">
      <c r="A129" s="193"/>
      <c r="B129" s="193"/>
      <c r="C129" s="193"/>
      <c r="D129" s="193"/>
      <c r="E129" s="193"/>
      <c r="F129" s="193"/>
      <c r="G129" s="193"/>
      <c r="H129" s="193"/>
      <c r="I129" s="193"/>
      <c r="J129" s="193"/>
      <c r="K129" s="193"/>
      <c r="L129" s="193"/>
      <c r="M129" s="193"/>
      <c r="N129" s="193"/>
      <c r="O129" s="193"/>
      <c r="P129" s="193"/>
      <c r="Q129" s="193"/>
      <c r="R129" s="193"/>
      <c r="S129" s="193"/>
      <c r="T129" s="193"/>
      <c r="U129" s="193"/>
      <c r="V129" s="193"/>
      <c r="W129" s="193"/>
      <c r="X129" s="193"/>
      <c r="Y129" s="193"/>
      <c r="Z129" s="193"/>
    </row>
    <row r="130" ht="12.0" customHeight="1">
      <c r="A130" s="193"/>
      <c r="B130" s="193"/>
      <c r="C130" s="193"/>
      <c r="D130" s="193"/>
      <c r="E130" s="193"/>
      <c r="F130" s="193"/>
      <c r="G130" s="193"/>
      <c r="H130" s="193"/>
      <c r="I130" s="193"/>
      <c r="J130" s="193"/>
      <c r="K130" s="193"/>
      <c r="L130" s="193"/>
      <c r="M130" s="193"/>
      <c r="N130" s="193"/>
      <c r="O130" s="193"/>
      <c r="P130" s="193"/>
      <c r="Q130" s="193"/>
      <c r="R130" s="193"/>
      <c r="S130" s="193"/>
      <c r="T130" s="193"/>
      <c r="U130" s="193"/>
      <c r="V130" s="193"/>
      <c r="W130" s="193"/>
      <c r="X130" s="193"/>
      <c r="Y130" s="193"/>
      <c r="Z130" s="193"/>
    </row>
    <row r="131" ht="12.0" customHeight="1">
      <c r="A131" s="193"/>
      <c r="B131" s="193"/>
      <c r="C131" s="193"/>
      <c r="D131" s="193"/>
      <c r="E131" s="193"/>
      <c r="F131" s="193"/>
      <c r="G131" s="193"/>
      <c r="H131" s="193"/>
      <c r="I131" s="193"/>
      <c r="J131" s="193"/>
      <c r="K131" s="193"/>
      <c r="L131" s="193"/>
      <c r="M131" s="193"/>
      <c r="N131" s="193"/>
      <c r="O131" s="193"/>
      <c r="P131" s="193"/>
      <c r="Q131" s="193"/>
      <c r="R131" s="193"/>
      <c r="S131" s="193"/>
      <c r="T131" s="193"/>
      <c r="U131" s="193"/>
      <c r="V131" s="193"/>
      <c r="W131" s="193"/>
      <c r="X131" s="193"/>
      <c r="Y131" s="193"/>
      <c r="Z131" s="193"/>
    </row>
    <row r="132" ht="12.0" customHeight="1">
      <c r="A132" s="193"/>
      <c r="B132" s="193"/>
      <c r="C132" s="193"/>
      <c r="D132" s="193"/>
      <c r="E132" s="193"/>
      <c r="F132" s="193"/>
      <c r="G132" s="193"/>
      <c r="H132" s="193"/>
      <c r="I132" s="193"/>
      <c r="J132" s="193"/>
      <c r="K132" s="193"/>
      <c r="L132" s="193"/>
      <c r="M132" s="193"/>
      <c r="N132" s="193"/>
      <c r="O132" s="193"/>
      <c r="P132" s="193"/>
      <c r="Q132" s="193"/>
      <c r="R132" s="193"/>
      <c r="S132" s="193"/>
      <c r="T132" s="193"/>
      <c r="U132" s="193"/>
      <c r="V132" s="193"/>
      <c r="W132" s="193"/>
      <c r="X132" s="193"/>
      <c r="Y132" s="193"/>
      <c r="Z132" s="193"/>
    </row>
    <row r="133" ht="12.0" customHeight="1">
      <c r="A133" s="193"/>
      <c r="B133" s="193"/>
      <c r="C133" s="193"/>
      <c r="D133" s="193"/>
      <c r="E133" s="193"/>
      <c r="F133" s="193"/>
      <c r="G133" s="193"/>
      <c r="H133" s="193"/>
      <c r="I133" s="193"/>
      <c r="J133" s="193"/>
      <c r="K133" s="193"/>
      <c r="L133" s="193"/>
      <c r="M133" s="193"/>
      <c r="N133" s="193"/>
      <c r="O133" s="193"/>
      <c r="P133" s="193"/>
      <c r="Q133" s="193"/>
      <c r="R133" s="193"/>
      <c r="S133" s="193"/>
      <c r="T133" s="193"/>
      <c r="U133" s="193"/>
      <c r="V133" s="193"/>
      <c r="W133" s="193"/>
      <c r="X133" s="193"/>
      <c r="Y133" s="193"/>
      <c r="Z133" s="193"/>
    </row>
    <row r="134" ht="12.0" customHeight="1">
      <c r="A134" s="193"/>
      <c r="B134" s="193"/>
      <c r="C134" s="193"/>
      <c r="D134" s="193"/>
      <c r="E134" s="193"/>
      <c r="F134" s="193"/>
      <c r="G134" s="193"/>
      <c r="H134" s="193"/>
      <c r="I134" s="193"/>
      <c r="J134" s="193"/>
      <c r="K134" s="193"/>
      <c r="L134" s="193"/>
      <c r="M134" s="193"/>
      <c r="N134" s="193"/>
      <c r="O134" s="193"/>
      <c r="P134" s="193"/>
      <c r="Q134" s="193"/>
      <c r="R134" s="193"/>
      <c r="S134" s="193"/>
      <c r="T134" s="193"/>
      <c r="U134" s="193"/>
      <c r="V134" s="193"/>
      <c r="W134" s="193"/>
      <c r="X134" s="193"/>
      <c r="Y134" s="193"/>
      <c r="Z134" s="193"/>
    </row>
    <row r="135" ht="12.0" customHeight="1">
      <c r="A135" s="193"/>
      <c r="B135" s="193"/>
      <c r="C135" s="193"/>
      <c r="D135" s="193"/>
      <c r="E135" s="193"/>
      <c r="F135" s="193"/>
      <c r="G135" s="193"/>
      <c r="H135" s="193"/>
      <c r="I135" s="193"/>
      <c r="J135" s="193"/>
      <c r="K135" s="193"/>
      <c r="L135" s="193"/>
      <c r="M135" s="193"/>
      <c r="N135" s="193"/>
      <c r="O135" s="193"/>
      <c r="P135" s="193"/>
      <c r="Q135" s="193"/>
      <c r="R135" s="193"/>
      <c r="S135" s="193"/>
      <c r="T135" s="193"/>
      <c r="U135" s="193"/>
      <c r="V135" s="193"/>
      <c r="W135" s="193"/>
      <c r="X135" s="193"/>
      <c r="Y135" s="193"/>
      <c r="Z135" s="193"/>
    </row>
    <row r="136" ht="12.0" customHeight="1">
      <c r="A136" s="193"/>
      <c r="B136" s="193"/>
      <c r="C136" s="193"/>
      <c r="D136" s="193"/>
      <c r="E136" s="193"/>
      <c r="F136" s="193"/>
      <c r="G136" s="193"/>
      <c r="H136" s="193"/>
      <c r="I136" s="193"/>
      <c r="J136" s="193"/>
      <c r="K136" s="193"/>
      <c r="L136" s="193"/>
      <c r="M136" s="193"/>
      <c r="N136" s="193"/>
      <c r="O136" s="193"/>
      <c r="P136" s="193"/>
      <c r="Q136" s="193"/>
      <c r="R136" s="193"/>
      <c r="S136" s="193"/>
      <c r="T136" s="193"/>
      <c r="U136" s="193"/>
      <c r="V136" s="193"/>
      <c r="W136" s="193"/>
      <c r="X136" s="193"/>
      <c r="Y136" s="193"/>
      <c r="Z136" s="193"/>
    </row>
    <row r="137" ht="12.0" customHeight="1">
      <c r="A137" s="193"/>
      <c r="B137" s="193"/>
      <c r="C137" s="193"/>
      <c r="D137" s="193"/>
      <c r="E137" s="193"/>
      <c r="F137" s="193"/>
      <c r="G137" s="193"/>
      <c r="H137" s="193"/>
      <c r="I137" s="193"/>
      <c r="J137" s="193"/>
      <c r="K137" s="193"/>
      <c r="L137" s="193"/>
      <c r="M137" s="193"/>
      <c r="N137" s="193"/>
      <c r="O137" s="193"/>
      <c r="P137" s="193"/>
      <c r="Q137" s="193"/>
      <c r="R137" s="193"/>
      <c r="S137" s="193"/>
      <c r="T137" s="193"/>
      <c r="U137" s="193"/>
      <c r="V137" s="193"/>
      <c r="W137" s="193"/>
      <c r="X137" s="193"/>
      <c r="Y137" s="193"/>
      <c r="Z137" s="193"/>
    </row>
    <row r="138" ht="12.0" customHeight="1">
      <c r="A138" s="193"/>
      <c r="B138" s="193"/>
      <c r="C138" s="193"/>
      <c r="D138" s="193"/>
      <c r="E138" s="193"/>
      <c r="F138" s="193"/>
      <c r="G138" s="193"/>
      <c r="H138" s="193"/>
      <c r="I138" s="193"/>
      <c r="J138" s="193"/>
      <c r="K138" s="193"/>
      <c r="L138" s="193"/>
      <c r="M138" s="193"/>
      <c r="N138" s="193"/>
      <c r="O138" s="193"/>
      <c r="P138" s="193"/>
      <c r="Q138" s="193"/>
      <c r="R138" s="193"/>
      <c r="S138" s="193"/>
      <c r="T138" s="193"/>
      <c r="U138" s="193"/>
      <c r="V138" s="193"/>
      <c r="W138" s="193"/>
      <c r="X138" s="193"/>
      <c r="Y138" s="193"/>
      <c r="Z138" s="193"/>
    </row>
    <row r="139" ht="12.0" customHeight="1">
      <c r="A139" s="193"/>
      <c r="B139" s="193"/>
      <c r="C139" s="193"/>
      <c r="D139" s="193"/>
      <c r="E139" s="193"/>
      <c r="F139" s="193"/>
      <c r="G139" s="193"/>
      <c r="H139" s="193"/>
      <c r="I139" s="193"/>
      <c r="J139" s="193"/>
      <c r="K139" s="193"/>
      <c r="L139" s="193"/>
      <c r="M139" s="193"/>
      <c r="N139" s="193"/>
      <c r="O139" s="193"/>
      <c r="P139" s="193"/>
      <c r="Q139" s="193"/>
      <c r="R139" s="193"/>
      <c r="S139" s="193"/>
      <c r="T139" s="193"/>
      <c r="U139" s="193"/>
      <c r="V139" s="193"/>
      <c r="W139" s="193"/>
      <c r="X139" s="193"/>
      <c r="Y139" s="193"/>
      <c r="Z139" s="193"/>
    </row>
    <row r="140" ht="12.0" customHeight="1">
      <c r="A140" s="193"/>
      <c r="B140" s="193"/>
      <c r="C140" s="193"/>
      <c r="D140" s="193"/>
      <c r="E140" s="193"/>
      <c r="F140" s="193"/>
      <c r="G140" s="193"/>
      <c r="H140" s="193"/>
      <c r="I140" s="193"/>
      <c r="J140" s="193"/>
      <c r="K140" s="193"/>
      <c r="L140" s="193"/>
      <c r="M140" s="193"/>
      <c r="N140" s="193"/>
      <c r="O140" s="193"/>
      <c r="P140" s="193"/>
      <c r="Q140" s="193"/>
      <c r="R140" s="193"/>
      <c r="S140" s="193"/>
      <c r="T140" s="193"/>
      <c r="U140" s="193"/>
      <c r="V140" s="193"/>
      <c r="W140" s="193"/>
      <c r="X140" s="193"/>
      <c r="Y140" s="193"/>
      <c r="Z140" s="193"/>
    </row>
    <row r="141" ht="12.0" customHeight="1">
      <c r="A141" s="193"/>
      <c r="B141" s="193"/>
      <c r="C141" s="193"/>
      <c r="D141" s="193"/>
      <c r="E141" s="193"/>
      <c r="F141" s="193"/>
      <c r="G141" s="193"/>
      <c r="H141" s="193"/>
      <c r="I141" s="193"/>
      <c r="J141" s="193"/>
      <c r="K141" s="193"/>
      <c r="L141" s="193"/>
      <c r="M141" s="193"/>
      <c r="N141" s="193"/>
      <c r="O141" s="193"/>
      <c r="P141" s="193"/>
      <c r="Q141" s="193"/>
      <c r="R141" s="193"/>
      <c r="S141" s="193"/>
      <c r="T141" s="193"/>
      <c r="U141" s="193"/>
      <c r="V141" s="193"/>
      <c r="W141" s="193"/>
      <c r="X141" s="193"/>
      <c r="Y141" s="193"/>
      <c r="Z141" s="193"/>
    </row>
    <row r="142" ht="12.0" customHeight="1">
      <c r="A142" s="193"/>
      <c r="B142" s="193"/>
      <c r="C142" s="193"/>
      <c r="D142" s="193"/>
      <c r="E142" s="193"/>
      <c r="F142" s="193"/>
      <c r="G142" s="193"/>
      <c r="H142" s="193"/>
      <c r="I142" s="193"/>
      <c r="J142" s="193"/>
      <c r="K142" s="193"/>
      <c r="L142" s="193"/>
      <c r="M142" s="193"/>
      <c r="N142" s="193"/>
      <c r="O142" s="193"/>
      <c r="P142" s="193"/>
      <c r="Q142" s="193"/>
      <c r="R142" s="193"/>
      <c r="S142" s="193"/>
      <c r="T142" s="193"/>
      <c r="U142" s="193"/>
      <c r="V142" s="193"/>
      <c r="W142" s="193"/>
      <c r="X142" s="193"/>
      <c r="Y142" s="193"/>
      <c r="Z142" s="193"/>
    </row>
    <row r="143" ht="12.0" customHeight="1">
      <c r="A143" s="193"/>
      <c r="B143" s="193"/>
      <c r="C143" s="193"/>
      <c r="D143" s="193"/>
      <c r="E143" s="193"/>
      <c r="F143" s="193"/>
      <c r="G143" s="193"/>
      <c r="H143" s="193"/>
      <c r="I143" s="193"/>
      <c r="J143" s="193"/>
      <c r="K143" s="193"/>
      <c r="L143" s="193"/>
      <c r="M143" s="193"/>
      <c r="N143" s="193"/>
      <c r="O143" s="193"/>
      <c r="P143" s="193"/>
      <c r="Q143" s="193"/>
      <c r="R143" s="193"/>
      <c r="S143" s="193"/>
      <c r="T143" s="193"/>
      <c r="U143" s="193"/>
      <c r="V143" s="193"/>
      <c r="W143" s="193"/>
      <c r="X143" s="193"/>
      <c r="Y143" s="193"/>
      <c r="Z143" s="193"/>
    </row>
    <row r="144" ht="12.0" customHeight="1">
      <c r="A144" s="193"/>
      <c r="B144" s="193"/>
      <c r="C144" s="193"/>
      <c r="D144" s="193"/>
      <c r="E144" s="193"/>
      <c r="F144" s="193"/>
      <c r="G144" s="193"/>
      <c r="H144" s="193"/>
      <c r="I144" s="193"/>
      <c r="J144" s="193"/>
      <c r="K144" s="193"/>
      <c r="L144" s="193"/>
      <c r="M144" s="193"/>
      <c r="N144" s="193"/>
      <c r="O144" s="193"/>
      <c r="P144" s="193"/>
      <c r="Q144" s="193"/>
      <c r="R144" s="193"/>
      <c r="S144" s="193"/>
      <c r="T144" s="193"/>
      <c r="U144" s="193"/>
      <c r="V144" s="193"/>
      <c r="W144" s="193"/>
      <c r="X144" s="193"/>
      <c r="Y144" s="193"/>
      <c r="Z144" s="193"/>
    </row>
    <row r="145" ht="12.0" customHeight="1">
      <c r="A145" s="193"/>
      <c r="B145" s="193"/>
      <c r="C145" s="193"/>
      <c r="D145" s="193"/>
      <c r="E145" s="193"/>
      <c r="F145" s="193"/>
      <c r="G145" s="193"/>
      <c r="H145" s="193"/>
      <c r="I145" s="193"/>
      <c r="J145" s="193"/>
      <c r="K145" s="193"/>
      <c r="L145" s="193"/>
      <c r="M145" s="193"/>
      <c r="N145" s="193"/>
      <c r="O145" s="193"/>
      <c r="P145" s="193"/>
      <c r="Q145" s="193"/>
      <c r="R145" s="193"/>
      <c r="S145" s="193"/>
      <c r="T145" s="193"/>
      <c r="U145" s="193"/>
      <c r="V145" s="193"/>
      <c r="W145" s="193"/>
      <c r="X145" s="193"/>
      <c r="Y145" s="193"/>
      <c r="Z145" s="193"/>
    </row>
    <row r="146" ht="12.0" customHeight="1">
      <c r="A146" s="193"/>
      <c r="B146" s="193"/>
      <c r="C146" s="193"/>
      <c r="D146" s="193"/>
      <c r="E146" s="193"/>
      <c r="F146" s="193"/>
      <c r="G146" s="193"/>
      <c r="H146" s="193"/>
      <c r="I146" s="193"/>
      <c r="J146" s="193"/>
      <c r="K146" s="193"/>
      <c r="L146" s="193"/>
      <c r="M146" s="193"/>
      <c r="N146" s="193"/>
      <c r="O146" s="193"/>
      <c r="P146" s="193"/>
      <c r="Q146" s="193"/>
      <c r="R146" s="193"/>
      <c r="S146" s="193"/>
      <c r="T146" s="193"/>
      <c r="U146" s="193"/>
      <c r="V146" s="193"/>
      <c r="W146" s="193"/>
      <c r="X146" s="193"/>
      <c r="Y146" s="193"/>
      <c r="Z146" s="193"/>
    </row>
    <row r="147" ht="12.0" customHeight="1">
      <c r="A147" s="193"/>
      <c r="B147" s="193"/>
      <c r="C147" s="193"/>
      <c r="D147" s="193"/>
      <c r="E147" s="193"/>
      <c r="F147" s="193"/>
      <c r="G147" s="193"/>
      <c r="H147" s="193"/>
      <c r="I147" s="193"/>
      <c r="J147" s="193"/>
      <c r="K147" s="193"/>
      <c r="L147" s="193"/>
      <c r="M147" s="193"/>
      <c r="N147" s="193"/>
      <c r="O147" s="193"/>
      <c r="P147" s="193"/>
      <c r="Q147" s="193"/>
      <c r="R147" s="193"/>
      <c r="S147" s="193"/>
      <c r="T147" s="193"/>
      <c r="U147" s="193"/>
      <c r="V147" s="193"/>
      <c r="W147" s="193"/>
      <c r="X147" s="193"/>
      <c r="Y147" s="193"/>
      <c r="Z147" s="193"/>
    </row>
    <row r="148" ht="12.0" customHeight="1">
      <c r="A148" s="193"/>
      <c r="B148" s="193"/>
      <c r="C148" s="193"/>
      <c r="D148" s="193"/>
      <c r="E148" s="193"/>
      <c r="F148" s="193"/>
      <c r="G148" s="193"/>
      <c r="H148" s="193"/>
      <c r="I148" s="193"/>
      <c r="J148" s="193"/>
      <c r="K148" s="193"/>
      <c r="L148" s="193"/>
      <c r="M148" s="193"/>
      <c r="N148" s="193"/>
      <c r="O148" s="193"/>
      <c r="P148" s="193"/>
      <c r="Q148" s="193"/>
      <c r="R148" s="193"/>
      <c r="S148" s="193"/>
      <c r="T148" s="193"/>
      <c r="U148" s="193"/>
      <c r="V148" s="193"/>
      <c r="W148" s="193"/>
      <c r="X148" s="193"/>
      <c r="Y148" s="193"/>
      <c r="Z148" s="193"/>
    </row>
    <row r="149" ht="12.0" customHeight="1">
      <c r="A149" s="193"/>
      <c r="B149" s="193"/>
      <c r="C149" s="193"/>
      <c r="D149" s="193"/>
      <c r="E149" s="193"/>
      <c r="F149" s="193"/>
      <c r="G149" s="193"/>
      <c r="H149" s="193"/>
      <c r="I149" s="193"/>
      <c r="J149" s="193"/>
      <c r="K149" s="193"/>
      <c r="L149" s="193"/>
      <c r="M149" s="193"/>
      <c r="N149" s="193"/>
      <c r="O149" s="193"/>
      <c r="P149" s="193"/>
      <c r="Q149" s="193"/>
      <c r="R149" s="193"/>
      <c r="S149" s="193"/>
      <c r="T149" s="193"/>
      <c r="U149" s="193"/>
      <c r="V149" s="193"/>
      <c r="W149" s="193"/>
      <c r="X149" s="193"/>
      <c r="Y149" s="193"/>
      <c r="Z149" s="193"/>
    </row>
    <row r="150" ht="12.0" customHeight="1">
      <c r="A150" s="193"/>
      <c r="B150" s="193"/>
      <c r="C150" s="193"/>
      <c r="D150" s="193"/>
      <c r="E150" s="193"/>
      <c r="F150" s="193"/>
      <c r="G150" s="193"/>
      <c r="H150" s="193"/>
      <c r="I150" s="193"/>
      <c r="J150" s="193"/>
      <c r="K150" s="193"/>
      <c r="L150" s="193"/>
      <c r="M150" s="193"/>
      <c r="N150" s="193"/>
      <c r="O150" s="193"/>
      <c r="P150" s="193"/>
      <c r="Q150" s="193"/>
      <c r="R150" s="193"/>
      <c r="S150" s="193"/>
      <c r="T150" s="193"/>
      <c r="U150" s="193"/>
      <c r="V150" s="193"/>
      <c r="W150" s="193"/>
      <c r="X150" s="193"/>
      <c r="Y150" s="193"/>
      <c r="Z150" s="193"/>
    </row>
    <row r="151" ht="12.0" customHeight="1">
      <c r="A151" s="193"/>
      <c r="B151" s="193"/>
      <c r="C151" s="193"/>
      <c r="D151" s="193"/>
      <c r="E151" s="193"/>
      <c r="F151" s="193"/>
      <c r="G151" s="193"/>
      <c r="H151" s="193"/>
      <c r="I151" s="193"/>
      <c r="J151" s="193"/>
      <c r="K151" s="193"/>
      <c r="L151" s="193"/>
      <c r="M151" s="193"/>
      <c r="N151" s="193"/>
      <c r="O151" s="193"/>
      <c r="P151" s="193"/>
      <c r="Q151" s="193"/>
      <c r="R151" s="193"/>
      <c r="S151" s="193"/>
      <c r="T151" s="193"/>
      <c r="U151" s="193"/>
      <c r="V151" s="193"/>
      <c r="W151" s="193"/>
      <c r="X151" s="193"/>
      <c r="Y151" s="193"/>
      <c r="Z151" s="193"/>
    </row>
    <row r="152" ht="12.0" customHeight="1">
      <c r="A152" s="193"/>
      <c r="B152" s="193"/>
      <c r="C152" s="193"/>
      <c r="D152" s="193"/>
      <c r="E152" s="193"/>
      <c r="F152" s="193"/>
      <c r="G152" s="193"/>
      <c r="H152" s="193"/>
      <c r="I152" s="193"/>
      <c r="J152" s="193"/>
      <c r="K152" s="193"/>
      <c r="L152" s="193"/>
      <c r="M152" s="193"/>
      <c r="N152" s="193"/>
      <c r="O152" s="193"/>
      <c r="P152" s="193"/>
      <c r="Q152" s="193"/>
      <c r="R152" s="193"/>
      <c r="S152" s="193"/>
      <c r="T152" s="193"/>
      <c r="U152" s="193"/>
      <c r="V152" s="193"/>
      <c r="W152" s="193"/>
      <c r="X152" s="193"/>
      <c r="Y152" s="193"/>
      <c r="Z152" s="193"/>
    </row>
    <row r="153" ht="12.0" customHeight="1">
      <c r="A153" s="193"/>
      <c r="B153" s="193"/>
      <c r="C153" s="193"/>
      <c r="D153" s="193"/>
      <c r="E153" s="193"/>
      <c r="F153" s="193"/>
      <c r="G153" s="193"/>
      <c r="H153" s="193"/>
      <c r="I153" s="193"/>
      <c r="J153" s="193"/>
      <c r="K153" s="193"/>
      <c r="L153" s="193"/>
      <c r="M153" s="193"/>
      <c r="N153" s="193"/>
      <c r="O153" s="193"/>
      <c r="P153" s="193"/>
      <c r="Q153" s="193"/>
      <c r="R153" s="193"/>
      <c r="S153" s="193"/>
      <c r="T153" s="193"/>
      <c r="U153" s="193"/>
      <c r="V153" s="193"/>
      <c r="W153" s="193"/>
      <c r="X153" s="193"/>
      <c r="Y153" s="193"/>
      <c r="Z153" s="193"/>
    </row>
    <row r="154" ht="12.0" customHeight="1">
      <c r="A154" s="193"/>
      <c r="B154" s="193"/>
      <c r="C154" s="193"/>
      <c r="D154" s="193"/>
      <c r="E154" s="193"/>
      <c r="F154" s="193"/>
      <c r="G154" s="193"/>
      <c r="H154" s="193"/>
      <c r="I154" s="193"/>
      <c r="J154" s="193"/>
      <c r="K154" s="193"/>
      <c r="L154" s="193"/>
      <c r="M154" s="193"/>
      <c r="N154" s="193"/>
      <c r="O154" s="193"/>
      <c r="P154" s="193"/>
      <c r="Q154" s="193"/>
      <c r="R154" s="193"/>
      <c r="S154" s="193"/>
      <c r="T154" s="193"/>
      <c r="U154" s="193"/>
      <c r="V154" s="193"/>
      <c r="W154" s="193"/>
      <c r="X154" s="193"/>
      <c r="Y154" s="193"/>
      <c r="Z154" s="193"/>
    </row>
    <row r="155" ht="12.0" customHeight="1">
      <c r="A155" s="193"/>
      <c r="B155" s="193"/>
      <c r="C155" s="193"/>
      <c r="D155" s="193"/>
      <c r="E155" s="193"/>
      <c r="F155" s="193"/>
      <c r="G155" s="193"/>
      <c r="H155" s="193"/>
      <c r="I155" s="193"/>
      <c r="J155" s="193"/>
      <c r="K155" s="193"/>
      <c r="L155" s="193"/>
      <c r="M155" s="193"/>
      <c r="N155" s="193"/>
      <c r="O155" s="193"/>
      <c r="P155" s="193"/>
      <c r="Q155" s="193"/>
      <c r="R155" s="193"/>
      <c r="S155" s="193"/>
      <c r="T155" s="193"/>
      <c r="U155" s="193"/>
      <c r="V155" s="193"/>
      <c r="W155" s="193"/>
      <c r="X155" s="193"/>
      <c r="Y155" s="193"/>
      <c r="Z155" s="193"/>
    </row>
    <row r="156" ht="12.0" customHeight="1">
      <c r="A156" s="193"/>
      <c r="B156" s="193"/>
      <c r="C156" s="193"/>
      <c r="D156" s="193"/>
      <c r="E156" s="193"/>
      <c r="F156" s="193"/>
      <c r="G156" s="193"/>
      <c r="H156" s="193"/>
      <c r="I156" s="193"/>
      <c r="J156" s="193"/>
      <c r="K156" s="193"/>
      <c r="L156" s="193"/>
      <c r="M156" s="193"/>
      <c r="N156" s="193"/>
      <c r="O156" s="193"/>
      <c r="P156" s="193"/>
      <c r="Q156" s="193"/>
      <c r="R156" s="193"/>
      <c r="S156" s="193"/>
      <c r="T156" s="193"/>
      <c r="U156" s="193"/>
      <c r="V156" s="193"/>
      <c r="W156" s="193"/>
      <c r="X156" s="193"/>
      <c r="Y156" s="193"/>
      <c r="Z156" s="193"/>
    </row>
    <row r="157" ht="12.0" customHeight="1">
      <c r="A157" s="193"/>
      <c r="B157" s="193"/>
      <c r="C157" s="193"/>
      <c r="D157" s="193"/>
      <c r="E157" s="193"/>
      <c r="F157" s="193"/>
      <c r="G157" s="193"/>
      <c r="H157" s="193"/>
      <c r="I157" s="193"/>
      <c r="J157" s="193"/>
      <c r="K157" s="193"/>
      <c r="L157" s="193"/>
      <c r="M157" s="193"/>
      <c r="N157" s="193"/>
      <c r="O157" s="193"/>
      <c r="P157" s="193"/>
      <c r="Q157" s="193"/>
      <c r="R157" s="193"/>
      <c r="S157" s="193"/>
      <c r="T157" s="193"/>
      <c r="U157" s="193"/>
      <c r="V157" s="193"/>
      <c r="W157" s="193"/>
      <c r="X157" s="193"/>
      <c r="Y157" s="193"/>
      <c r="Z157" s="193"/>
    </row>
    <row r="158" ht="12.0" customHeight="1">
      <c r="A158" s="193"/>
      <c r="B158" s="193"/>
      <c r="C158" s="193"/>
      <c r="D158" s="193"/>
      <c r="E158" s="193"/>
      <c r="F158" s="193"/>
      <c r="G158" s="193"/>
      <c r="H158" s="193"/>
      <c r="I158" s="193"/>
      <c r="J158" s="193"/>
      <c r="K158" s="193"/>
      <c r="L158" s="193"/>
      <c r="M158" s="193"/>
      <c r="N158" s="193"/>
      <c r="O158" s="193"/>
      <c r="P158" s="193"/>
      <c r="Q158" s="193"/>
      <c r="R158" s="193"/>
      <c r="S158" s="193"/>
      <c r="T158" s="193"/>
      <c r="U158" s="193"/>
      <c r="V158" s="193"/>
      <c r="W158" s="193"/>
      <c r="X158" s="193"/>
      <c r="Y158" s="193"/>
      <c r="Z158" s="193"/>
    </row>
    <row r="159" ht="12.0" customHeight="1">
      <c r="A159" s="193"/>
      <c r="B159" s="193"/>
      <c r="C159" s="193"/>
      <c r="D159" s="193"/>
      <c r="E159" s="193"/>
      <c r="F159" s="193"/>
      <c r="G159" s="193"/>
      <c r="H159" s="193"/>
      <c r="I159" s="193"/>
      <c r="J159" s="193"/>
      <c r="K159" s="193"/>
      <c r="L159" s="193"/>
      <c r="M159" s="193"/>
      <c r="N159" s="193"/>
      <c r="O159" s="193"/>
      <c r="P159" s="193"/>
      <c r="Q159" s="193"/>
      <c r="R159" s="193"/>
      <c r="S159" s="193"/>
      <c r="T159" s="193"/>
      <c r="U159" s="193"/>
      <c r="V159" s="193"/>
      <c r="W159" s="193"/>
      <c r="X159" s="193"/>
      <c r="Y159" s="193"/>
      <c r="Z159" s="193"/>
    </row>
    <row r="160" ht="12.0" customHeight="1">
      <c r="A160" s="193"/>
      <c r="B160" s="193"/>
      <c r="C160" s="193"/>
      <c r="D160" s="193"/>
      <c r="E160" s="193"/>
      <c r="F160" s="193"/>
      <c r="G160" s="193"/>
      <c r="H160" s="193"/>
      <c r="I160" s="193"/>
      <c r="J160" s="193"/>
      <c r="K160" s="193"/>
      <c r="L160" s="193"/>
      <c r="M160" s="193"/>
      <c r="N160" s="193"/>
      <c r="O160" s="193"/>
      <c r="P160" s="193"/>
      <c r="Q160" s="193"/>
      <c r="R160" s="193"/>
      <c r="S160" s="193"/>
      <c r="T160" s="193"/>
      <c r="U160" s="193"/>
      <c r="V160" s="193"/>
      <c r="W160" s="193"/>
      <c r="X160" s="193"/>
      <c r="Y160" s="193"/>
      <c r="Z160" s="193"/>
    </row>
    <row r="161" ht="12.0" customHeight="1">
      <c r="A161" s="193"/>
      <c r="B161" s="193"/>
      <c r="C161" s="193"/>
      <c r="D161" s="193"/>
      <c r="E161" s="193"/>
      <c r="F161" s="193"/>
      <c r="G161" s="193"/>
      <c r="H161" s="193"/>
      <c r="I161" s="193"/>
      <c r="J161" s="193"/>
      <c r="K161" s="193"/>
      <c r="L161" s="193"/>
      <c r="M161" s="193"/>
      <c r="N161" s="193"/>
      <c r="O161" s="193"/>
      <c r="P161" s="193"/>
      <c r="Q161" s="193"/>
      <c r="R161" s="193"/>
      <c r="S161" s="193"/>
      <c r="T161" s="193"/>
      <c r="U161" s="193"/>
      <c r="V161" s="193"/>
      <c r="W161" s="193"/>
      <c r="X161" s="193"/>
      <c r="Y161" s="193"/>
      <c r="Z161" s="193"/>
    </row>
    <row r="162" ht="12.0" customHeight="1">
      <c r="A162" s="193"/>
      <c r="B162" s="193"/>
      <c r="C162" s="193"/>
      <c r="D162" s="193"/>
      <c r="E162" s="193"/>
      <c r="F162" s="193"/>
      <c r="G162" s="193"/>
      <c r="H162" s="193"/>
      <c r="I162" s="193"/>
      <c r="J162" s="193"/>
      <c r="K162" s="193"/>
      <c r="L162" s="193"/>
      <c r="M162" s="193"/>
      <c r="N162" s="193"/>
      <c r="O162" s="193"/>
      <c r="P162" s="193"/>
      <c r="Q162" s="193"/>
      <c r="R162" s="193"/>
      <c r="S162" s="193"/>
      <c r="T162" s="193"/>
      <c r="U162" s="193"/>
      <c r="V162" s="193"/>
      <c r="W162" s="193"/>
      <c r="X162" s="193"/>
      <c r="Y162" s="193"/>
      <c r="Z162" s="193"/>
    </row>
    <row r="163" ht="12.0" customHeight="1">
      <c r="A163" s="193"/>
      <c r="B163" s="193"/>
      <c r="C163" s="193"/>
      <c r="D163" s="193"/>
      <c r="E163" s="193"/>
      <c r="F163" s="193"/>
      <c r="G163" s="193"/>
      <c r="H163" s="193"/>
      <c r="I163" s="193"/>
      <c r="J163" s="193"/>
      <c r="K163" s="193"/>
      <c r="L163" s="193"/>
      <c r="M163" s="193"/>
      <c r="N163" s="193"/>
      <c r="O163" s="193"/>
      <c r="P163" s="193"/>
      <c r="Q163" s="193"/>
      <c r="R163" s="193"/>
      <c r="S163" s="193"/>
      <c r="T163" s="193"/>
      <c r="U163" s="193"/>
      <c r="V163" s="193"/>
      <c r="W163" s="193"/>
      <c r="X163" s="193"/>
      <c r="Y163" s="193"/>
      <c r="Z163" s="193"/>
    </row>
    <row r="164" ht="12.0" customHeight="1">
      <c r="A164" s="193"/>
      <c r="B164" s="193"/>
      <c r="C164" s="193"/>
      <c r="D164" s="193"/>
      <c r="E164" s="193"/>
      <c r="F164" s="193"/>
      <c r="G164" s="193"/>
      <c r="H164" s="193"/>
      <c r="I164" s="193"/>
      <c r="J164" s="193"/>
      <c r="K164" s="193"/>
      <c r="L164" s="193"/>
      <c r="M164" s="193"/>
      <c r="N164" s="193"/>
      <c r="O164" s="193"/>
      <c r="P164" s="193"/>
      <c r="Q164" s="193"/>
      <c r="R164" s="193"/>
      <c r="S164" s="193"/>
      <c r="T164" s="193"/>
      <c r="U164" s="193"/>
      <c r="V164" s="193"/>
      <c r="W164" s="193"/>
      <c r="X164" s="193"/>
      <c r="Y164" s="193"/>
      <c r="Z164" s="193"/>
    </row>
    <row r="165" ht="12.0" customHeight="1">
      <c r="A165" s="193"/>
      <c r="B165" s="193"/>
      <c r="C165" s="193"/>
      <c r="D165" s="193"/>
      <c r="E165" s="193"/>
      <c r="F165" s="193"/>
      <c r="G165" s="193"/>
      <c r="H165" s="193"/>
      <c r="I165" s="193"/>
      <c r="J165" s="193"/>
      <c r="K165" s="193"/>
      <c r="L165" s="193"/>
      <c r="M165" s="193"/>
      <c r="N165" s="193"/>
      <c r="O165" s="193"/>
      <c r="P165" s="193"/>
      <c r="Q165" s="193"/>
      <c r="R165" s="193"/>
      <c r="S165" s="193"/>
      <c r="T165" s="193"/>
      <c r="U165" s="193"/>
      <c r="V165" s="193"/>
      <c r="W165" s="193"/>
      <c r="X165" s="193"/>
      <c r="Y165" s="193"/>
      <c r="Z165" s="193"/>
    </row>
    <row r="166" ht="12.0" customHeight="1">
      <c r="A166" s="193"/>
      <c r="B166" s="193"/>
      <c r="C166" s="193"/>
      <c r="D166" s="193"/>
      <c r="E166" s="193"/>
      <c r="F166" s="193"/>
      <c r="G166" s="193"/>
      <c r="H166" s="193"/>
      <c r="I166" s="193"/>
      <c r="J166" s="193"/>
      <c r="K166" s="193"/>
      <c r="L166" s="193"/>
      <c r="M166" s="193"/>
      <c r="N166" s="193"/>
      <c r="O166" s="193"/>
      <c r="P166" s="193"/>
      <c r="Q166" s="193"/>
      <c r="R166" s="193"/>
      <c r="S166" s="193"/>
      <c r="T166" s="193"/>
      <c r="U166" s="193"/>
      <c r="V166" s="193"/>
      <c r="W166" s="193"/>
      <c r="X166" s="193"/>
      <c r="Y166" s="193"/>
      <c r="Z166" s="193"/>
    </row>
    <row r="167" ht="12.0" customHeight="1">
      <c r="A167" s="193"/>
      <c r="B167" s="193"/>
      <c r="C167" s="193"/>
      <c r="D167" s="193"/>
      <c r="E167" s="193"/>
      <c r="F167" s="193"/>
      <c r="G167" s="193"/>
      <c r="H167" s="193"/>
      <c r="I167" s="193"/>
      <c r="J167" s="193"/>
      <c r="K167" s="193"/>
      <c r="L167" s="193"/>
      <c r="M167" s="193"/>
      <c r="N167" s="193"/>
      <c r="O167" s="193"/>
      <c r="P167" s="193"/>
      <c r="Q167" s="193"/>
      <c r="R167" s="193"/>
      <c r="S167" s="193"/>
      <c r="T167" s="193"/>
      <c r="U167" s="193"/>
      <c r="V167" s="193"/>
      <c r="W167" s="193"/>
      <c r="X167" s="193"/>
      <c r="Y167" s="193"/>
      <c r="Z167" s="193"/>
    </row>
    <row r="168" ht="12.0" customHeight="1">
      <c r="A168" s="193"/>
      <c r="B168" s="193"/>
      <c r="C168" s="193"/>
      <c r="D168" s="193"/>
      <c r="E168" s="193"/>
      <c r="F168" s="193"/>
      <c r="G168" s="193"/>
      <c r="H168" s="193"/>
      <c r="I168" s="193"/>
      <c r="J168" s="193"/>
      <c r="K168" s="193"/>
      <c r="L168" s="193"/>
      <c r="M168" s="193"/>
      <c r="N168" s="193"/>
      <c r="O168" s="193"/>
      <c r="P168" s="193"/>
      <c r="Q168" s="193"/>
      <c r="R168" s="193"/>
      <c r="S168" s="193"/>
      <c r="T168" s="193"/>
      <c r="U168" s="193"/>
      <c r="V168" s="193"/>
      <c r="W168" s="193"/>
      <c r="X168" s="193"/>
      <c r="Y168" s="193"/>
      <c r="Z168" s="193"/>
    </row>
    <row r="169" ht="12.0" customHeight="1">
      <c r="A169" s="193"/>
      <c r="B169" s="193"/>
      <c r="C169" s="193"/>
      <c r="D169" s="193"/>
      <c r="E169" s="193"/>
      <c r="F169" s="193"/>
      <c r="G169" s="193"/>
      <c r="H169" s="193"/>
      <c r="I169" s="193"/>
      <c r="J169" s="193"/>
      <c r="K169" s="193"/>
      <c r="L169" s="193"/>
      <c r="M169" s="193"/>
      <c r="N169" s="193"/>
      <c r="O169" s="193"/>
      <c r="P169" s="193"/>
      <c r="Q169" s="193"/>
      <c r="R169" s="193"/>
      <c r="S169" s="193"/>
      <c r="T169" s="193"/>
      <c r="U169" s="193"/>
      <c r="V169" s="193"/>
      <c r="W169" s="193"/>
      <c r="X169" s="193"/>
      <c r="Y169" s="193"/>
      <c r="Z169" s="193"/>
    </row>
    <row r="170" ht="12.0" customHeight="1">
      <c r="A170" s="193"/>
      <c r="B170" s="193"/>
      <c r="C170" s="193"/>
      <c r="D170" s="193"/>
      <c r="E170" s="193"/>
      <c r="F170" s="193"/>
      <c r="G170" s="193"/>
      <c r="H170" s="193"/>
      <c r="I170" s="193"/>
      <c r="J170" s="193"/>
      <c r="K170" s="193"/>
      <c r="L170" s="193"/>
      <c r="M170" s="193"/>
      <c r="N170" s="193"/>
      <c r="O170" s="193"/>
      <c r="P170" s="193"/>
      <c r="Q170" s="193"/>
      <c r="R170" s="193"/>
      <c r="S170" s="193"/>
      <c r="T170" s="193"/>
      <c r="U170" s="193"/>
      <c r="V170" s="193"/>
      <c r="W170" s="193"/>
      <c r="X170" s="193"/>
      <c r="Y170" s="193"/>
      <c r="Z170" s="193"/>
    </row>
    <row r="171" ht="12.0" customHeight="1">
      <c r="A171" s="193"/>
      <c r="B171" s="193"/>
      <c r="C171" s="193"/>
      <c r="D171" s="193"/>
      <c r="E171" s="193"/>
      <c r="F171" s="193"/>
      <c r="G171" s="193"/>
      <c r="H171" s="193"/>
      <c r="I171" s="193"/>
      <c r="J171" s="193"/>
      <c r="K171" s="193"/>
      <c r="L171" s="193"/>
      <c r="M171" s="193"/>
      <c r="N171" s="193"/>
      <c r="O171" s="193"/>
      <c r="P171" s="193"/>
      <c r="Q171" s="193"/>
      <c r="R171" s="193"/>
      <c r="S171" s="193"/>
      <c r="T171" s="193"/>
      <c r="U171" s="193"/>
      <c r="V171" s="193"/>
      <c r="W171" s="193"/>
      <c r="X171" s="193"/>
      <c r="Y171" s="193"/>
      <c r="Z171" s="193"/>
    </row>
    <row r="172" ht="12.0" customHeight="1">
      <c r="A172" s="193"/>
      <c r="B172" s="193"/>
      <c r="C172" s="193"/>
      <c r="D172" s="193"/>
      <c r="E172" s="193"/>
      <c r="F172" s="193"/>
      <c r="G172" s="193"/>
      <c r="H172" s="193"/>
      <c r="I172" s="193"/>
      <c r="J172" s="193"/>
      <c r="K172" s="193"/>
      <c r="L172" s="193"/>
      <c r="M172" s="193"/>
      <c r="N172" s="193"/>
      <c r="O172" s="193"/>
      <c r="P172" s="193"/>
      <c r="Q172" s="193"/>
      <c r="R172" s="193"/>
      <c r="S172" s="193"/>
      <c r="T172" s="193"/>
      <c r="U172" s="193"/>
      <c r="V172" s="193"/>
      <c r="W172" s="193"/>
      <c r="X172" s="193"/>
      <c r="Y172" s="193"/>
      <c r="Z172" s="193"/>
    </row>
    <row r="173" ht="12.0" customHeight="1">
      <c r="A173" s="193"/>
      <c r="B173" s="193"/>
      <c r="C173" s="193"/>
      <c r="D173" s="193"/>
      <c r="E173" s="193"/>
      <c r="F173" s="193"/>
      <c r="G173" s="193"/>
      <c r="H173" s="193"/>
      <c r="I173" s="193"/>
      <c r="J173" s="193"/>
      <c r="K173" s="193"/>
      <c r="L173" s="193"/>
      <c r="M173" s="193"/>
      <c r="N173" s="193"/>
      <c r="O173" s="193"/>
      <c r="P173" s="193"/>
      <c r="Q173" s="193"/>
      <c r="R173" s="193"/>
      <c r="S173" s="193"/>
      <c r="T173" s="193"/>
      <c r="U173" s="193"/>
      <c r="V173" s="193"/>
      <c r="W173" s="193"/>
      <c r="X173" s="193"/>
      <c r="Y173" s="193"/>
      <c r="Z173" s="193"/>
    </row>
    <row r="174" ht="12.0" customHeight="1">
      <c r="A174" s="193"/>
      <c r="B174" s="193"/>
      <c r="C174" s="193"/>
      <c r="D174" s="193"/>
      <c r="E174" s="193"/>
      <c r="F174" s="193"/>
      <c r="G174" s="193"/>
      <c r="H174" s="193"/>
      <c r="I174" s="193"/>
      <c r="J174" s="193"/>
      <c r="K174" s="193"/>
      <c r="L174" s="193"/>
      <c r="M174" s="193"/>
      <c r="N174" s="193"/>
      <c r="O174" s="193"/>
      <c r="P174" s="193"/>
      <c r="Q174" s="193"/>
      <c r="R174" s="193"/>
      <c r="S174" s="193"/>
      <c r="T174" s="193"/>
      <c r="U174" s="193"/>
      <c r="V174" s="193"/>
      <c r="W174" s="193"/>
      <c r="X174" s="193"/>
      <c r="Y174" s="193"/>
      <c r="Z174" s="193"/>
    </row>
    <row r="175" ht="12.0" customHeight="1">
      <c r="A175" s="193"/>
      <c r="B175" s="193"/>
      <c r="C175" s="193"/>
      <c r="D175" s="193"/>
      <c r="E175" s="193"/>
      <c r="F175" s="193"/>
      <c r="G175" s="193"/>
      <c r="H175" s="193"/>
      <c r="I175" s="193"/>
      <c r="J175" s="193"/>
      <c r="K175" s="193"/>
      <c r="L175" s="193"/>
      <c r="M175" s="193"/>
      <c r="N175" s="193"/>
      <c r="O175" s="193"/>
      <c r="P175" s="193"/>
      <c r="Q175" s="193"/>
      <c r="R175" s="193"/>
      <c r="S175" s="193"/>
      <c r="T175" s="193"/>
      <c r="U175" s="193"/>
      <c r="V175" s="193"/>
      <c r="W175" s="193"/>
      <c r="X175" s="193"/>
      <c r="Y175" s="193"/>
      <c r="Z175" s="193"/>
    </row>
    <row r="176" ht="12.0" customHeight="1">
      <c r="A176" s="193"/>
      <c r="B176" s="193"/>
      <c r="C176" s="193"/>
      <c r="D176" s="193"/>
      <c r="E176" s="193"/>
      <c r="F176" s="193"/>
      <c r="G176" s="193"/>
      <c r="H176" s="193"/>
      <c r="I176" s="193"/>
      <c r="J176" s="193"/>
      <c r="K176" s="193"/>
      <c r="L176" s="193"/>
      <c r="M176" s="193"/>
      <c r="N176" s="193"/>
      <c r="O176" s="193"/>
      <c r="P176" s="193"/>
      <c r="Q176" s="193"/>
      <c r="R176" s="193"/>
      <c r="S176" s="193"/>
      <c r="T176" s="193"/>
      <c r="U176" s="193"/>
      <c r="V176" s="193"/>
      <c r="W176" s="193"/>
      <c r="X176" s="193"/>
      <c r="Y176" s="193"/>
      <c r="Z176" s="193"/>
    </row>
    <row r="177" ht="12.0" customHeight="1">
      <c r="A177" s="193"/>
      <c r="B177" s="193"/>
      <c r="C177" s="193"/>
      <c r="D177" s="193"/>
      <c r="E177" s="193"/>
      <c r="F177" s="193"/>
      <c r="G177" s="193"/>
      <c r="H177" s="193"/>
      <c r="I177" s="193"/>
      <c r="J177" s="193"/>
      <c r="K177" s="193"/>
      <c r="L177" s="193"/>
      <c r="M177" s="193"/>
      <c r="N177" s="193"/>
      <c r="O177" s="193"/>
      <c r="P177" s="193"/>
      <c r="Q177" s="193"/>
      <c r="R177" s="193"/>
      <c r="S177" s="193"/>
      <c r="T177" s="193"/>
      <c r="U177" s="193"/>
      <c r="V177" s="193"/>
      <c r="W177" s="193"/>
      <c r="X177" s="193"/>
      <c r="Y177" s="193"/>
      <c r="Z177" s="193"/>
    </row>
    <row r="178" ht="12.0" customHeight="1">
      <c r="A178" s="193"/>
      <c r="B178" s="193"/>
      <c r="C178" s="193"/>
      <c r="D178" s="193"/>
      <c r="E178" s="193"/>
      <c r="F178" s="193"/>
      <c r="G178" s="193"/>
      <c r="H178" s="193"/>
      <c r="I178" s="193"/>
      <c r="J178" s="193"/>
      <c r="K178" s="193"/>
      <c r="L178" s="193"/>
      <c r="M178" s="193"/>
      <c r="N178" s="193"/>
      <c r="O178" s="193"/>
      <c r="P178" s="193"/>
      <c r="Q178" s="193"/>
      <c r="R178" s="193"/>
      <c r="S178" s="193"/>
      <c r="T178" s="193"/>
      <c r="U178" s="193"/>
      <c r="V178" s="193"/>
      <c r="W178" s="193"/>
      <c r="X178" s="193"/>
      <c r="Y178" s="193"/>
      <c r="Z178" s="193"/>
    </row>
    <row r="179" ht="12.0" customHeight="1">
      <c r="A179" s="193"/>
      <c r="B179" s="193"/>
      <c r="C179" s="193"/>
      <c r="D179" s="193"/>
      <c r="E179" s="193"/>
      <c r="F179" s="193"/>
      <c r="G179" s="193"/>
      <c r="H179" s="193"/>
      <c r="I179" s="193"/>
      <c r="J179" s="193"/>
      <c r="K179" s="193"/>
      <c r="L179" s="193"/>
      <c r="M179" s="193"/>
      <c r="N179" s="193"/>
      <c r="O179" s="193"/>
      <c r="P179" s="193"/>
      <c r="Q179" s="193"/>
      <c r="R179" s="193"/>
      <c r="S179" s="193"/>
      <c r="T179" s="193"/>
      <c r="U179" s="193"/>
      <c r="V179" s="193"/>
      <c r="W179" s="193"/>
      <c r="X179" s="193"/>
      <c r="Y179" s="193"/>
      <c r="Z179" s="193"/>
    </row>
    <row r="180" ht="12.0" customHeight="1">
      <c r="A180" s="193"/>
      <c r="B180" s="193"/>
      <c r="C180" s="193"/>
      <c r="D180" s="193"/>
      <c r="E180" s="193"/>
      <c r="F180" s="193"/>
      <c r="G180" s="193"/>
      <c r="H180" s="193"/>
      <c r="I180" s="193"/>
      <c r="J180" s="193"/>
      <c r="K180" s="193"/>
      <c r="L180" s="193"/>
      <c r="M180" s="193"/>
      <c r="N180" s="193"/>
      <c r="O180" s="193"/>
      <c r="P180" s="193"/>
      <c r="Q180" s="193"/>
      <c r="R180" s="193"/>
      <c r="S180" s="193"/>
      <c r="T180" s="193"/>
      <c r="U180" s="193"/>
      <c r="V180" s="193"/>
      <c r="W180" s="193"/>
      <c r="X180" s="193"/>
      <c r="Y180" s="193"/>
      <c r="Z180" s="193"/>
    </row>
    <row r="181" ht="12.0" customHeight="1">
      <c r="A181" s="193"/>
      <c r="B181" s="193"/>
      <c r="C181" s="193"/>
      <c r="D181" s="193"/>
      <c r="E181" s="193"/>
      <c r="F181" s="193"/>
      <c r="G181" s="193"/>
      <c r="H181" s="193"/>
      <c r="I181" s="193"/>
      <c r="J181" s="193"/>
      <c r="K181" s="193"/>
      <c r="L181" s="193"/>
      <c r="M181" s="193"/>
      <c r="N181" s="193"/>
      <c r="O181" s="193"/>
      <c r="P181" s="193"/>
      <c r="Q181" s="193"/>
      <c r="R181" s="193"/>
      <c r="S181" s="193"/>
      <c r="T181" s="193"/>
      <c r="U181" s="193"/>
      <c r="V181" s="193"/>
      <c r="W181" s="193"/>
      <c r="X181" s="193"/>
      <c r="Y181" s="193"/>
      <c r="Z181" s="193"/>
    </row>
    <row r="182" ht="12.0" customHeight="1">
      <c r="A182" s="193"/>
      <c r="B182" s="193"/>
      <c r="C182" s="193"/>
      <c r="D182" s="193"/>
      <c r="E182" s="193"/>
      <c r="F182" s="193"/>
      <c r="G182" s="193"/>
      <c r="H182" s="193"/>
      <c r="I182" s="193"/>
      <c r="J182" s="193"/>
      <c r="K182" s="193"/>
      <c r="L182" s="193"/>
      <c r="M182" s="193"/>
      <c r="N182" s="193"/>
      <c r="O182" s="193"/>
      <c r="P182" s="193"/>
      <c r="Q182" s="193"/>
      <c r="R182" s="193"/>
      <c r="S182" s="193"/>
      <c r="T182" s="193"/>
      <c r="U182" s="193"/>
      <c r="V182" s="193"/>
      <c r="W182" s="193"/>
      <c r="X182" s="193"/>
      <c r="Y182" s="193"/>
      <c r="Z182" s="193"/>
    </row>
    <row r="183" ht="12.0" customHeight="1">
      <c r="A183" s="193"/>
      <c r="B183" s="193"/>
      <c r="C183" s="193"/>
      <c r="D183" s="193"/>
      <c r="E183" s="193"/>
      <c r="F183" s="193"/>
      <c r="G183" s="193"/>
      <c r="H183" s="193"/>
      <c r="I183" s="193"/>
      <c r="J183" s="193"/>
      <c r="K183" s="193"/>
      <c r="L183" s="193"/>
      <c r="M183" s="193"/>
      <c r="N183" s="193"/>
      <c r="O183" s="193"/>
      <c r="P183" s="193"/>
      <c r="Q183" s="193"/>
      <c r="R183" s="193"/>
      <c r="S183" s="193"/>
      <c r="T183" s="193"/>
      <c r="U183" s="193"/>
      <c r="V183" s="193"/>
      <c r="W183" s="193"/>
      <c r="X183" s="193"/>
      <c r="Y183" s="193"/>
      <c r="Z183" s="193"/>
    </row>
    <row r="184" ht="12.0" customHeight="1">
      <c r="A184" s="193"/>
      <c r="B184" s="193"/>
      <c r="C184" s="193"/>
      <c r="D184" s="193"/>
      <c r="E184" s="193"/>
      <c r="F184" s="193"/>
      <c r="G184" s="193"/>
      <c r="H184" s="193"/>
      <c r="I184" s="193"/>
      <c r="J184" s="193"/>
      <c r="K184" s="193"/>
      <c r="L184" s="193"/>
      <c r="M184" s="193"/>
      <c r="N184" s="193"/>
      <c r="O184" s="193"/>
      <c r="P184" s="193"/>
      <c r="Q184" s="193"/>
      <c r="R184" s="193"/>
      <c r="S184" s="193"/>
      <c r="T184" s="193"/>
      <c r="U184" s="193"/>
      <c r="V184" s="193"/>
      <c r="W184" s="193"/>
      <c r="X184" s="193"/>
      <c r="Y184" s="193"/>
      <c r="Z184" s="193"/>
    </row>
    <row r="185" ht="12.0" customHeight="1">
      <c r="A185" s="193"/>
      <c r="B185" s="193"/>
      <c r="C185" s="193"/>
      <c r="D185" s="193"/>
      <c r="E185" s="193"/>
      <c r="F185" s="193"/>
      <c r="G185" s="193"/>
      <c r="H185" s="193"/>
      <c r="I185" s="193"/>
      <c r="J185" s="193"/>
      <c r="K185" s="193"/>
      <c r="L185" s="193"/>
      <c r="M185" s="193"/>
      <c r="N185" s="193"/>
      <c r="O185" s="193"/>
      <c r="P185" s="193"/>
      <c r="Q185" s="193"/>
      <c r="R185" s="193"/>
      <c r="S185" s="193"/>
      <c r="T185" s="193"/>
      <c r="U185" s="193"/>
      <c r="V185" s="193"/>
      <c r="W185" s="193"/>
      <c r="X185" s="193"/>
      <c r="Y185" s="193"/>
      <c r="Z185" s="193"/>
    </row>
    <row r="186" ht="12.0" customHeight="1">
      <c r="A186" s="193"/>
      <c r="B186" s="193"/>
      <c r="C186" s="193"/>
      <c r="D186" s="193"/>
      <c r="E186" s="193"/>
      <c r="F186" s="193"/>
      <c r="G186" s="193"/>
      <c r="H186" s="193"/>
      <c r="I186" s="193"/>
      <c r="J186" s="193"/>
      <c r="K186" s="193"/>
      <c r="L186" s="193"/>
      <c r="M186" s="193"/>
      <c r="N186" s="193"/>
      <c r="O186" s="193"/>
      <c r="P186" s="193"/>
      <c r="Q186" s="193"/>
      <c r="R186" s="193"/>
      <c r="S186" s="193"/>
      <c r="T186" s="193"/>
      <c r="U186" s="193"/>
      <c r="V186" s="193"/>
      <c r="W186" s="193"/>
      <c r="X186" s="193"/>
      <c r="Y186" s="193"/>
      <c r="Z186" s="193"/>
    </row>
    <row r="187" ht="12.0" customHeight="1">
      <c r="A187" s="193"/>
      <c r="B187" s="193"/>
      <c r="C187" s="193"/>
      <c r="D187" s="193"/>
      <c r="E187" s="193"/>
      <c r="F187" s="193"/>
      <c r="G187" s="193"/>
      <c r="H187" s="193"/>
      <c r="I187" s="193"/>
      <c r="J187" s="193"/>
      <c r="K187" s="193"/>
      <c r="L187" s="193"/>
      <c r="M187" s="193"/>
      <c r="N187" s="193"/>
      <c r="O187" s="193"/>
      <c r="P187" s="193"/>
      <c r="Q187" s="193"/>
      <c r="R187" s="193"/>
      <c r="S187" s="193"/>
      <c r="T187" s="193"/>
      <c r="U187" s="193"/>
      <c r="V187" s="193"/>
      <c r="W187" s="193"/>
      <c r="X187" s="193"/>
      <c r="Y187" s="193"/>
      <c r="Z187" s="193"/>
    </row>
    <row r="188" ht="12.0" customHeight="1">
      <c r="A188" s="193"/>
      <c r="B188" s="193"/>
      <c r="C188" s="193"/>
      <c r="D188" s="193"/>
      <c r="E188" s="193"/>
      <c r="F188" s="193"/>
      <c r="G188" s="193"/>
      <c r="H188" s="193"/>
      <c r="I188" s="193"/>
      <c r="J188" s="193"/>
      <c r="K188" s="193"/>
      <c r="L188" s="193"/>
      <c r="M188" s="193"/>
      <c r="N188" s="193"/>
      <c r="O188" s="193"/>
      <c r="P188" s="193"/>
      <c r="Q188" s="193"/>
      <c r="R188" s="193"/>
      <c r="S188" s="193"/>
      <c r="T188" s="193"/>
      <c r="U188" s="193"/>
      <c r="V188" s="193"/>
      <c r="W188" s="193"/>
      <c r="X188" s="193"/>
      <c r="Y188" s="193"/>
      <c r="Z188" s="193"/>
    </row>
    <row r="189" ht="12.0" customHeight="1">
      <c r="A189" s="193"/>
      <c r="B189" s="193"/>
      <c r="C189" s="193"/>
      <c r="D189" s="193"/>
      <c r="E189" s="193"/>
      <c r="F189" s="193"/>
      <c r="G189" s="193"/>
      <c r="H189" s="193"/>
      <c r="I189" s="193"/>
      <c r="J189" s="193"/>
      <c r="K189" s="193"/>
      <c r="L189" s="193"/>
      <c r="M189" s="193"/>
      <c r="N189" s="193"/>
      <c r="O189" s="193"/>
      <c r="P189" s="193"/>
      <c r="Q189" s="193"/>
      <c r="R189" s="193"/>
      <c r="S189" s="193"/>
      <c r="T189" s="193"/>
      <c r="U189" s="193"/>
      <c r="V189" s="193"/>
      <c r="W189" s="193"/>
      <c r="X189" s="193"/>
      <c r="Y189" s="193"/>
      <c r="Z189" s="193"/>
    </row>
    <row r="190" ht="12.0" customHeight="1">
      <c r="A190" s="193"/>
      <c r="B190" s="193"/>
      <c r="C190" s="193"/>
      <c r="D190" s="193"/>
      <c r="E190" s="193"/>
      <c r="F190" s="193"/>
      <c r="G190" s="193"/>
      <c r="H190" s="193"/>
      <c r="I190" s="193"/>
      <c r="J190" s="193"/>
      <c r="K190" s="193"/>
      <c r="L190" s="193"/>
      <c r="M190" s="193"/>
      <c r="N190" s="193"/>
      <c r="O190" s="193"/>
      <c r="P190" s="193"/>
      <c r="Q190" s="193"/>
      <c r="R190" s="193"/>
      <c r="S190" s="193"/>
      <c r="T190" s="193"/>
      <c r="U190" s="193"/>
      <c r="V190" s="193"/>
      <c r="W190" s="193"/>
      <c r="X190" s="193"/>
      <c r="Y190" s="193"/>
      <c r="Z190" s="193"/>
    </row>
    <row r="191" ht="12.0" customHeight="1">
      <c r="A191" s="193"/>
      <c r="B191" s="193"/>
      <c r="C191" s="193"/>
      <c r="D191" s="193"/>
      <c r="E191" s="193"/>
      <c r="F191" s="193"/>
      <c r="G191" s="193"/>
      <c r="H191" s="193"/>
      <c r="I191" s="193"/>
      <c r="J191" s="193"/>
      <c r="K191" s="193"/>
      <c r="L191" s="193"/>
      <c r="M191" s="193"/>
      <c r="N191" s="193"/>
      <c r="O191" s="193"/>
      <c r="P191" s="193"/>
      <c r="Q191" s="193"/>
      <c r="R191" s="193"/>
      <c r="S191" s="193"/>
      <c r="T191" s="193"/>
      <c r="U191" s="193"/>
      <c r="V191" s="193"/>
      <c r="W191" s="193"/>
      <c r="X191" s="193"/>
      <c r="Y191" s="193"/>
      <c r="Z191" s="193"/>
    </row>
    <row r="192" ht="12.0" customHeight="1">
      <c r="A192" s="193"/>
      <c r="B192" s="193"/>
      <c r="C192" s="193"/>
      <c r="D192" s="193"/>
      <c r="E192" s="193"/>
      <c r="F192" s="193"/>
      <c r="G192" s="193"/>
      <c r="H192" s="193"/>
      <c r="I192" s="193"/>
      <c r="J192" s="193"/>
      <c r="K192" s="193"/>
      <c r="L192" s="193"/>
      <c r="M192" s="193"/>
      <c r="N192" s="193"/>
      <c r="O192" s="193"/>
      <c r="P192" s="193"/>
      <c r="Q192" s="193"/>
      <c r="R192" s="193"/>
      <c r="S192" s="193"/>
      <c r="T192" s="193"/>
      <c r="U192" s="193"/>
      <c r="V192" s="193"/>
      <c r="W192" s="193"/>
      <c r="X192" s="193"/>
      <c r="Y192" s="193"/>
      <c r="Z192" s="193"/>
    </row>
    <row r="193" ht="12.0" customHeight="1">
      <c r="A193" s="193"/>
      <c r="B193" s="193"/>
      <c r="C193" s="193"/>
      <c r="D193" s="193"/>
      <c r="E193" s="193"/>
      <c r="F193" s="193"/>
      <c r="G193" s="193"/>
      <c r="H193" s="193"/>
      <c r="I193" s="193"/>
      <c r="J193" s="193"/>
      <c r="K193" s="193"/>
      <c r="L193" s="193"/>
      <c r="M193" s="193"/>
      <c r="N193" s="193"/>
      <c r="O193" s="193"/>
      <c r="P193" s="193"/>
      <c r="Q193" s="193"/>
      <c r="R193" s="193"/>
      <c r="S193" s="193"/>
      <c r="T193" s="193"/>
      <c r="U193" s="193"/>
      <c r="V193" s="193"/>
      <c r="W193" s="193"/>
      <c r="X193" s="193"/>
      <c r="Y193" s="193"/>
      <c r="Z193" s="193"/>
    </row>
    <row r="194" ht="12.0" customHeight="1">
      <c r="A194" s="193"/>
      <c r="B194" s="193"/>
      <c r="C194" s="193"/>
      <c r="D194" s="193"/>
      <c r="E194" s="193"/>
      <c r="F194" s="193"/>
      <c r="G194" s="193"/>
      <c r="H194" s="193"/>
      <c r="I194" s="193"/>
      <c r="J194" s="193"/>
      <c r="K194" s="193"/>
      <c r="L194" s="193"/>
      <c r="M194" s="193"/>
      <c r="N194" s="193"/>
      <c r="O194" s="193"/>
      <c r="P194" s="193"/>
      <c r="Q194" s="193"/>
      <c r="R194" s="193"/>
      <c r="S194" s="193"/>
      <c r="T194" s="193"/>
      <c r="U194" s="193"/>
      <c r="V194" s="193"/>
      <c r="W194" s="193"/>
      <c r="X194" s="193"/>
      <c r="Y194" s="193"/>
      <c r="Z194" s="193"/>
    </row>
    <row r="195" ht="12.0" customHeight="1">
      <c r="A195" s="193"/>
      <c r="B195" s="193"/>
      <c r="C195" s="193"/>
      <c r="D195" s="193"/>
      <c r="E195" s="193"/>
      <c r="F195" s="193"/>
      <c r="G195" s="193"/>
      <c r="H195" s="193"/>
      <c r="I195" s="193"/>
      <c r="J195" s="193"/>
      <c r="K195" s="193"/>
      <c r="L195" s="193"/>
      <c r="M195" s="193"/>
      <c r="N195" s="193"/>
      <c r="O195" s="193"/>
      <c r="P195" s="193"/>
      <c r="Q195" s="193"/>
      <c r="R195" s="193"/>
      <c r="S195" s="193"/>
      <c r="T195" s="193"/>
      <c r="U195" s="193"/>
      <c r="V195" s="193"/>
      <c r="W195" s="193"/>
      <c r="X195" s="193"/>
      <c r="Y195" s="193"/>
      <c r="Z195" s="193"/>
    </row>
    <row r="196" ht="12.0" customHeight="1">
      <c r="A196" s="193"/>
      <c r="B196" s="193"/>
      <c r="C196" s="193"/>
      <c r="D196" s="193"/>
      <c r="E196" s="193"/>
      <c r="F196" s="193"/>
      <c r="G196" s="193"/>
      <c r="H196" s="193"/>
      <c r="I196" s="193"/>
      <c r="J196" s="193"/>
      <c r="K196" s="193"/>
      <c r="L196" s="193"/>
      <c r="M196" s="193"/>
      <c r="N196" s="193"/>
      <c r="O196" s="193"/>
      <c r="P196" s="193"/>
      <c r="Q196" s="193"/>
      <c r="R196" s="193"/>
      <c r="S196" s="193"/>
      <c r="T196" s="193"/>
      <c r="U196" s="193"/>
      <c r="V196" s="193"/>
      <c r="W196" s="193"/>
      <c r="X196" s="193"/>
      <c r="Y196" s="193"/>
      <c r="Z196" s="193"/>
    </row>
    <row r="197" ht="12.0" customHeight="1">
      <c r="A197" s="193"/>
      <c r="B197" s="193"/>
      <c r="C197" s="193"/>
      <c r="D197" s="193"/>
      <c r="E197" s="193"/>
      <c r="F197" s="193"/>
      <c r="G197" s="193"/>
      <c r="H197" s="193"/>
      <c r="I197" s="193"/>
      <c r="J197" s="193"/>
      <c r="K197" s="193"/>
      <c r="L197" s="193"/>
      <c r="M197" s="193"/>
      <c r="N197" s="193"/>
      <c r="O197" s="193"/>
      <c r="P197" s="193"/>
      <c r="Q197" s="193"/>
      <c r="R197" s="193"/>
      <c r="S197" s="193"/>
      <c r="T197" s="193"/>
      <c r="U197" s="193"/>
      <c r="V197" s="193"/>
      <c r="W197" s="193"/>
      <c r="X197" s="193"/>
      <c r="Y197" s="193"/>
      <c r="Z197" s="193"/>
    </row>
    <row r="198" ht="12.0" customHeight="1">
      <c r="A198" s="193"/>
      <c r="B198" s="193"/>
      <c r="C198" s="193"/>
      <c r="D198" s="193"/>
      <c r="E198" s="193"/>
      <c r="F198" s="193"/>
      <c r="G198" s="193"/>
      <c r="H198" s="193"/>
      <c r="I198" s="193"/>
      <c r="J198" s="193"/>
      <c r="K198" s="193"/>
      <c r="L198" s="193"/>
      <c r="M198" s="193"/>
      <c r="N198" s="193"/>
      <c r="O198" s="193"/>
      <c r="P198" s="193"/>
      <c r="Q198" s="193"/>
      <c r="R198" s="193"/>
      <c r="S198" s="193"/>
      <c r="T198" s="193"/>
      <c r="U198" s="193"/>
      <c r="V198" s="193"/>
      <c r="W198" s="193"/>
      <c r="X198" s="193"/>
      <c r="Y198" s="193"/>
      <c r="Z198" s="193"/>
    </row>
    <row r="199" ht="12.0" customHeight="1">
      <c r="A199" s="193"/>
      <c r="B199" s="193"/>
      <c r="C199" s="193"/>
      <c r="D199" s="193"/>
      <c r="E199" s="193"/>
      <c r="F199" s="193"/>
      <c r="G199" s="193"/>
      <c r="H199" s="193"/>
      <c r="I199" s="193"/>
      <c r="J199" s="193"/>
      <c r="K199" s="193"/>
      <c r="L199" s="193"/>
      <c r="M199" s="193"/>
      <c r="N199" s="193"/>
      <c r="O199" s="193"/>
      <c r="P199" s="193"/>
      <c r="Q199" s="193"/>
      <c r="R199" s="193"/>
      <c r="S199" s="193"/>
      <c r="T199" s="193"/>
      <c r="U199" s="193"/>
      <c r="V199" s="193"/>
      <c r="W199" s="193"/>
      <c r="X199" s="193"/>
      <c r="Y199" s="193"/>
      <c r="Z199" s="193"/>
    </row>
    <row r="200" ht="12.0" customHeight="1">
      <c r="A200" s="193"/>
      <c r="B200" s="193"/>
      <c r="C200" s="193"/>
      <c r="D200" s="193"/>
      <c r="E200" s="193"/>
      <c r="F200" s="193"/>
      <c r="G200" s="193"/>
      <c r="H200" s="193"/>
      <c r="I200" s="193"/>
      <c r="J200" s="193"/>
      <c r="K200" s="193"/>
      <c r="L200" s="193"/>
      <c r="M200" s="193"/>
      <c r="N200" s="193"/>
      <c r="O200" s="193"/>
      <c r="P200" s="193"/>
      <c r="Q200" s="193"/>
      <c r="R200" s="193"/>
      <c r="S200" s="193"/>
      <c r="T200" s="193"/>
      <c r="U200" s="193"/>
      <c r="V200" s="193"/>
      <c r="W200" s="193"/>
      <c r="X200" s="193"/>
      <c r="Y200" s="193"/>
      <c r="Z200" s="193"/>
    </row>
    <row r="201" ht="12.0" customHeight="1">
      <c r="A201" s="193"/>
      <c r="B201" s="193"/>
      <c r="C201" s="193"/>
      <c r="D201" s="193"/>
      <c r="E201" s="193"/>
      <c r="F201" s="193"/>
      <c r="G201" s="193"/>
      <c r="H201" s="193"/>
      <c r="I201" s="193"/>
      <c r="J201" s="193"/>
      <c r="K201" s="193"/>
      <c r="L201" s="193"/>
      <c r="M201" s="193"/>
      <c r="N201" s="193"/>
      <c r="O201" s="193"/>
      <c r="P201" s="193"/>
      <c r="Q201" s="193"/>
      <c r="R201" s="193"/>
      <c r="S201" s="193"/>
      <c r="T201" s="193"/>
      <c r="U201" s="193"/>
      <c r="V201" s="193"/>
      <c r="W201" s="193"/>
      <c r="X201" s="193"/>
      <c r="Y201" s="193"/>
      <c r="Z201" s="193"/>
    </row>
    <row r="202" ht="12.0" customHeight="1">
      <c r="A202" s="193"/>
      <c r="B202" s="193"/>
      <c r="C202" s="193"/>
      <c r="D202" s="193"/>
      <c r="E202" s="193"/>
      <c r="F202" s="193"/>
      <c r="G202" s="193"/>
      <c r="H202" s="193"/>
      <c r="I202" s="193"/>
      <c r="J202" s="193"/>
      <c r="K202" s="193"/>
      <c r="L202" s="193"/>
      <c r="M202" s="193"/>
      <c r="N202" s="193"/>
      <c r="O202" s="193"/>
      <c r="P202" s="193"/>
      <c r="Q202" s="193"/>
      <c r="R202" s="193"/>
      <c r="S202" s="193"/>
      <c r="T202" s="193"/>
      <c r="U202" s="193"/>
      <c r="V202" s="193"/>
      <c r="W202" s="193"/>
      <c r="X202" s="193"/>
      <c r="Y202" s="193"/>
      <c r="Z202" s="193"/>
    </row>
    <row r="203" ht="12.0" customHeight="1">
      <c r="A203" s="193"/>
      <c r="B203" s="193"/>
      <c r="C203" s="193"/>
      <c r="D203" s="193"/>
      <c r="E203" s="193"/>
      <c r="F203" s="193"/>
      <c r="G203" s="193"/>
      <c r="H203" s="193"/>
      <c r="I203" s="193"/>
      <c r="J203" s="193"/>
      <c r="K203" s="193"/>
      <c r="L203" s="193"/>
      <c r="M203" s="193"/>
      <c r="N203" s="193"/>
      <c r="O203" s="193"/>
      <c r="P203" s="193"/>
      <c r="Q203" s="193"/>
      <c r="R203" s="193"/>
      <c r="S203" s="193"/>
      <c r="T203" s="193"/>
      <c r="U203" s="193"/>
      <c r="V203" s="193"/>
      <c r="W203" s="193"/>
      <c r="X203" s="193"/>
      <c r="Y203" s="193"/>
      <c r="Z203" s="193"/>
    </row>
    <row r="204" ht="12.0" customHeight="1">
      <c r="A204" s="193"/>
      <c r="B204" s="193"/>
      <c r="C204" s="193"/>
      <c r="D204" s="193"/>
      <c r="E204" s="193"/>
      <c r="F204" s="193"/>
      <c r="G204" s="193"/>
      <c r="H204" s="193"/>
      <c r="I204" s="193"/>
      <c r="J204" s="193"/>
      <c r="K204" s="193"/>
      <c r="L204" s="193"/>
      <c r="M204" s="193"/>
      <c r="N204" s="193"/>
      <c r="O204" s="193"/>
      <c r="P204" s="193"/>
      <c r="Q204" s="193"/>
      <c r="R204" s="193"/>
      <c r="S204" s="193"/>
      <c r="T204" s="193"/>
      <c r="U204" s="193"/>
      <c r="V204" s="193"/>
      <c r="W204" s="193"/>
      <c r="X204" s="193"/>
      <c r="Y204" s="193"/>
      <c r="Z204" s="193"/>
    </row>
    <row r="205" ht="12.0" customHeight="1">
      <c r="A205" s="193"/>
      <c r="B205" s="193"/>
      <c r="C205" s="193"/>
      <c r="D205" s="193"/>
      <c r="E205" s="193"/>
      <c r="F205" s="193"/>
      <c r="G205" s="193"/>
      <c r="H205" s="193"/>
      <c r="I205" s="193"/>
      <c r="J205" s="193"/>
      <c r="K205" s="193"/>
      <c r="L205" s="193"/>
      <c r="M205" s="193"/>
      <c r="N205" s="193"/>
      <c r="O205" s="193"/>
      <c r="P205" s="193"/>
      <c r="Q205" s="193"/>
      <c r="R205" s="193"/>
      <c r="S205" s="193"/>
      <c r="T205" s="193"/>
      <c r="U205" s="193"/>
      <c r="V205" s="193"/>
      <c r="W205" s="193"/>
      <c r="X205" s="193"/>
      <c r="Y205" s="193"/>
      <c r="Z205" s="193"/>
    </row>
    <row r="206" ht="12.0" customHeight="1">
      <c r="A206" s="193"/>
      <c r="B206" s="193"/>
      <c r="C206" s="193"/>
      <c r="D206" s="193"/>
      <c r="E206" s="193"/>
      <c r="F206" s="193"/>
      <c r="G206" s="193"/>
      <c r="H206" s="193"/>
      <c r="I206" s="193"/>
      <c r="J206" s="193"/>
      <c r="K206" s="193"/>
      <c r="L206" s="193"/>
      <c r="M206" s="193"/>
      <c r="N206" s="193"/>
      <c r="O206" s="193"/>
      <c r="P206" s="193"/>
      <c r="Q206" s="193"/>
      <c r="R206" s="193"/>
      <c r="S206" s="193"/>
      <c r="T206" s="193"/>
      <c r="U206" s="193"/>
      <c r="V206" s="193"/>
      <c r="W206" s="193"/>
      <c r="X206" s="193"/>
      <c r="Y206" s="193"/>
      <c r="Z206" s="193"/>
    </row>
    <row r="207" ht="12.0" customHeight="1">
      <c r="A207" s="193"/>
      <c r="B207" s="193"/>
      <c r="C207" s="193"/>
      <c r="D207" s="193"/>
      <c r="E207" s="193"/>
      <c r="F207" s="193"/>
      <c r="G207" s="193"/>
      <c r="H207" s="193"/>
      <c r="I207" s="193"/>
      <c r="J207" s="193"/>
      <c r="K207" s="193"/>
      <c r="L207" s="193"/>
      <c r="M207" s="193"/>
      <c r="N207" s="193"/>
      <c r="O207" s="193"/>
      <c r="P207" s="193"/>
      <c r="Q207" s="193"/>
      <c r="R207" s="193"/>
      <c r="S207" s="193"/>
      <c r="T207" s="193"/>
      <c r="U207" s="193"/>
      <c r="V207" s="193"/>
      <c r="W207" s="193"/>
      <c r="X207" s="193"/>
      <c r="Y207" s="193"/>
      <c r="Z207" s="193"/>
    </row>
    <row r="208" ht="12.0" customHeight="1">
      <c r="A208" s="193"/>
      <c r="B208" s="193"/>
      <c r="C208" s="193"/>
      <c r="D208" s="193"/>
      <c r="E208" s="193"/>
      <c r="F208" s="193"/>
      <c r="G208" s="193"/>
      <c r="H208" s="193"/>
      <c r="I208" s="193"/>
      <c r="J208" s="193"/>
      <c r="K208" s="193"/>
      <c r="L208" s="193"/>
      <c r="M208" s="193"/>
      <c r="N208" s="193"/>
      <c r="O208" s="193"/>
      <c r="P208" s="193"/>
      <c r="Q208" s="193"/>
      <c r="R208" s="193"/>
      <c r="S208" s="193"/>
      <c r="T208" s="193"/>
      <c r="U208" s="193"/>
      <c r="V208" s="193"/>
      <c r="W208" s="193"/>
      <c r="X208" s="193"/>
      <c r="Y208" s="193"/>
      <c r="Z208" s="193"/>
    </row>
    <row r="209" ht="12.0" customHeight="1">
      <c r="A209" s="193"/>
      <c r="B209" s="193"/>
      <c r="C209" s="193"/>
      <c r="D209" s="193"/>
      <c r="E209" s="193"/>
      <c r="F209" s="193"/>
      <c r="G209" s="193"/>
      <c r="H209" s="193"/>
      <c r="I209" s="193"/>
      <c r="J209" s="193"/>
      <c r="K209" s="193"/>
      <c r="L209" s="193"/>
      <c r="M209" s="193"/>
      <c r="N209" s="193"/>
      <c r="O209" s="193"/>
      <c r="P209" s="193"/>
      <c r="Q209" s="193"/>
      <c r="R209" s="193"/>
      <c r="S209" s="193"/>
      <c r="T209" s="193"/>
      <c r="U209" s="193"/>
      <c r="V209" s="193"/>
      <c r="W209" s="193"/>
      <c r="X209" s="193"/>
      <c r="Y209" s="193"/>
      <c r="Z209" s="193"/>
    </row>
    <row r="210" ht="12.0" customHeight="1">
      <c r="A210" s="193"/>
      <c r="B210" s="193"/>
      <c r="C210" s="193"/>
      <c r="D210" s="193"/>
      <c r="E210" s="193"/>
      <c r="F210" s="193"/>
      <c r="G210" s="193"/>
      <c r="H210" s="193"/>
      <c r="I210" s="193"/>
      <c r="J210" s="193"/>
      <c r="K210" s="193"/>
      <c r="L210" s="193"/>
      <c r="M210" s="193"/>
      <c r="N210" s="193"/>
      <c r="O210" s="193"/>
      <c r="P210" s="193"/>
      <c r="Q210" s="193"/>
      <c r="R210" s="193"/>
      <c r="S210" s="193"/>
      <c r="T210" s="193"/>
      <c r="U210" s="193"/>
      <c r="V210" s="193"/>
      <c r="W210" s="193"/>
      <c r="X210" s="193"/>
      <c r="Y210" s="193"/>
      <c r="Z210" s="193"/>
    </row>
    <row r="211" ht="12.0" customHeight="1">
      <c r="A211" s="193"/>
      <c r="B211" s="193"/>
      <c r="C211" s="193"/>
      <c r="D211" s="193"/>
      <c r="E211" s="193"/>
      <c r="F211" s="193"/>
      <c r="G211" s="193"/>
      <c r="H211" s="193"/>
      <c r="I211" s="193"/>
      <c r="J211" s="193"/>
      <c r="K211" s="193"/>
      <c r="L211" s="193"/>
      <c r="M211" s="193"/>
      <c r="N211" s="193"/>
      <c r="O211" s="193"/>
      <c r="P211" s="193"/>
      <c r="Q211" s="193"/>
      <c r="R211" s="193"/>
      <c r="S211" s="193"/>
      <c r="T211" s="193"/>
      <c r="U211" s="193"/>
      <c r="V211" s="193"/>
      <c r="W211" s="193"/>
      <c r="X211" s="193"/>
      <c r="Y211" s="193"/>
      <c r="Z211" s="193"/>
    </row>
    <row r="212" ht="12.0" customHeight="1">
      <c r="A212" s="193"/>
      <c r="B212" s="193"/>
      <c r="C212" s="193"/>
      <c r="D212" s="193"/>
      <c r="E212" s="193"/>
      <c r="F212" s="193"/>
      <c r="G212" s="193"/>
      <c r="H212" s="193"/>
      <c r="I212" s="193"/>
      <c r="J212" s="193"/>
      <c r="K212" s="193"/>
      <c r="L212" s="193"/>
      <c r="M212" s="193"/>
      <c r="N212" s="193"/>
      <c r="O212" s="193"/>
      <c r="P212" s="193"/>
      <c r="Q212" s="193"/>
      <c r="R212" s="193"/>
      <c r="S212" s="193"/>
      <c r="T212" s="193"/>
      <c r="U212" s="193"/>
      <c r="V212" s="193"/>
      <c r="W212" s="193"/>
      <c r="X212" s="193"/>
      <c r="Y212" s="193"/>
      <c r="Z212" s="193"/>
    </row>
    <row r="213" ht="12.0" customHeight="1">
      <c r="A213" s="193"/>
      <c r="B213" s="193"/>
      <c r="C213" s="193"/>
      <c r="D213" s="193"/>
      <c r="E213" s="193"/>
      <c r="F213" s="193"/>
      <c r="G213" s="193"/>
      <c r="H213" s="193"/>
      <c r="I213" s="193"/>
      <c r="J213" s="193"/>
      <c r="K213" s="193"/>
      <c r="L213" s="193"/>
      <c r="M213" s="193"/>
      <c r="N213" s="193"/>
      <c r="O213" s="193"/>
      <c r="P213" s="193"/>
      <c r="Q213" s="193"/>
      <c r="R213" s="193"/>
      <c r="S213" s="193"/>
      <c r="T213" s="193"/>
      <c r="U213" s="193"/>
      <c r="V213" s="193"/>
      <c r="W213" s="193"/>
      <c r="X213" s="193"/>
      <c r="Y213" s="193"/>
      <c r="Z213" s="193"/>
    </row>
    <row r="214" ht="12.0" customHeight="1">
      <c r="A214" s="193"/>
      <c r="B214" s="193"/>
      <c r="C214" s="193"/>
      <c r="D214" s="193"/>
      <c r="E214" s="193"/>
      <c r="F214" s="193"/>
      <c r="G214" s="193"/>
      <c r="H214" s="193"/>
      <c r="I214" s="193"/>
      <c r="J214" s="193"/>
      <c r="K214" s="193"/>
      <c r="L214" s="193"/>
      <c r="M214" s="193"/>
      <c r="N214" s="193"/>
      <c r="O214" s="193"/>
      <c r="P214" s="193"/>
      <c r="Q214" s="193"/>
      <c r="R214" s="193"/>
      <c r="S214" s="193"/>
      <c r="T214" s="193"/>
      <c r="U214" s="193"/>
      <c r="V214" s="193"/>
      <c r="W214" s="193"/>
      <c r="X214" s="193"/>
      <c r="Y214" s="193"/>
      <c r="Z214" s="193"/>
    </row>
    <row r="215" ht="12.0" customHeight="1">
      <c r="A215" s="193"/>
      <c r="B215" s="193"/>
      <c r="C215" s="193"/>
      <c r="D215" s="193"/>
      <c r="E215" s="193"/>
      <c r="F215" s="193"/>
      <c r="G215" s="193"/>
      <c r="H215" s="193"/>
      <c r="I215" s="193"/>
      <c r="J215" s="193"/>
      <c r="K215" s="193"/>
      <c r="L215" s="193"/>
      <c r="M215" s="193"/>
      <c r="N215" s="193"/>
      <c r="O215" s="193"/>
      <c r="P215" s="193"/>
      <c r="Q215" s="193"/>
      <c r="R215" s="193"/>
      <c r="S215" s="193"/>
      <c r="T215" s="193"/>
      <c r="U215" s="193"/>
      <c r="V215" s="193"/>
      <c r="W215" s="193"/>
      <c r="X215" s="193"/>
      <c r="Y215" s="193"/>
      <c r="Z215" s="193"/>
    </row>
    <row r="216" ht="12.0" customHeight="1">
      <c r="A216" s="193"/>
      <c r="B216" s="193"/>
      <c r="C216" s="193"/>
      <c r="D216" s="193"/>
      <c r="E216" s="193"/>
      <c r="F216" s="193"/>
      <c r="G216" s="193"/>
      <c r="H216" s="193"/>
      <c r="I216" s="193"/>
      <c r="J216" s="193"/>
      <c r="K216" s="193"/>
      <c r="L216" s="193"/>
      <c r="M216" s="193"/>
      <c r="N216" s="193"/>
      <c r="O216" s="193"/>
      <c r="P216" s="193"/>
      <c r="Q216" s="193"/>
      <c r="R216" s="193"/>
      <c r="S216" s="193"/>
      <c r="T216" s="193"/>
      <c r="U216" s="193"/>
      <c r="V216" s="193"/>
      <c r="W216" s="193"/>
      <c r="X216" s="193"/>
      <c r="Y216" s="193"/>
      <c r="Z216" s="193"/>
    </row>
    <row r="217" ht="12.0" customHeight="1">
      <c r="A217" s="193"/>
      <c r="B217" s="193"/>
      <c r="C217" s="193"/>
      <c r="D217" s="193"/>
      <c r="E217" s="193"/>
      <c r="F217" s="193"/>
      <c r="G217" s="193"/>
      <c r="H217" s="193"/>
      <c r="I217" s="193"/>
      <c r="J217" s="193"/>
      <c r="K217" s="193"/>
      <c r="L217" s="193"/>
      <c r="M217" s="193"/>
      <c r="N217" s="193"/>
      <c r="O217" s="193"/>
      <c r="P217" s="193"/>
      <c r="Q217" s="193"/>
      <c r="R217" s="193"/>
      <c r="S217" s="193"/>
      <c r="T217" s="193"/>
      <c r="U217" s="193"/>
      <c r="V217" s="193"/>
      <c r="W217" s="193"/>
      <c r="X217" s="193"/>
      <c r="Y217" s="193"/>
      <c r="Z217" s="193"/>
    </row>
    <row r="218" ht="12.0" customHeight="1">
      <c r="A218" s="193"/>
      <c r="B218" s="193"/>
      <c r="C218" s="193"/>
      <c r="D218" s="193"/>
      <c r="E218" s="193"/>
      <c r="F218" s="193"/>
      <c r="G218" s="193"/>
      <c r="H218" s="193"/>
      <c r="I218" s="193"/>
      <c r="J218" s="193"/>
      <c r="K218" s="193"/>
      <c r="L218" s="193"/>
      <c r="M218" s="193"/>
      <c r="N218" s="193"/>
      <c r="O218" s="193"/>
      <c r="P218" s="193"/>
      <c r="Q218" s="193"/>
      <c r="R218" s="193"/>
      <c r="S218" s="193"/>
      <c r="T218" s="193"/>
      <c r="U218" s="193"/>
      <c r="V218" s="193"/>
      <c r="W218" s="193"/>
      <c r="X218" s="193"/>
      <c r="Y218" s="193"/>
      <c r="Z218" s="193"/>
    </row>
    <row r="219" ht="12.0" customHeight="1">
      <c r="A219" s="193"/>
      <c r="B219" s="193"/>
      <c r="C219" s="193"/>
      <c r="D219" s="193"/>
      <c r="E219" s="193"/>
      <c r="F219" s="193"/>
      <c r="G219" s="193"/>
      <c r="H219" s="193"/>
      <c r="I219" s="193"/>
      <c r="J219" s="193"/>
      <c r="K219" s="193"/>
      <c r="L219" s="193"/>
      <c r="M219" s="193"/>
      <c r="N219" s="193"/>
      <c r="O219" s="193"/>
      <c r="P219" s="193"/>
      <c r="Q219" s="193"/>
      <c r="R219" s="193"/>
      <c r="S219" s="193"/>
      <c r="T219" s="193"/>
      <c r="U219" s="193"/>
      <c r="V219" s="193"/>
      <c r="W219" s="193"/>
      <c r="X219" s="193"/>
      <c r="Y219" s="193"/>
      <c r="Z219" s="193"/>
    </row>
    <row r="220" ht="12.0" customHeight="1">
      <c r="A220" s="193"/>
      <c r="B220" s="193"/>
      <c r="C220" s="193"/>
      <c r="D220" s="193"/>
      <c r="E220" s="193"/>
      <c r="F220" s="193"/>
      <c r="G220" s="193"/>
      <c r="H220" s="193"/>
      <c r="I220" s="193"/>
      <c r="J220" s="193"/>
      <c r="K220" s="193"/>
      <c r="L220" s="193"/>
      <c r="M220" s="193"/>
      <c r="N220" s="193"/>
      <c r="O220" s="193"/>
      <c r="P220" s="193"/>
      <c r="Q220" s="193"/>
      <c r="R220" s="193"/>
      <c r="S220" s="193"/>
      <c r="T220" s="193"/>
      <c r="U220" s="193"/>
      <c r="V220" s="193"/>
      <c r="W220" s="193"/>
      <c r="X220" s="193"/>
      <c r="Y220" s="193"/>
      <c r="Z220" s="193"/>
    </row>
    <row r="221" ht="12.0" customHeight="1">
      <c r="A221" s="193"/>
      <c r="B221" s="193"/>
      <c r="C221" s="193"/>
      <c r="D221" s="193"/>
      <c r="E221" s="193"/>
      <c r="F221" s="193"/>
      <c r="G221" s="193"/>
      <c r="H221" s="193"/>
      <c r="I221" s="193"/>
      <c r="J221" s="193"/>
      <c r="K221" s="193"/>
      <c r="L221" s="193"/>
      <c r="M221" s="193"/>
      <c r="N221" s="193"/>
      <c r="O221" s="193"/>
      <c r="P221" s="193"/>
      <c r="Q221" s="193"/>
      <c r="R221" s="193"/>
      <c r="S221" s="193"/>
      <c r="T221" s="193"/>
      <c r="U221" s="193"/>
      <c r="V221" s="193"/>
      <c r="W221" s="193"/>
      <c r="X221" s="193"/>
      <c r="Y221" s="193"/>
      <c r="Z221" s="193"/>
    </row>
    <row r="222" ht="12.0" customHeight="1">
      <c r="A222" s="193"/>
      <c r="B222" s="193"/>
      <c r="C222" s="193"/>
      <c r="D222" s="193"/>
      <c r="E222" s="193"/>
      <c r="F222" s="193"/>
      <c r="G222" s="193"/>
      <c r="H222" s="193"/>
      <c r="I222" s="193"/>
      <c r="J222" s="193"/>
      <c r="K222" s="193"/>
      <c r="L222" s="193"/>
      <c r="M222" s="193"/>
      <c r="N222" s="193"/>
      <c r="O222" s="193"/>
      <c r="P222" s="193"/>
      <c r="Q222" s="193"/>
      <c r="R222" s="193"/>
      <c r="S222" s="193"/>
      <c r="T222" s="193"/>
      <c r="U222" s="193"/>
      <c r="V222" s="193"/>
      <c r="W222" s="193"/>
      <c r="X222" s="193"/>
      <c r="Y222" s="193"/>
      <c r="Z222" s="193"/>
    </row>
    <row r="223" ht="12.0" customHeight="1">
      <c r="A223" s="193"/>
      <c r="B223" s="193"/>
      <c r="C223" s="193"/>
      <c r="D223" s="193"/>
      <c r="E223" s="193"/>
      <c r="F223" s="193"/>
      <c r="G223" s="193"/>
      <c r="H223" s="193"/>
      <c r="I223" s="193"/>
      <c r="J223" s="193"/>
      <c r="K223" s="193"/>
      <c r="L223" s="193"/>
      <c r="M223" s="193"/>
      <c r="N223" s="193"/>
      <c r="O223" s="193"/>
      <c r="P223" s="193"/>
      <c r="Q223" s="193"/>
      <c r="R223" s="193"/>
      <c r="S223" s="193"/>
      <c r="T223" s="193"/>
      <c r="U223" s="193"/>
      <c r="V223" s="193"/>
      <c r="W223" s="193"/>
      <c r="X223" s="193"/>
      <c r="Y223" s="193"/>
      <c r="Z223" s="193"/>
    </row>
    <row r="224" ht="12.0" customHeight="1">
      <c r="A224" s="193"/>
      <c r="B224" s="193"/>
      <c r="C224" s="193"/>
      <c r="D224" s="193"/>
      <c r="E224" s="193"/>
      <c r="F224" s="193"/>
      <c r="G224" s="193"/>
      <c r="H224" s="193"/>
      <c r="I224" s="193"/>
      <c r="J224" s="193"/>
      <c r="K224" s="193"/>
      <c r="L224" s="193"/>
      <c r="M224" s="193"/>
      <c r="N224" s="193"/>
      <c r="O224" s="193"/>
      <c r="P224" s="193"/>
      <c r="Q224" s="193"/>
      <c r="R224" s="193"/>
      <c r="S224" s="193"/>
      <c r="T224" s="193"/>
      <c r="U224" s="193"/>
      <c r="V224" s="193"/>
      <c r="W224" s="193"/>
      <c r="X224" s="193"/>
      <c r="Y224" s="193"/>
      <c r="Z224" s="193"/>
    </row>
    <row r="225" ht="12.0" customHeight="1">
      <c r="A225" s="193"/>
      <c r="B225" s="193"/>
      <c r="C225" s="193"/>
      <c r="D225" s="193"/>
      <c r="E225" s="193"/>
      <c r="F225" s="193"/>
      <c r="G225" s="193"/>
      <c r="H225" s="193"/>
      <c r="I225" s="193"/>
      <c r="J225" s="193"/>
      <c r="K225" s="193"/>
      <c r="L225" s="193"/>
      <c r="M225" s="193"/>
      <c r="N225" s="193"/>
      <c r="O225" s="193"/>
      <c r="P225" s="193"/>
      <c r="Q225" s="193"/>
      <c r="R225" s="193"/>
      <c r="S225" s="193"/>
      <c r="T225" s="193"/>
      <c r="U225" s="193"/>
      <c r="V225" s="193"/>
      <c r="W225" s="193"/>
      <c r="X225" s="193"/>
      <c r="Y225" s="193"/>
      <c r="Z225" s="193"/>
    </row>
    <row r="226" ht="12.0" customHeight="1">
      <c r="A226" s="193"/>
      <c r="B226" s="193"/>
      <c r="C226" s="193"/>
      <c r="D226" s="193"/>
      <c r="E226" s="193"/>
      <c r="F226" s="193"/>
      <c r="G226" s="193"/>
      <c r="H226" s="193"/>
      <c r="I226" s="193"/>
      <c r="J226" s="193"/>
      <c r="K226" s="193"/>
      <c r="L226" s="193"/>
      <c r="M226" s="193"/>
      <c r="N226" s="193"/>
      <c r="O226" s="193"/>
      <c r="P226" s="193"/>
      <c r="Q226" s="193"/>
      <c r="R226" s="193"/>
      <c r="S226" s="193"/>
      <c r="T226" s="193"/>
      <c r="U226" s="193"/>
      <c r="V226" s="193"/>
      <c r="W226" s="193"/>
      <c r="X226" s="193"/>
      <c r="Y226" s="193"/>
      <c r="Z226" s="193"/>
    </row>
    <row r="227" ht="12.0" customHeight="1">
      <c r="A227" s="193"/>
      <c r="B227" s="193"/>
      <c r="C227" s="193"/>
      <c r="D227" s="193"/>
      <c r="E227" s="193"/>
      <c r="F227" s="193"/>
      <c r="G227" s="193"/>
      <c r="H227" s="193"/>
      <c r="I227" s="193"/>
      <c r="J227" s="193"/>
      <c r="K227" s="193"/>
      <c r="L227" s="193"/>
      <c r="M227" s="193"/>
      <c r="N227" s="193"/>
      <c r="O227" s="193"/>
      <c r="P227" s="193"/>
      <c r="Q227" s="193"/>
      <c r="R227" s="193"/>
      <c r="S227" s="193"/>
      <c r="T227" s="193"/>
      <c r="U227" s="193"/>
      <c r="V227" s="193"/>
      <c r="W227" s="193"/>
      <c r="X227" s="193"/>
      <c r="Y227" s="193"/>
      <c r="Z227" s="193"/>
    </row>
    <row r="228" ht="12.0" customHeight="1">
      <c r="A228" s="193"/>
      <c r="B228" s="193"/>
      <c r="C228" s="193"/>
      <c r="D228" s="193"/>
      <c r="E228" s="193"/>
      <c r="F228" s="193"/>
      <c r="G228" s="193"/>
      <c r="H228" s="193"/>
      <c r="I228" s="193"/>
      <c r="J228" s="193"/>
      <c r="K228" s="193"/>
      <c r="L228" s="193"/>
      <c r="M228" s="193"/>
      <c r="N228" s="193"/>
      <c r="O228" s="193"/>
      <c r="P228" s="193"/>
      <c r="Q228" s="193"/>
      <c r="R228" s="193"/>
      <c r="S228" s="193"/>
      <c r="T228" s="193"/>
      <c r="U228" s="193"/>
      <c r="V228" s="193"/>
      <c r="W228" s="193"/>
      <c r="X228" s="193"/>
      <c r="Y228" s="193"/>
      <c r="Z228" s="193"/>
    </row>
    <row r="229" ht="12.0" customHeight="1">
      <c r="A229" s="193"/>
      <c r="B229" s="193"/>
      <c r="C229" s="193"/>
      <c r="D229" s="193"/>
      <c r="E229" s="193"/>
      <c r="F229" s="193"/>
      <c r="G229" s="193"/>
      <c r="H229" s="193"/>
      <c r="I229" s="193"/>
      <c r="J229" s="193"/>
      <c r="K229" s="193"/>
      <c r="L229" s="193"/>
      <c r="M229" s="193"/>
      <c r="N229" s="193"/>
      <c r="O229" s="193"/>
      <c r="P229" s="193"/>
      <c r="Q229" s="193"/>
      <c r="R229" s="193"/>
      <c r="S229" s="193"/>
      <c r="T229" s="193"/>
      <c r="U229" s="193"/>
      <c r="V229" s="193"/>
      <c r="W229" s="193"/>
      <c r="X229" s="193"/>
      <c r="Y229" s="193"/>
      <c r="Z229" s="193"/>
    </row>
    <row r="230" ht="12.0" customHeight="1">
      <c r="A230" s="193"/>
      <c r="B230" s="193"/>
      <c r="C230" s="193"/>
      <c r="D230" s="193"/>
      <c r="E230" s="193"/>
      <c r="F230" s="193"/>
      <c r="G230" s="193"/>
      <c r="H230" s="193"/>
      <c r="I230" s="193"/>
      <c r="J230" s="193"/>
      <c r="K230" s="193"/>
      <c r="L230" s="193"/>
      <c r="M230" s="193"/>
      <c r="N230" s="193"/>
      <c r="O230" s="193"/>
      <c r="P230" s="193"/>
      <c r="Q230" s="193"/>
      <c r="R230" s="193"/>
      <c r="S230" s="193"/>
      <c r="T230" s="193"/>
      <c r="U230" s="193"/>
      <c r="V230" s="193"/>
      <c r="W230" s="193"/>
      <c r="X230" s="193"/>
      <c r="Y230" s="193"/>
      <c r="Z230" s="193"/>
    </row>
    <row r="231" ht="12.0" customHeight="1">
      <c r="A231" s="193"/>
      <c r="B231" s="193"/>
      <c r="C231" s="193"/>
      <c r="D231" s="193"/>
      <c r="E231" s="193"/>
      <c r="F231" s="193"/>
      <c r="G231" s="193"/>
      <c r="H231" s="193"/>
      <c r="I231" s="193"/>
      <c r="J231" s="193"/>
      <c r="K231" s="193"/>
      <c r="L231" s="193"/>
      <c r="M231" s="193"/>
      <c r="N231" s="193"/>
      <c r="O231" s="193"/>
      <c r="P231" s="193"/>
      <c r="Q231" s="193"/>
      <c r="R231" s="193"/>
      <c r="S231" s="193"/>
      <c r="T231" s="193"/>
      <c r="U231" s="193"/>
      <c r="V231" s="193"/>
      <c r="W231" s="193"/>
      <c r="X231" s="193"/>
      <c r="Y231" s="193"/>
      <c r="Z231" s="193"/>
    </row>
    <row r="232" ht="12.0" customHeight="1">
      <c r="A232" s="193"/>
      <c r="B232" s="193"/>
      <c r="C232" s="193"/>
      <c r="D232" s="193"/>
      <c r="E232" s="193"/>
      <c r="F232" s="193"/>
      <c r="G232" s="193"/>
      <c r="H232" s="193"/>
      <c r="I232" s="193"/>
      <c r="J232" s="193"/>
      <c r="K232" s="193"/>
      <c r="L232" s="193"/>
      <c r="M232" s="193"/>
      <c r="N232" s="193"/>
      <c r="O232" s="193"/>
      <c r="P232" s="193"/>
      <c r="Q232" s="193"/>
      <c r="R232" s="193"/>
      <c r="S232" s="193"/>
      <c r="T232" s="193"/>
      <c r="U232" s="193"/>
      <c r="V232" s="193"/>
      <c r="W232" s="193"/>
      <c r="X232" s="193"/>
      <c r="Y232" s="193"/>
      <c r="Z232" s="193"/>
    </row>
    <row r="233" ht="12.0" customHeight="1">
      <c r="A233" s="193"/>
      <c r="B233" s="193"/>
      <c r="C233" s="193"/>
      <c r="D233" s="193"/>
      <c r="E233" s="193"/>
      <c r="F233" s="193"/>
      <c r="G233" s="193"/>
      <c r="H233" s="193"/>
      <c r="I233" s="193"/>
      <c r="J233" s="193"/>
      <c r="K233" s="193"/>
      <c r="L233" s="193"/>
      <c r="M233" s="193"/>
      <c r="N233" s="193"/>
      <c r="O233" s="193"/>
      <c r="P233" s="193"/>
      <c r="Q233" s="193"/>
      <c r="R233" s="193"/>
      <c r="S233" s="193"/>
      <c r="T233" s="193"/>
      <c r="U233" s="193"/>
      <c r="V233" s="193"/>
      <c r="W233" s="193"/>
      <c r="X233" s="193"/>
      <c r="Y233" s="193"/>
      <c r="Z233" s="193"/>
    </row>
    <row r="234" ht="12.0" customHeight="1">
      <c r="A234" s="193"/>
      <c r="B234" s="193"/>
      <c r="C234" s="193"/>
      <c r="D234" s="193"/>
      <c r="E234" s="193"/>
      <c r="F234" s="193"/>
      <c r="G234" s="193"/>
      <c r="H234" s="193"/>
      <c r="I234" s="193"/>
      <c r="J234" s="193"/>
      <c r="K234" s="193"/>
      <c r="L234" s="193"/>
      <c r="M234" s="193"/>
      <c r="N234" s="193"/>
      <c r="O234" s="193"/>
      <c r="P234" s="193"/>
      <c r="Q234" s="193"/>
      <c r="R234" s="193"/>
      <c r="S234" s="193"/>
      <c r="T234" s="193"/>
      <c r="U234" s="193"/>
      <c r="V234" s="193"/>
      <c r="W234" s="193"/>
      <c r="X234" s="193"/>
      <c r="Y234" s="193"/>
      <c r="Z234" s="193"/>
    </row>
    <row r="235" ht="12.0" customHeight="1">
      <c r="A235" s="193"/>
      <c r="B235" s="193"/>
      <c r="C235" s="193"/>
      <c r="D235" s="193"/>
      <c r="E235" s="193"/>
      <c r="F235" s="193"/>
      <c r="G235" s="193"/>
      <c r="H235" s="193"/>
      <c r="I235" s="193"/>
      <c r="J235" s="193"/>
      <c r="K235" s="193"/>
      <c r="L235" s="193"/>
      <c r="M235" s="193"/>
      <c r="N235" s="193"/>
      <c r="O235" s="193"/>
      <c r="P235" s="193"/>
      <c r="Q235" s="193"/>
      <c r="R235" s="193"/>
      <c r="S235" s="193"/>
      <c r="T235" s="193"/>
      <c r="U235" s="193"/>
      <c r="V235" s="193"/>
      <c r="W235" s="193"/>
      <c r="X235" s="193"/>
      <c r="Y235" s="193"/>
      <c r="Z235" s="193"/>
    </row>
    <row r="236" ht="12.0" customHeight="1">
      <c r="A236" s="193"/>
      <c r="B236" s="193"/>
      <c r="C236" s="193"/>
      <c r="D236" s="193"/>
      <c r="E236" s="193"/>
      <c r="F236" s="193"/>
      <c r="G236" s="193"/>
      <c r="H236" s="193"/>
      <c r="I236" s="193"/>
      <c r="J236" s="193"/>
      <c r="K236" s="193"/>
      <c r="L236" s="193"/>
      <c r="M236" s="193"/>
      <c r="N236" s="193"/>
      <c r="O236" s="193"/>
      <c r="P236" s="193"/>
      <c r="Q236" s="193"/>
      <c r="R236" s="193"/>
      <c r="S236" s="193"/>
      <c r="T236" s="193"/>
      <c r="U236" s="193"/>
      <c r="V236" s="193"/>
      <c r="W236" s="193"/>
      <c r="X236" s="193"/>
      <c r="Y236" s="193"/>
      <c r="Z236" s="193"/>
    </row>
    <row r="237" ht="12.0" customHeight="1">
      <c r="A237" s="193"/>
      <c r="B237" s="193"/>
      <c r="C237" s="193"/>
      <c r="D237" s="193"/>
      <c r="E237" s="193"/>
      <c r="F237" s="193"/>
      <c r="G237" s="193"/>
      <c r="H237" s="193"/>
      <c r="I237" s="193"/>
      <c r="J237" s="193"/>
      <c r="K237" s="193"/>
      <c r="L237" s="193"/>
      <c r="M237" s="193"/>
      <c r="N237" s="193"/>
      <c r="O237" s="193"/>
      <c r="P237" s="193"/>
      <c r="Q237" s="193"/>
      <c r="R237" s="193"/>
      <c r="S237" s="193"/>
      <c r="T237" s="193"/>
      <c r="U237" s="193"/>
      <c r="V237" s="193"/>
      <c r="W237" s="193"/>
      <c r="X237" s="193"/>
      <c r="Y237" s="193"/>
      <c r="Z237" s="193"/>
    </row>
    <row r="238" ht="12.0" customHeight="1">
      <c r="A238" s="193"/>
      <c r="B238" s="193"/>
      <c r="C238" s="193"/>
      <c r="D238" s="193"/>
      <c r="E238" s="193"/>
      <c r="F238" s="193"/>
      <c r="G238" s="193"/>
      <c r="H238" s="193"/>
      <c r="I238" s="193"/>
      <c r="J238" s="193"/>
      <c r="K238" s="193"/>
      <c r="L238" s="193"/>
      <c r="M238" s="193"/>
      <c r="N238" s="193"/>
      <c r="O238" s="193"/>
      <c r="P238" s="193"/>
      <c r="Q238" s="193"/>
      <c r="R238" s="193"/>
      <c r="S238" s="193"/>
      <c r="T238" s="193"/>
      <c r="U238" s="193"/>
      <c r="V238" s="193"/>
      <c r="W238" s="193"/>
      <c r="X238" s="193"/>
      <c r="Y238" s="193"/>
      <c r="Z238" s="193"/>
    </row>
    <row r="239" ht="12.0" customHeight="1">
      <c r="A239" s="193"/>
      <c r="B239" s="193"/>
      <c r="C239" s="193"/>
      <c r="D239" s="193"/>
      <c r="E239" s="193"/>
      <c r="F239" s="193"/>
      <c r="G239" s="193"/>
      <c r="H239" s="193"/>
      <c r="I239" s="193"/>
      <c r="J239" s="193"/>
      <c r="K239" s="193"/>
      <c r="L239" s="193"/>
      <c r="M239" s="193"/>
      <c r="N239" s="193"/>
      <c r="O239" s="193"/>
      <c r="P239" s="193"/>
      <c r="Q239" s="193"/>
      <c r="R239" s="193"/>
      <c r="S239" s="193"/>
      <c r="T239" s="193"/>
      <c r="U239" s="193"/>
      <c r="V239" s="193"/>
      <c r="W239" s="193"/>
      <c r="X239" s="193"/>
      <c r="Y239" s="193"/>
      <c r="Z239" s="193"/>
    </row>
    <row r="240" ht="12.0" customHeight="1">
      <c r="A240" s="193"/>
      <c r="B240" s="193"/>
      <c r="C240" s="193"/>
      <c r="D240" s="193"/>
      <c r="E240" s="193"/>
      <c r="F240" s="193"/>
      <c r="G240" s="193"/>
      <c r="H240" s="193"/>
      <c r="I240" s="193"/>
      <c r="J240" s="193"/>
      <c r="K240" s="193"/>
      <c r="L240" s="193"/>
      <c r="M240" s="193"/>
      <c r="N240" s="193"/>
      <c r="O240" s="193"/>
      <c r="P240" s="193"/>
      <c r="Q240" s="193"/>
      <c r="R240" s="193"/>
      <c r="S240" s="193"/>
      <c r="T240" s="193"/>
      <c r="U240" s="193"/>
      <c r="V240" s="193"/>
      <c r="W240" s="193"/>
      <c r="X240" s="193"/>
      <c r="Y240" s="193"/>
      <c r="Z240" s="193"/>
    </row>
    <row r="241" ht="12.0" customHeight="1">
      <c r="A241" s="193"/>
      <c r="B241" s="193"/>
      <c r="C241" s="193"/>
      <c r="D241" s="193"/>
      <c r="E241" s="193"/>
      <c r="F241" s="193"/>
      <c r="G241" s="193"/>
      <c r="H241" s="193"/>
      <c r="I241" s="193"/>
      <c r="J241" s="193"/>
      <c r="K241" s="193"/>
      <c r="L241" s="193"/>
      <c r="M241" s="193"/>
      <c r="N241" s="193"/>
      <c r="O241" s="193"/>
      <c r="P241" s="193"/>
      <c r="Q241" s="193"/>
      <c r="R241" s="193"/>
      <c r="S241" s="193"/>
      <c r="T241" s="193"/>
      <c r="U241" s="193"/>
      <c r="V241" s="193"/>
      <c r="W241" s="193"/>
      <c r="X241" s="193"/>
      <c r="Y241" s="193"/>
      <c r="Z241" s="193"/>
    </row>
    <row r="242" ht="12.0" customHeight="1">
      <c r="A242" s="193"/>
      <c r="B242" s="193"/>
      <c r="C242" s="193"/>
      <c r="D242" s="193"/>
      <c r="E242" s="193"/>
      <c r="F242" s="193"/>
      <c r="G242" s="193"/>
      <c r="H242" s="193"/>
      <c r="I242" s="193"/>
      <c r="J242" s="193"/>
      <c r="K242" s="193"/>
      <c r="L242" s="193"/>
      <c r="M242" s="193"/>
      <c r="N242" s="193"/>
      <c r="O242" s="193"/>
      <c r="P242" s="193"/>
      <c r="Q242" s="193"/>
      <c r="R242" s="193"/>
      <c r="S242" s="193"/>
      <c r="T242" s="193"/>
      <c r="U242" s="193"/>
      <c r="V242" s="193"/>
      <c r="W242" s="193"/>
      <c r="X242" s="193"/>
      <c r="Y242" s="193"/>
      <c r="Z242" s="193"/>
    </row>
    <row r="243" ht="12.0" customHeight="1">
      <c r="A243" s="193"/>
      <c r="B243" s="193"/>
      <c r="C243" s="193"/>
      <c r="D243" s="193"/>
      <c r="E243" s="193"/>
      <c r="F243" s="193"/>
      <c r="G243" s="193"/>
      <c r="H243" s="193"/>
      <c r="I243" s="193"/>
      <c r="J243" s="193"/>
      <c r="K243" s="193"/>
      <c r="L243" s="193"/>
      <c r="M243" s="193"/>
      <c r="N243" s="193"/>
      <c r="O243" s="193"/>
      <c r="P243" s="193"/>
      <c r="Q243" s="193"/>
      <c r="R243" s="193"/>
      <c r="S243" s="193"/>
      <c r="T243" s="193"/>
      <c r="U243" s="193"/>
      <c r="V243" s="193"/>
      <c r="W243" s="193"/>
      <c r="X243" s="193"/>
      <c r="Y243" s="193"/>
      <c r="Z243" s="193"/>
    </row>
    <row r="244" ht="12.0" customHeight="1">
      <c r="A244" s="193"/>
      <c r="B244" s="193"/>
      <c r="C244" s="193"/>
      <c r="D244" s="193"/>
      <c r="E244" s="193"/>
      <c r="F244" s="193"/>
      <c r="G244" s="193"/>
      <c r="H244" s="193"/>
      <c r="I244" s="193"/>
      <c r="J244" s="193"/>
      <c r="K244" s="193"/>
      <c r="L244" s="193"/>
      <c r="M244" s="193"/>
      <c r="N244" s="193"/>
      <c r="O244" s="193"/>
      <c r="P244" s="193"/>
      <c r="Q244" s="193"/>
      <c r="R244" s="193"/>
      <c r="S244" s="193"/>
      <c r="T244" s="193"/>
      <c r="U244" s="193"/>
      <c r="V244" s="193"/>
      <c r="W244" s="193"/>
      <c r="X244" s="193"/>
      <c r="Y244" s="193"/>
      <c r="Z244" s="193"/>
    </row>
    <row r="245" ht="12.0" customHeight="1">
      <c r="A245" s="193"/>
      <c r="B245" s="193"/>
      <c r="C245" s="193"/>
      <c r="D245" s="193"/>
      <c r="E245" s="193"/>
      <c r="F245" s="193"/>
      <c r="G245" s="193"/>
      <c r="H245" s="193"/>
      <c r="I245" s="193"/>
      <c r="J245" s="193"/>
      <c r="K245" s="193"/>
      <c r="L245" s="193"/>
      <c r="M245" s="193"/>
      <c r="N245" s="193"/>
      <c r="O245" s="193"/>
      <c r="P245" s="193"/>
      <c r="Q245" s="193"/>
      <c r="R245" s="193"/>
      <c r="S245" s="193"/>
      <c r="T245" s="193"/>
      <c r="U245" s="193"/>
      <c r="V245" s="193"/>
      <c r="W245" s="193"/>
      <c r="X245" s="193"/>
      <c r="Y245" s="193"/>
      <c r="Z245" s="193"/>
    </row>
    <row r="246" ht="12.0" customHeight="1">
      <c r="A246" s="193"/>
      <c r="B246" s="193"/>
      <c r="C246" s="193"/>
      <c r="D246" s="193"/>
      <c r="E246" s="193"/>
      <c r="F246" s="193"/>
      <c r="G246" s="193"/>
      <c r="H246" s="193"/>
      <c r="I246" s="193"/>
      <c r="J246" s="193"/>
      <c r="K246" s="193"/>
      <c r="L246" s="193"/>
      <c r="M246" s="193"/>
      <c r="N246" s="193"/>
      <c r="O246" s="193"/>
      <c r="P246" s="193"/>
      <c r="Q246" s="193"/>
      <c r="R246" s="193"/>
      <c r="S246" s="193"/>
      <c r="T246" s="193"/>
      <c r="U246" s="193"/>
      <c r="V246" s="193"/>
      <c r="W246" s="193"/>
      <c r="X246" s="193"/>
      <c r="Y246" s="193"/>
      <c r="Z246" s="193"/>
    </row>
    <row r="247" ht="12.0" customHeight="1">
      <c r="A247" s="193"/>
      <c r="B247" s="193"/>
      <c r="C247" s="193"/>
      <c r="D247" s="193"/>
      <c r="E247" s="193"/>
      <c r="F247" s="193"/>
      <c r="G247" s="193"/>
      <c r="H247" s="193"/>
      <c r="I247" s="193"/>
      <c r="J247" s="193"/>
      <c r="K247" s="193"/>
      <c r="L247" s="193"/>
      <c r="M247" s="193"/>
      <c r="N247" s="193"/>
      <c r="O247" s="193"/>
      <c r="P247" s="193"/>
      <c r="Q247" s="193"/>
      <c r="R247" s="193"/>
      <c r="S247" s="193"/>
      <c r="T247" s="193"/>
      <c r="U247" s="193"/>
      <c r="V247" s="193"/>
      <c r="W247" s="193"/>
      <c r="X247" s="193"/>
      <c r="Y247" s="193"/>
      <c r="Z247" s="193"/>
    </row>
    <row r="248" ht="12.0" customHeight="1">
      <c r="A248" s="193"/>
      <c r="B248" s="193"/>
      <c r="C248" s="193"/>
      <c r="D248" s="193"/>
      <c r="E248" s="193"/>
      <c r="F248" s="193"/>
      <c r="G248" s="193"/>
      <c r="H248" s="193"/>
      <c r="I248" s="193"/>
      <c r="J248" s="193"/>
      <c r="K248" s="193"/>
      <c r="L248" s="193"/>
      <c r="M248" s="193"/>
      <c r="N248" s="193"/>
      <c r="O248" s="193"/>
      <c r="P248" s="193"/>
      <c r="Q248" s="193"/>
      <c r="R248" s="193"/>
      <c r="S248" s="193"/>
      <c r="T248" s="193"/>
      <c r="U248" s="193"/>
      <c r="V248" s="193"/>
      <c r="W248" s="193"/>
      <c r="X248" s="193"/>
      <c r="Y248" s="193"/>
      <c r="Z248" s="193"/>
    </row>
    <row r="249" ht="12.0" customHeight="1">
      <c r="A249" s="193"/>
      <c r="B249" s="193"/>
      <c r="C249" s="193"/>
      <c r="D249" s="193"/>
      <c r="E249" s="193"/>
      <c r="F249" s="193"/>
      <c r="G249" s="193"/>
      <c r="H249" s="193"/>
      <c r="I249" s="193"/>
      <c r="J249" s="193"/>
      <c r="K249" s="193"/>
      <c r="L249" s="193"/>
      <c r="M249" s="193"/>
      <c r="N249" s="193"/>
      <c r="O249" s="193"/>
      <c r="P249" s="193"/>
      <c r="Q249" s="193"/>
      <c r="R249" s="193"/>
      <c r="S249" s="193"/>
      <c r="T249" s="193"/>
      <c r="U249" s="193"/>
      <c r="V249" s="193"/>
      <c r="W249" s="193"/>
      <c r="X249" s="193"/>
      <c r="Y249" s="193"/>
      <c r="Z249" s="193"/>
    </row>
    <row r="250" ht="12.0" customHeight="1">
      <c r="A250" s="193"/>
      <c r="B250" s="193"/>
      <c r="C250" s="193"/>
      <c r="D250" s="193"/>
      <c r="E250" s="193"/>
      <c r="F250" s="193"/>
      <c r="G250" s="193"/>
      <c r="H250" s="193"/>
      <c r="I250" s="193"/>
      <c r="J250" s="193"/>
      <c r="K250" s="193"/>
      <c r="L250" s="193"/>
      <c r="M250" s="193"/>
      <c r="N250" s="193"/>
      <c r="O250" s="193"/>
      <c r="P250" s="193"/>
      <c r="Q250" s="193"/>
      <c r="R250" s="193"/>
      <c r="S250" s="193"/>
      <c r="T250" s="193"/>
      <c r="U250" s="193"/>
      <c r="V250" s="193"/>
      <c r="W250" s="193"/>
      <c r="X250" s="193"/>
      <c r="Y250" s="193"/>
      <c r="Z250" s="193"/>
    </row>
    <row r="251" ht="12.0" customHeight="1">
      <c r="A251" s="193"/>
      <c r="B251" s="193"/>
      <c r="C251" s="193"/>
      <c r="D251" s="193"/>
      <c r="E251" s="193"/>
      <c r="F251" s="193"/>
      <c r="G251" s="193"/>
      <c r="H251" s="193"/>
      <c r="I251" s="193"/>
      <c r="J251" s="193"/>
      <c r="K251" s="193"/>
      <c r="L251" s="193"/>
      <c r="M251" s="193"/>
      <c r="N251" s="193"/>
      <c r="O251" s="193"/>
      <c r="P251" s="193"/>
      <c r="Q251" s="193"/>
      <c r="R251" s="193"/>
      <c r="S251" s="193"/>
      <c r="T251" s="193"/>
      <c r="U251" s="193"/>
      <c r="V251" s="193"/>
      <c r="W251" s="193"/>
      <c r="X251" s="193"/>
      <c r="Y251" s="193"/>
      <c r="Z251" s="193"/>
    </row>
    <row r="252" ht="12.0" customHeight="1">
      <c r="A252" s="193"/>
      <c r="B252" s="193"/>
      <c r="C252" s="193"/>
      <c r="D252" s="193"/>
      <c r="E252" s="193"/>
      <c r="F252" s="193"/>
      <c r="G252" s="193"/>
      <c r="H252" s="193"/>
      <c r="I252" s="193"/>
      <c r="J252" s="193"/>
      <c r="K252" s="193"/>
      <c r="L252" s="193"/>
      <c r="M252" s="193"/>
      <c r="N252" s="193"/>
      <c r="O252" s="193"/>
      <c r="P252" s="193"/>
      <c r="Q252" s="193"/>
      <c r="R252" s="193"/>
      <c r="S252" s="193"/>
      <c r="T252" s="193"/>
      <c r="U252" s="193"/>
      <c r="V252" s="193"/>
      <c r="W252" s="193"/>
      <c r="X252" s="193"/>
      <c r="Y252" s="193"/>
      <c r="Z252" s="193"/>
    </row>
    <row r="253" ht="12.0" customHeight="1">
      <c r="A253" s="193"/>
      <c r="B253" s="193"/>
      <c r="C253" s="193"/>
      <c r="D253" s="193"/>
      <c r="E253" s="193"/>
      <c r="F253" s="193"/>
      <c r="G253" s="193"/>
      <c r="H253" s="193"/>
      <c r="I253" s="193"/>
      <c r="J253" s="193"/>
      <c r="K253" s="193"/>
      <c r="L253" s="193"/>
      <c r="M253" s="193"/>
      <c r="N253" s="193"/>
      <c r="O253" s="193"/>
      <c r="P253" s="193"/>
      <c r="Q253" s="193"/>
      <c r="R253" s="193"/>
      <c r="S253" s="193"/>
      <c r="T253" s="193"/>
      <c r="U253" s="193"/>
      <c r="V253" s="193"/>
      <c r="W253" s="193"/>
      <c r="X253" s="193"/>
      <c r="Y253" s="193"/>
      <c r="Z253" s="193"/>
    </row>
    <row r="254" ht="12.0" customHeight="1">
      <c r="A254" s="193"/>
      <c r="B254" s="193"/>
      <c r="C254" s="193"/>
      <c r="D254" s="193"/>
      <c r="E254" s="193"/>
      <c r="F254" s="193"/>
      <c r="G254" s="193"/>
      <c r="H254" s="193"/>
      <c r="I254" s="193"/>
      <c r="J254" s="193"/>
      <c r="K254" s="193"/>
      <c r="L254" s="193"/>
      <c r="M254" s="193"/>
      <c r="N254" s="193"/>
      <c r="O254" s="193"/>
      <c r="P254" s="193"/>
      <c r="Q254" s="193"/>
      <c r="R254" s="193"/>
      <c r="S254" s="193"/>
      <c r="T254" s="193"/>
      <c r="U254" s="193"/>
      <c r="V254" s="193"/>
      <c r="W254" s="193"/>
      <c r="X254" s="193"/>
      <c r="Y254" s="193"/>
      <c r="Z254" s="193"/>
    </row>
    <row r="255" ht="12.0" customHeight="1">
      <c r="A255" s="193"/>
      <c r="B255" s="193"/>
      <c r="C255" s="193"/>
      <c r="D255" s="193"/>
      <c r="E255" s="193"/>
      <c r="F255" s="193"/>
      <c r="G255" s="193"/>
      <c r="H255" s="193"/>
      <c r="I255" s="193"/>
      <c r="J255" s="193"/>
      <c r="K255" s="193"/>
      <c r="L255" s="193"/>
      <c r="M255" s="193"/>
      <c r="N255" s="193"/>
      <c r="O255" s="193"/>
      <c r="P255" s="193"/>
      <c r="Q255" s="193"/>
      <c r="R255" s="193"/>
      <c r="S255" s="193"/>
      <c r="T255" s="193"/>
      <c r="U255" s="193"/>
      <c r="V255" s="193"/>
      <c r="W255" s="193"/>
      <c r="X255" s="193"/>
      <c r="Y255" s="193"/>
      <c r="Z255" s="193"/>
    </row>
    <row r="256" ht="12.0" customHeight="1">
      <c r="A256" s="193"/>
      <c r="B256" s="193"/>
      <c r="C256" s="193"/>
      <c r="D256" s="193"/>
      <c r="E256" s="193"/>
      <c r="F256" s="193"/>
      <c r="G256" s="193"/>
      <c r="H256" s="193"/>
      <c r="I256" s="193"/>
      <c r="J256" s="193"/>
      <c r="K256" s="193"/>
      <c r="L256" s="193"/>
      <c r="M256" s="193"/>
      <c r="N256" s="193"/>
      <c r="O256" s="193"/>
      <c r="P256" s="193"/>
      <c r="Q256" s="193"/>
      <c r="R256" s="193"/>
      <c r="S256" s="193"/>
      <c r="T256" s="193"/>
      <c r="U256" s="193"/>
      <c r="V256" s="193"/>
      <c r="W256" s="193"/>
      <c r="X256" s="193"/>
      <c r="Y256" s="193"/>
      <c r="Z256" s="193"/>
    </row>
    <row r="257" ht="12.0" customHeight="1">
      <c r="A257" s="193"/>
      <c r="B257" s="193"/>
      <c r="C257" s="193"/>
      <c r="D257" s="193"/>
      <c r="E257" s="193"/>
      <c r="F257" s="193"/>
      <c r="G257" s="193"/>
      <c r="H257" s="193"/>
      <c r="I257" s="193"/>
      <c r="J257" s="193"/>
      <c r="K257" s="193"/>
      <c r="L257" s="193"/>
      <c r="M257" s="193"/>
      <c r="N257" s="193"/>
      <c r="O257" s="193"/>
      <c r="P257" s="193"/>
      <c r="Q257" s="193"/>
      <c r="R257" s="193"/>
      <c r="S257" s="193"/>
      <c r="T257" s="193"/>
      <c r="U257" s="193"/>
      <c r="V257" s="193"/>
      <c r="W257" s="193"/>
      <c r="X257" s="193"/>
      <c r="Y257" s="193"/>
      <c r="Z257" s="193"/>
    </row>
    <row r="258" ht="12.0" customHeight="1">
      <c r="A258" s="193"/>
      <c r="B258" s="193"/>
      <c r="C258" s="193"/>
      <c r="D258" s="193"/>
      <c r="E258" s="193"/>
      <c r="F258" s="193"/>
      <c r="G258" s="193"/>
      <c r="H258" s="193"/>
      <c r="I258" s="193"/>
      <c r="J258" s="193"/>
      <c r="K258" s="193"/>
      <c r="L258" s="193"/>
      <c r="M258" s="193"/>
      <c r="N258" s="193"/>
      <c r="O258" s="193"/>
      <c r="P258" s="193"/>
      <c r="Q258" s="193"/>
      <c r="R258" s="193"/>
      <c r="S258" s="193"/>
      <c r="T258" s="193"/>
      <c r="U258" s="193"/>
      <c r="V258" s="193"/>
      <c r="W258" s="193"/>
      <c r="X258" s="193"/>
      <c r="Y258" s="193"/>
      <c r="Z258" s="193"/>
    </row>
    <row r="259" ht="12.0" customHeight="1">
      <c r="A259" s="193"/>
      <c r="B259" s="193"/>
      <c r="C259" s="193"/>
      <c r="D259" s="193"/>
      <c r="E259" s="193"/>
      <c r="F259" s="193"/>
      <c r="G259" s="193"/>
      <c r="H259" s="193"/>
      <c r="I259" s="193"/>
      <c r="J259" s="193"/>
      <c r="K259" s="193"/>
      <c r="L259" s="193"/>
      <c r="M259" s="193"/>
      <c r="N259" s="193"/>
      <c r="O259" s="193"/>
      <c r="P259" s="193"/>
      <c r="Q259" s="193"/>
      <c r="R259" s="193"/>
      <c r="S259" s="193"/>
      <c r="T259" s="193"/>
      <c r="U259" s="193"/>
      <c r="V259" s="193"/>
      <c r="W259" s="193"/>
      <c r="X259" s="193"/>
      <c r="Y259" s="193"/>
      <c r="Z259" s="193"/>
    </row>
    <row r="260" ht="12.0" customHeight="1">
      <c r="A260" s="193"/>
      <c r="B260" s="193"/>
      <c r="C260" s="193"/>
      <c r="D260" s="193"/>
      <c r="E260" s="193"/>
      <c r="F260" s="193"/>
      <c r="G260" s="193"/>
      <c r="H260" s="193"/>
      <c r="I260" s="193"/>
      <c r="J260" s="193"/>
      <c r="K260" s="193"/>
      <c r="L260" s="193"/>
      <c r="M260" s="193"/>
      <c r="N260" s="193"/>
      <c r="O260" s="193"/>
      <c r="P260" s="193"/>
      <c r="Q260" s="193"/>
      <c r="R260" s="193"/>
      <c r="S260" s="193"/>
      <c r="T260" s="193"/>
      <c r="U260" s="193"/>
      <c r="V260" s="193"/>
      <c r="W260" s="193"/>
      <c r="X260" s="193"/>
      <c r="Y260" s="193"/>
      <c r="Z260" s="193"/>
    </row>
    <row r="261" ht="12.0" customHeight="1">
      <c r="A261" s="193"/>
      <c r="B261" s="193"/>
      <c r="C261" s="193"/>
      <c r="D261" s="193"/>
      <c r="E261" s="193"/>
      <c r="F261" s="193"/>
      <c r="G261" s="193"/>
      <c r="H261" s="193"/>
      <c r="I261" s="193"/>
      <c r="J261" s="193"/>
      <c r="K261" s="193"/>
      <c r="L261" s="193"/>
      <c r="M261" s="193"/>
      <c r="N261" s="193"/>
      <c r="O261" s="193"/>
      <c r="P261" s="193"/>
      <c r="Q261" s="193"/>
      <c r="R261" s="193"/>
      <c r="S261" s="193"/>
      <c r="T261" s="193"/>
      <c r="U261" s="193"/>
      <c r="V261" s="193"/>
      <c r="W261" s="193"/>
      <c r="X261" s="193"/>
      <c r="Y261" s="193"/>
      <c r="Z261" s="193"/>
    </row>
    <row r="262" ht="12.0" customHeight="1">
      <c r="A262" s="193"/>
      <c r="B262" s="193"/>
      <c r="C262" s="193"/>
      <c r="D262" s="193"/>
      <c r="E262" s="193"/>
      <c r="F262" s="193"/>
      <c r="G262" s="193"/>
      <c r="H262" s="193"/>
      <c r="I262" s="193"/>
      <c r="J262" s="193"/>
      <c r="K262" s="193"/>
      <c r="L262" s="193"/>
      <c r="M262" s="193"/>
      <c r="N262" s="193"/>
      <c r="O262" s="193"/>
      <c r="P262" s="193"/>
      <c r="Q262" s="193"/>
      <c r="R262" s="193"/>
      <c r="S262" s="193"/>
      <c r="T262" s="193"/>
      <c r="U262" s="193"/>
      <c r="V262" s="193"/>
      <c r="W262" s="193"/>
      <c r="X262" s="193"/>
      <c r="Y262" s="193"/>
      <c r="Z262" s="193"/>
    </row>
    <row r="263" ht="12.0" customHeight="1">
      <c r="A263" s="193"/>
      <c r="B263" s="193"/>
      <c r="C263" s="193"/>
      <c r="D263" s="193"/>
      <c r="E263" s="193"/>
      <c r="F263" s="193"/>
      <c r="G263" s="193"/>
      <c r="H263" s="193"/>
      <c r="I263" s="193"/>
      <c r="J263" s="193"/>
      <c r="K263" s="193"/>
      <c r="L263" s="193"/>
      <c r="M263" s="193"/>
      <c r="N263" s="193"/>
      <c r="O263" s="193"/>
      <c r="P263" s="193"/>
      <c r="Q263" s="193"/>
      <c r="R263" s="193"/>
      <c r="S263" s="193"/>
      <c r="T263" s="193"/>
      <c r="U263" s="193"/>
      <c r="V263" s="193"/>
      <c r="W263" s="193"/>
      <c r="X263" s="193"/>
      <c r="Y263" s="193"/>
      <c r="Z263" s="193"/>
    </row>
    <row r="264" ht="12.0" customHeight="1">
      <c r="A264" s="193"/>
      <c r="B264" s="193"/>
      <c r="C264" s="193"/>
      <c r="D264" s="193"/>
      <c r="E264" s="193"/>
      <c r="F264" s="193"/>
      <c r="G264" s="193"/>
      <c r="H264" s="193"/>
      <c r="I264" s="193"/>
      <c r="J264" s="193"/>
      <c r="K264" s="193"/>
      <c r="L264" s="193"/>
      <c r="M264" s="193"/>
      <c r="N264" s="193"/>
      <c r="O264" s="193"/>
      <c r="P264" s="193"/>
      <c r="Q264" s="193"/>
      <c r="R264" s="193"/>
      <c r="S264" s="193"/>
      <c r="T264" s="193"/>
      <c r="U264" s="193"/>
      <c r="V264" s="193"/>
      <c r="W264" s="193"/>
      <c r="X264" s="193"/>
      <c r="Y264" s="193"/>
      <c r="Z264" s="193"/>
    </row>
    <row r="265" ht="12.0" customHeight="1">
      <c r="A265" s="193"/>
      <c r="B265" s="193"/>
      <c r="C265" s="193"/>
      <c r="D265" s="193"/>
      <c r="E265" s="193"/>
      <c r="F265" s="193"/>
      <c r="G265" s="193"/>
      <c r="H265" s="193"/>
      <c r="I265" s="193"/>
      <c r="J265" s="193"/>
      <c r="K265" s="193"/>
      <c r="L265" s="193"/>
      <c r="M265" s="193"/>
      <c r="N265" s="193"/>
      <c r="O265" s="193"/>
      <c r="P265" s="193"/>
      <c r="Q265" s="193"/>
      <c r="R265" s="193"/>
      <c r="S265" s="193"/>
      <c r="T265" s="193"/>
      <c r="U265" s="193"/>
      <c r="V265" s="193"/>
      <c r="W265" s="193"/>
      <c r="X265" s="193"/>
      <c r="Y265" s="193"/>
      <c r="Z265" s="193"/>
    </row>
    <row r="266" ht="12.0" customHeight="1">
      <c r="A266" s="193"/>
      <c r="B266" s="193"/>
      <c r="C266" s="193"/>
      <c r="D266" s="193"/>
      <c r="E266" s="193"/>
      <c r="F266" s="193"/>
      <c r="G266" s="193"/>
      <c r="H266" s="193"/>
      <c r="I266" s="193"/>
      <c r="J266" s="193"/>
      <c r="K266" s="193"/>
      <c r="L266" s="193"/>
      <c r="M266" s="193"/>
      <c r="N266" s="193"/>
      <c r="O266" s="193"/>
      <c r="P266" s="193"/>
      <c r="Q266" s="193"/>
      <c r="R266" s="193"/>
      <c r="S266" s="193"/>
      <c r="T266" s="193"/>
      <c r="U266" s="193"/>
      <c r="V266" s="193"/>
      <c r="W266" s="193"/>
      <c r="X266" s="193"/>
      <c r="Y266" s="193"/>
      <c r="Z266" s="193"/>
    </row>
    <row r="267" ht="12.0" customHeight="1">
      <c r="A267" s="193"/>
      <c r="B267" s="193"/>
      <c r="C267" s="193"/>
      <c r="D267" s="193"/>
      <c r="E267" s="193"/>
      <c r="F267" s="193"/>
      <c r="G267" s="193"/>
      <c r="H267" s="193"/>
      <c r="I267" s="193"/>
      <c r="J267" s="193"/>
      <c r="K267" s="193"/>
      <c r="L267" s="193"/>
      <c r="M267" s="193"/>
      <c r="N267" s="193"/>
      <c r="O267" s="193"/>
      <c r="P267" s="193"/>
      <c r="Q267" s="193"/>
      <c r="R267" s="193"/>
      <c r="S267" s="193"/>
      <c r="T267" s="193"/>
      <c r="U267" s="193"/>
      <c r="V267" s="193"/>
      <c r="W267" s="193"/>
      <c r="X267" s="193"/>
      <c r="Y267" s="193"/>
      <c r="Z267" s="193"/>
    </row>
    <row r="268" ht="12.0" customHeight="1">
      <c r="A268" s="193"/>
      <c r="B268" s="193"/>
      <c r="C268" s="193"/>
      <c r="D268" s="193"/>
      <c r="E268" s="193"/>
      <c r="F268" s="193"/>
      <c r="G268" s="193"/>
      <c r="H268" s="193"/>
      <c r="I268" s="193"/>
      <c r="J268" s="193"/>
      <c r="K268" s="193"/>
      <c r="L268" s="193"/>
      <c r="M268" s="193"/>
      <c r="N268" s="193"/>
      <c r="O268" s="193"/>
      <c r="P268" s="193"/>
      <c r="Q268" s="193"/>
      <c r="R268" s="193"/>
      <c r="S268" s="193"/>
      <c r="T268" s="193"/>
      <c r="U268" s="193"/>
      <c r="V268" s="193"/>
      <c r="W268" s="193"/>
      <c r="X268" s="193"/>
      <c r="Y268" s="193"/>
      <c r="Z268" s="193"/>
    </row>
    <row r="269" ht="12.0" customHeight="1">
      <c r="A269" s="193"/>
      <c r="B269" s="193"/>
      <c r="C269" s="193"/>
      <c r="D269" s="193"/>
      <c r="E269" s="193"/>
      <c r="F269" s="193"/>
      <c r="G269" s="193"/>
      <c r="H269" s="193"/>
      <c r="I269" s="193"/>
      <c r="J269" s="193"/>
      <c r="K269" s="193"/>
      <c r="L269" s="193"/>
      <c r="M269" s="193"/>
      <c r="N269" s="193"/>
      <c r="O269" s="193"/>
      <c r="P269" s="193"/>
      <c r="Q269" s="193"/>
      <c r="R269" s="193"/>
      <c r="S269" s="193"/>
      <c r="T269" s="193"/>
      <c r="U269" s="193"/>
      <c r="V269" s="193"/>
      <c r="W269" s="193"/>
      <c r="X269" s="193"/>
      <c r="Y269" s="193"/>
      <c r="Z269" s="193"/>
    </row>
    <row r="270" ht="12.0" customHeight="1">
      <c r="A270" s="193"/>
      <c r="B270" s="193"/>
      <c r="C270" s="193"/>
      <c r="D270" s="193"/>
      <c r="E270" s="193"/>
      <c r="F270" s="193"/>
      <c r="G270" s="193"/>
      <c r="H270" s="193"/>
      <c r="I270" s="193"/>
      <c r="J270" s="193"/>
      <c r="K270" s="193"/>
      <c r="L270" s="193"/>
      <c r="M270" s="193"/>
      <c r="N270" s="193"/>
      <c r="O270" s="193"/>
      <c r="P270" s="193"/>
      <c r="Q270" s="193"/>
      <c r="R270" s="193"/>
      <c r="S270" s="193"/>
      <c r="T270" s="193"/>
      <c r="U270" s="193"/>
      <c r="V270" s="193"/>
      <c r="W270" s="193"/>
      <c r="X270" s="193"/>
      <c r="Y270" s="193"/>
      <c r="Z270" s="193"/>
    </row>
    <row r="271" ht="12.0" customHeight="1">
      <c r="A271" s="193"/>
      <c r="B271" s="193"/>
      <c r="C271" s="193"/>
      <c r="D271" s="193"/>
      <c r="E271" s="193"/>
      <c r="F271" s="193"/>
      <c r="G271" s="193"/>
      <c r="H271" s="193"/>
      <c r="I271" s="193"/>
      <c r="J271" s="193"/>
      <c r="K271" s="193"/>
      <c r="L271" s="193"/>
      <c r="M271" s="193"/>
      <c r="N271" s="193"/>
      <c r="O271" s="193"/>
      <c r="P271" s="193"/>
      <c r="Q271" s="193"/>
      <c r="R271" s="193"/>
      <c r="S271" s="193"/>
      <c r="T271" s="193"/>
      <c r="U271" s="193"/>
      <c r="V271" s="193"/>
      <c r="W271" s="193"/>
      <c r="X271" s="193"/>
      <c r="Y271" s="193"/>
      <c r="Z271" s="193"/>
    </row>
    <row r="272" ht="12.0" customHeight="1">
      <c r="A272" s="193"/>
      <c r="B272" s="193"/>
      <c r="C272" s="193"/>
      <c r="D272" s="193"/>
      <c r="E272" s="193"/>
      <c r="F272" s="193"/>
      <c r="G272" s="193"/>
      <c r="H272" s="193"/>
      <c r="I272" s="193"/>
      <c r="J272" s="193"/>
      <c r="K272" s="193"/>
      <c r="L272" s="193"/>
      <c r="M272" s="193"/>
      <c r="N272" s="193"/>
      <c r="O272" s="193"/>
      <c r="P272" s="193"/>
      <c r="Q272" s="193"/>
      <c r="R272" s="193"/>
      <c r="S272" s="193"/>
      <c r="T272" s="193"/>
      <c r="U272" s="193"/>
      <c r="V272" s="193"/>
      <c r="W272" s="193"/>
      <c r="X272" s="193"/>
      <c r="Y272" s="193"/>
      <c r="Z272" s="193"/>
    </row>
    <row r="273" ht="12.0" customHeight="1">
      <c r="A273" s="193"/>
      <c r="B273" s="193"/>
      <c r="C273" s="193"/>
      <c r="D273" s="193"/>
      <c r="E273" s="193"/>
      <c r="F273" s="193"/>
      <c r="G273" s="193"/>
      <c r="H273" s="193"/>
      <c r="I273" s="193"/>
      <c r="J273" s="193"/>
      <c r="K273" s="193"/>
      <c r="L273" s="193"/>
      <c r="M273" s="193"/>
      <c r="N273" s="193"/>
      <c r="O273" s="193"/>
      <c r="P273" s="193"/>
      <c r="Q273" s="193"/>
      <c r="R273" s="193"/>
      <c r="S273" s="193"/>
      <c r="T273" s="193"/>
      <c r="U273" s="193"/>
      <c r="V273" s="193"/>
      <c r="W273" s="193"/>
      <c r="X273" s="193"/>
      <c r="Y273" s="193"/>
      <c r="Z273" s="193"/>
    </row>
    <row r="274" ht="12.0" customHeight="1">
      <c r="A274" s="193"/>
      <c r="B274" s="193"/>
      <c r="C274" s="193"/>
      <c r="D274" s="193"/>
      <c r="E274" s="193"/>
      <c r="F274" s="193"/>
      <c r="G274" s="193"/>
      <c r="H274" s="193"/>
      <c r="I274" s="193"/>
      <c r="J274" s="193"/>
      <c r="K274" s="193"/>
      <c r="L274" s="193"/>
      <c r="M274" s="193"/>
      <c r="N274" s="193"/>
      <c r="O274" s="193"/>
      <c r="P274" s="193"/>
      <c r="Q274" s="193"/>
      <c r="R274" s="193"/>
      <c r="S274" s="193"/>
      <c r="T274" s="193"/>
      <c r="U274" s="193"/>
      <c r="V274" s="193"/>
      <c r="W274" s="193"/>
      <c r="X274" s="193"/>
      <c r="Y274" s="193"/>
      <c r="Z274" s="193"/>
    </row>
    <row r="275" ht="12.0" customHeight="1">
      <c r="A275" s="193"/>
      <c r="B275" s="193"/>
      <c r="C275" s="193"/>
      <c r="D275" s="193"/>
      <c r="E275" s="193"/>
      <c r="F275" s="193"/>
      <c r="G275" s="193"/>
      <c r="H275" s="193"/>
      <c r="I275" s="193"/>
      <c r="J275" s="193"/>
      <c r="K275" s="193"/>
      <c r="L275" s="193"/>
      <c r="M275" s="193"/>
      <c r="N275" s="193"/>
      <c r="O275" s="193"/>
      <c r="P275" s="193"/>
      <c r="Q275" s="193"/>
      <c r="R275" s="193"/>
      <c r="S275" s="193"/>
      <c r="T275" s="193"/>
      <c r="U275" s="193"/>
      <c r="V275" s="193"/>
      <c r="W275" s="193"/>
      <c r="X275" s="193"/>
      <c r="Y275" s="193"/>
      <c r="Z275" s="193"/>
    </row>
    <row r="276" ht="12.0" customHeight="1">
      <c r="A276" s="193"/>
      <c r="B276" s="193"/>
      <c r="C276" s="193"/>
      <c r="D276" s="193"/>
      <c r="E276" s="193"/>
      <c r="F276" s="193"/>
      <c r="G276" s="193"/>
      <c r="H276" s="193"/>
      <c r="I276" s="193"/>
      <c r="J276" s="193"/>
      <c r="K276" s="193"/>
      <c r="L276" s="193"/>
      <c r="M276" s="193"/>
      <c r="N276" s="193"/>
      <c r="O276" s="193"/>
      <c r="P276" s="193"/>
      <c r="Q276" s="193"/>
      <c r="R276" s="193"/>
      <c r="S276" s="193"/>
      <c r="T276" s="193"/>
      <c r="U276" s="193"/>
      <c r="V276" s="193"/>
      <c r="W276" s="193"/>
      <c r="X276" s="193"/>
      <c r="Y276" s="193"/>
      <c r="Z276" s="193"/>
    </row>
    <row r="277" ht="12.0" customHeight="1">
      <c r="A277" s="193"/>
      <c r="B277" s="193"/>
      <c r="C277" s="193"/>
      <c r="D277" s="193"/>
      <c r="E277" s="193"/>
      <c r="F277" s="193"/>
      <c r="G277" s="193"/>
      <c r="H277" s="193"/>
      <c r="I277" s="193"/>
      <c r="J277" s="193"/>
      <c r="K277" s="193"/>
      <c r="L277" s="193"/>
      <c r="M277" s="193"/>
      <c r="N277" s="193"/>
      <c r="O277" s="193"/>
      <c r="P277" s="193"/>
      <c r="Q277" s="193"/>
      <c r="R277" s="193"/>
      <c r="S277" s="193"/>
      <c r="T277" s="193"/>
      <c r="U277" s="193"/>
      <c r="V277" s="193"/>
      <c r="W277" s="193"/>
      <c r="X277" s="193"/>
      <c r="Y277" s="193"/>
      <c r="Z277" s="193"/>
    </row>
    <row r="278" ht="12.0" customHeight="1">
      <c r="A278" s="193"/>
      <c r="B278" s="193"/>
      <c r="C278" s="193"/>
      <c r="D278" s="193"/>
      <c r="E278" s="193"/>
      <c r="F278" s="193"/>
      <c r="G278" s="193"/>
      <c r="H278" s="193"/>
      <c r="I278" s="193"/>
      <c r="J278" s="193"/>
      <c r="K278" s="193"/>
      <c r="L278" s="193"/>
      <c r="M278" s="193"/>
      <c r="N278" s="193"/>
      <c r="O278" s="193"/>
      <c r="P278" s="193"/>
      <c r="Q278" s="193"/>
      <c r="R278" s="193"/>
      <c r="S278" s="193"/>
      <c r="T278" s="193"/>
      <c r="U278" s="193"/>
      <c r="V278" s="193"/>
      <c r="W278" s="193"/>
      <c r="X278" s="193"/>
      <c r="Y278" s="193"/>
      <c r="Z278" s="193"/>
    </row>
    <row r="279" ht="12.0" customHeight="1">
      <c r="A279" s="193"/>
      <c r="B279" s="193"/>
      <c r="C279" s="193"/>
      <c r="D279" s="193"/>
      <c r="E279" s="193"/>
      <c r="F279" s="193"/>
      <c r="G279" s="193"/>
      <c r="H279" s="193"/>
      <c r="I279" s="193"/>
      <c r="J279" s="193"/>
      <c r="K279" s="193"/>
      <c r="L279" s="193"/>
      <c r="M279" s="193"/>
      <c r="N279" s="193"/>
      <c r="O279" s="193"/>
      <c r="P279" s="193"/>
      <c r="Q279" s="193"/>
      <c r="R279" s="193"/>
      <c r="S279" s="193"/>
      <c r="T279" s="193"/>
      <c r="U279" s="193"/>
      <c r="V279" s="193"/>
      <c r="W279" s="193"/>
      <c r="X279" s="193"/>
      <c r="Y279" s="193"/>
      <c r="Z279" s="193"/>
    </row>
    <row r="280" ht="12.0" customHeight="1">
      <c r="A280" s="193"/>
      <c r="B280" s="193"/>
      <c r="C280" s="193"/>
      <c r="D280" s="193"/>
      <c r="E280" s="193"/>
      <c r="F280" s="193"/>
      <c r="G280" s="193"/>
      <c r="H280" s="193"/>
      <c r="I280" s="193"/>
      <c r="J280" s="193"/>
      <c r="K280" s="193"/>
      <c r="L280" s="193"/>
      <c r="M280" s="193"/>
      <c r="N280" s="193"/>
      <c r="O280" s="193"/>
      <c r="P280" s="193"/>
      <c r="Q280" s="193"/>
      <c r="R280" s="193"/>
      <c r="S280" s="193"/>
      <c r="T280" s="193"/>
      <c r="U280" s="193"/>
      <c r="V280" s="193"/>
      <c r="W280" s="193"/>
      <c r="X280" s="193"/>
      <c r="Y280" s="193"/>
      <c r="Z280" s="193"/>
    </row>
    <row r="281" ht="12.0" customHeight="1">
      <c r="A281" s="193"/>
      <c r="B281" s="193"/>
      <c r="C281" s="193"/>
      <c r="D281" s="193"/>
      <c r="E281" s="193"/>
      <c r="F281" s="193"/>
      <c r="G281" s="193"/>
      <c r="H281" s="193"/>
      <c r="I281" s="193"/>
      <c r="J281" s="193"/>
      <c r="K281" s="193"/>
      <c r="L281" s="193"/>
      <c r="M281" s="193"/>
      <c r="N281" s="193"/>
      <c r="O281" s="193"/>
      <c r="P281" s="193"/>
      <c r="Q281" s="193"/>
      <c r="R281" s="193"/>
      <c r="S281" s="193"/>
      <c r="T281" s="193"/>
      <c r="U281" s="193"/>
      <c r="V281" s="193"/>
      <c r="W281" s="193"/>
      <c r="X281" s="193"/>
      <c r="Y281" s="193"/>
      <c r="Z281" s="193"/>
    </row>
    <row r="282" ht="12.0" customHeight="1">
      <c r="A282" s="193"/>
      <c r="B282" s="193"/>
      <c r="C282" s="193"/>
      <c r="D282" s="193"/>
      <c r="E282" s="193"/>
      <c r="F282" s="193"/>
      <c r="G282" s="193"/>
      <c r="H282" s="193"/>
      <c r="I282" s="193"/>
      <c r="J282" s="193"/>
      <c r="K282" s="193"/>
      <c r="L282" s="193"/>
      <c r="M282" s="193"/>
      <c r="N282" s="193"/>
      <c r="O282" s="193"/>
      <c r="P282" s="193"/>
      <c r="Q282" s="193"/>
      <c r="R282" s="193"/>
      <c r="S282" s="193"/>
      <c r="T282" s="193"/>
      <c r="U282" s="193"/>
      <c r="V282" s="193"/>
      <c r="W282" s="193"/>
      <c r="X282" s="193"/>
      <c r="Y282" s="193"/>
      <c r="Z282" s="193"/>
    </row>
    <row r="283" ht="12.0" customHeight="1">
      <c r="A283" s="193"/>
      <c r="B283" s="193"/>
      <c r="C283" s="193"/>
      <c r="D283" s="193"/>
      <c r="E283" s="193"/>
      <c r="F283" s="193"/>
      <c r="G283" s="193"/>
      <c r="H283" s="193"/>
      <c r="I283" s="193"/>
      <c r="J283" s="193"/>
      <c r="K283" s="193"/>
      <c r="L283" s="193"/>
      <c r="M283" s="193"/>
      <c r="N283" s="193"/>
      <c r="O283" s="193"/>
      <c r="P283" s="193"/>
      <c r="Q283" s="193"/>
      <c r="R283" s="193"/>
      <c r="S283" s="193"/>
      <c r="T283" s="193"/>
      <c r="U283" s="193"/>
      <c r="V283" s="193"/>
      <c r="W283" s="193"/>
      <c r="X283" s="193"/>
      <c r="Y283" s="193"/>
      <c r="Z283" s="193"/>
    </row>
    <row r="284" ht="12.0" customHeight="1">
      <c r="A284" s="193"/>
      <c r="B284" s="193"/>
      <c r="C284" s="193"/>
      <c r="D284" s="193"/>
      <c r="E284" s="193"/>
      <c r="F284" s="193"/>
      <c r="G284" s="193"/>
      <c r="H284" s="193"/>
      <c r="I284" s="193"/>
      <c r="J284" s="193"/>
      <c r="K284" s="193"/>
      <c r="L284" s="193"/>
      <c r="M284" s="193"/>
      <c r="N284" s="193"/>
      <c r="O284" s="193"/>
      <c r="P284" s="193"/>
      <c r="Q284" s="193"/>
      <c r="R284" s="193"/>
      <c r="S284" s="193"/>
      <c r="T284" s="193"/>
      <c r="U284" s="193"/>
      <c r="V284" s="193"/>
      <c r="W284" s="193"/>
      <c r="X284" s="193"/>
      <c r="Y284" s="193"/>
      <c r="Z284" s="193"/>
    </row>
    <row r="285" ht="12.0" customHeight="1">
      <c r="A285" s="193"/>
      <c r="B285" s="193"/>
      <c r="C285" s="193"/>
      <c r="D285" s="193"/>
      <c r="E285" s="193"/>
      <c r="F285" s="193"/>
      <c r="G285" s="193"/>
      <c r="H285" s="193"/>
      <c r="I285" s="193"/>
      <c r="J285" s="193"/>
      <c r="K285" s="193"/>
      <c r="L285" s="193"/>
      <c r="M285" s="193"/>
      <c r="N285" s="193"/>
      <c r="O285" s="193"/>
      <c r="P285" s="193"/>
      <c r="Q285" s="193"/>
      <c r="R285" s="193"/>
      <c r="S285" s="193"/>
      <c r="T285" s="193"/>
      <c r="U285" s="193"/>
      <c r="V285" s="193"/>
      <c r="W285" s="193"/>
      <c r="X285" s="193"/>
      <c r="Y285" s="193"/>
      <c r="Z285" s="193"/>
    </row>
    <row r="286" ht="12.0" customHeight="1">
      <c r="A286" s="193"/>
      <c r="B286" s="193"/>
      <c r="C286" s="193"/>
      <c r="D286" s="193"/>
      <c r="E286" s="193"/>
      <c r="F286" s="193"/>
      <c r="G286" s="193"/>
      <c r="H286" s="193"/>
      <c r="I286" s="193"/>
      <c r="J286" s="193"/>
      <c r="K286" s="193"/>
      <c r="L286" s="193"/>
      <c r="M286" s="193"/>
      <c r="N286" s="193"/>
      <c r="O286" s="193"/>
      <c r="P286" s="193"/>
      <c r="Q286" s="193"/>
      <c r="R286" s="193"/>
      <c r="S286" s="193"/>
      <c r="T286" s="193"/>
      <c r="U286" s="193"/>
      <c r="V286" s="193"/>
      <c r="W286" s="193"/>
      <c r="X286" s="193"/>
      <c r="Y286" s="193"/>
      <c r="Z286" s="193"/>
    </row>
    <row r="287" ht="12.0" customHeight="1">
      <c r="A287" s="193"/>
      <c r="B287" s="193"/>
      <c r="C287" s="193"/>
      <c r="D287" s="193"/>
      <c r="E287" s="193"/>
      <c r="F287" s="193"/>
      <c r="G287" s="193"/>
      <c r="H287" s="193"/>
      <c r="I287" s="193"/>
      <c r="J287" s="193"/>
      <c r="K287" s="193"/>
      <c r="L287" s="193"/>
      <c r="M287" s="193"/>
      <c r="N287" s="193"/>
      <c r="O287" s="193"/>
      <c r="P287" s="193"/>
      <c r="Q287" s="193"/>
      <c r="R287" s="193"/>
      <c r="S287" s="193"/>
      <c r="T287" s="193"/>
      <c r="U287" s="193"/>
      <c r="V287" s="193"/>
      <c r="W287" s="193"/>
      <c r="X287" s="193"/>
      <c r="Y287" s="193"/>
      <c r="Z287" s="193"/>
    </row>
    <row r="288" ht="12.0" customHeight="1">
      <c r="A288" s="193"/>
      <c r="B288" s="193"/>
      <c r="C288" s="193"/>
      <c r="D288" s="193"/>
      <c r="E288" s="193"/>
      <c r="F288" s="193"/>
      <c r="G288" s="193"/>
      <c r="H288" s="193"/>
      <c r="I288" s="193"/>
      <c r="J288" s="193"/>
      <c r="K288" s="193"/>
      <c r="L288" s="193"/>
      <c r="M288" s="193"/>
      <c r="N288" s="193"/>
      <c r="O288" s="193"/>
      <c r="P288" s="193"/>
      <c r="Q288" s="193"/>
      <c r="R288" s="193"/>
      <c r="S288" s="193"/>
      <c r="T288" s="193"/>
      <c r="U288" s="193"/>
      <c r="V288" s="193"/>
      <c r="W288" s="193"/>
      <c r="X288" s="193"/>
      <c r="Y288" s="193"/>
      <c r="Z288" s="193"/>
    </row>
    <row r="289" ht="12.0" customHeight="1">
      <c r="A289" s="193"/>
      <c r="B289" s="193"/>
      <c r="C289" s="193"/>
      <c r="D289" s="193"/>
      <c r="E289" s="193"/>
      <c r="F289" s="193"/>
      <c r="G289" s="193"/>
      <c r="H289" s="193"/>
      <c r="I289" s="193"/>
      <c r="J289" s="193"/>
      <c r="K289" s="193"/>
      <c r="L289" s="193"/>
      <c r="M289" s="193"/>
      <c r="N289" s="193"/>
      <c r="O289" s="193"/>
      <c r="P289" s="193"/>
      <c r="Q289" s="193"/>
      <c r="R289" s="193"/>
      <c r="S289" s="193"/>
      <c r="T289" s="193"/>
      <c r="U289" s="193"/>
      <c r="V289" s="193"/>
      <c r="W289" s="193"/>
      <c r="X289" s="193"/>
      <c r="Y289" s="193"/>
      <c r="Z289" s="193"/>
    </row>
    <row r="290" ht="12.0" customHeight="1">
      <c r="A290" s="193"/>
      <c r="B290" s="193"/>
      <c r="C290" s="193"/>
      <c r="D290" s="193"/>
      <c r="E290" s="193"/>
      <c r="F290" s="193"/>
      <c r="G290" s="193"/>
      <c r="H290" s="193"/>
      <c r="I290" s="193"/>
      <c r="J290" s="193"/>
      <c r="K290" s="193"/>
      <c r="L290" s="193"/>
      <c r="M290" s="193"/>
      <c r="N290" s="193"/>
      <c r="O290" s="193"/>
      <c r="P290" s="193"/>
      <c r="Q290" s="193"/>
      <c r="R290" s="193"/>
      <c r="S290" s="193"/>
      <c r="T290" s="193"/>
      <c r="U290" s="193"/>
      <c r="V290" s="193"/>
      <c r="W290" s="193"/>
      <c r="X290" s="193"/>
      <c r="Y290" s="193"/>
      <c r="Z290" s="193"/>
    </row>
    <row r="291" ht="12.0" customHeight="1">
      <c r="A291" s="193"/>
      <c r="B291" s="193"/>
      <c r="C291" s="193"/>
      <c r="D291" s="193"/>
      <c r="E291" s="193"/>
      <c r="F291" s="193"/>
      <c r="G291" s="193"/>
      <c r="H291" s="193"/>
      <c r="I291" s="193"/>
      <c r="J291" s="193"/>
      <c r="K291" s="193"/>
      <c r="L291" s="193"/>
      <c r="M291" s="193"/>
      <c r="N291" s="193"/>
      <c r="O291" s="193"/>
      <c r="P291" s="193"/>
      <c r="Q291" s="193"/>
      <c r="R291" s="193"/>
      <c r="S291" s="193"/>
      <c r="T291" s="193"/>
      <c r="U291" s="193"/>
      <c r="V291" s="193"/>
      <c r="W291" s="193"/>
      <c r="X291" s="193"/>
      <c r="Y291" s="193"/>
      <c r="Z291" s="193"/>
    </row>
    <row r="292" ht="12.0" customHeight="1">
      <c r="A292" s="193"/>
      <c r="B292" s="193"/>
      <c r="C292" s="193"/>
      <c r="D292" s="193"/>
      <c r="E292" s="193"/>
      <c r="F292" s="193"/>
      <c r="G292" s="193"/>
      <c r="H292" s="193"/>
      <c r="I292" s="193"/>
      <c r="J292" s="193"/>
      <c r="K292" s="193"/>
      <c r="L292" s="193"/>
      <c r="M292" s="193"/>
      <c r="N292" s="193"/>
      <c r="O292" s="193"/>
      <c r="P292" s="193"/>
      <c r="Q292" s="193"/>
      <c r="R292" s="193"/>
      <c r="S292" s="193"/>
      <c r="T292" s="193"/>
      <c r="U292" s="193"/>
      <c r="V292" s="193"/>
      <c r="W292" s="193"/>
      <c r="X292" s="193"/>
      <c r="Y292" s="193"/>
      <c r="Z292" s="193"/>
    </row>
    <row r="293" ht="12.0" customHeight="1">
      <c r="A293" s="193"/>
      <c r="B293" s="193"/>
      <c r="C293" s="193"/>
      <c r="D293" s="193"/>
      <c r="E293" s="193"/>
      <c r="F293" s="193"/>
      <c r="G293" s="193"/>
      <c r="H293" s="193"/>
      <c r="I293" s="193"/>
      <c r="J293" s="193"/>
      <c r="K293" s="193"/>
      <c r="L293" s="193"/>
      <c r="M293" s="193"/>
      <c r="N293" s="193"/>
      <c r="O293" s="193"/>
      <c r="P293" s="193"/>
      <c r="Q293" s="193"/>
      <c r="R293" s="193"/>
      <c r="S293" s="193"/>
      <c r="T293" s="193"/>
      <c r="U293" s="193"/>
      <c r="V293" s="193"/>
      <c r="W293" s="193"/>
      <c r="X293" s="193"/>
      <c r="Y293" s="193"/>
      <c r="Z293" s="193"/>
    </row>
    <row r="294" ht="12.0" customHeight="1">
      <c r="A294" s="193"/>
      <c r="B294" s="193"/>
      <c r="C294" s="193"/>
      <c r="D294" s="193"/>
      <c r="E294" s="193"/>
      <c r="F294" s="193"/>
      <c r="G294" s="193"/>
      <c r="H294" s="193"/>
      <c r="I294" s="193"/>
      <c r="J294" s="193"/>
      <c r="K294" s="193"/>
      <c r="L294" s="193"/>
      <c r="M294" s="193"/>
      <c r="N294" s="193"/>
      <c r="O294" s="193"/>
      <c r="P294" s="193"/>
      <c r="Q294" s="193"/>
      <c r="R294" s="193"/>
      <c r="S294" s="193"/>
      <c r="T294" s="193"/>
      <c r="U294" s="193"/>
      <c r="V294" s="193"/>
      <c r="W294" s="193"/>
      <c r="X294" s="193"/>
      <c r="Y294" s="193"/>
      <c r="Z294" s="193"/>
    </row>
    <row r="295" ht="12.0" customHeight="1">
      <c r="A295" s="193"/>
      <c r="B295" s="193"/>
      <c r="C295" s="193"/>
      <c r="D295" s="193"/>
      <c r="E295" s="193"/>
      <c r="F295" s="193"/>
      <c r="G295" s="193"/>
      <c r="H295" s="193"/>
      <c r="I295" s="193"/>
      <c r="J295" s="193"/>
      <c r="K295" s="193"/>
      <c r="L295" s="193"/>
      <c r="M295" s="193"/>
      <c r="N295" s="193"/>
      <c r="O295" s="193"/>
      <c r="P295" s="193"/>
      <c r="Q295" s="193"/>
      <c r="R295" s="193"/>
      <c r="S295" s="193"/>
      <c r="T295" s="193"/>
      <c r="U295" s="193"/>
      <c r="V295" s="193"/>
      <c r="W295" s="193"/>
      <c r="X295" s="193"/>
      <c r="Y295" s="193"/>
      <c r="Z295" s="193"/>
    </row>
    <row r="296" ht="12.0" customHeight="1">
      <c r="A296" s="193"/>
      <c r="B296" s="193"/>
      <c r="C296" s="193"/>
      <c r="D296" s="193"/>
      <c r="E296" s="193"/>
      <c r="F296" s="193"/>
      <c r="G296" s="193"/>
      <c r="H296" s="193"/>
      <c r="I296" s="193"/>
      <c r="J296" s="193"/>
      <c r="K296" s="193"/>
      <c r="L296" s="193"/>
      <c r="M296" s="193"/>
      <c r="N296" s="193"/>
      <c r="O296" s="193"/>
      <c r="P296" s="193"/>
      <c r="Q296" s="193"/>
      <c r="R296" s="193"/>
      <c r="S296" s="193"/>
      <c r="T296" s="193"/>
      <c r="U296" s="193"/>
      <c r="V296" s="193"/>
      <c r="W296" s="193"/>
      <c r="X296" s="193"/>
      <c r="Y296" s="193"/>
      <c r="Z296" s="193"/>
    </row>
    <row r="297" ht="12.0" customHeight="1">
      <c r="A297" s="193"/>
      <c r="B297" s="193"/>
      <c r="C297" s="193"/>
      <c r="D297" s="193"/>
      <c r="E297" s="193"/>
      <c r="F297" s="193"/>
      <c r="G297" s="193"/>
      <c r="H297" s="193"/>
      <c r="I297" s="193"/>
      <c r="J297" s="193"/>
      <c r="K297" s="193"/>
      <c r="L297" s="193"/>
      <c r="M297" s="193"/>
      <c r="N297" s="193"/>
      <c r="O297" s="193"/>
      <c r="P297" s="193"/>
      <c r="Q297" s="193"/>
      <c r="R297" s="193"/>
      <c r="S297" s="193"/>
      <c r="T297" s="193"/>
      <c r="U297" s="193"/>
      <c r="V297" s="193"/>
      <c r="W297" s="193"/>
      <c r="X297" s="193"/>
      <c r="Y297" s="193"/>
      <c r="Z297" s="193"/>
    </row>
    <row r="298" ht="12.0" customHeight="1">
      <c r="A298" s="193"/>
      <c r="B298" s="193"/>
      <c r="C298" s="193"/>
      <c r="D298" s="193"/>
      <c r="E298" s="193"/>
      <c r="F298" s="193"/>
      <c r="G298" s="193"/>
      <c r="H298" s="193"/>
      <c r="I298" s="193"/>
      <c r="J298" s="193"/>
      <c r="K298" s="193"/>
      <c r="L298" s="193"/>
      <c r="M298" s="193"/>
      <c r="N298" s="193"/>
      <c r="O298" s="193"/>
      <c r="P298" s="193"/>
      <c r="Q298" s="193"/>
      <c r="R298" s="193"/>
      <c r="S298" s="193"/>
      <c r="T298" s="193"/>
      <c r="U298" s="193"/>
      <c r="V298" s="193"/>
      <c r="W298" s="193"/>
      <c r="X298" s="193"/>
      <c r="Y298" s="193"/>
      <c r="Z298" s="193"/>
    </row>
    <row r="299" ht="12.0" customHeight="1">
      <c r="A299" s="193"/>
      <c r="B299" s="193"/>
      <c r="C299" s="193"/>
      <c r="D299" s="193"/>
      <c r="E299" s="193"/>
      <c r="F299" s="193"/>
      <c r="G299" s="193"/>
      <c r="H299" s="193"/>
      <c r="I299" s="193"/>
      <c r="J299" s="193"/>
      <c r="K299" s="193"/>
      <c r="L299" s="193"/>
      <c r="M299" s="193"/>
      <c r="N299" s="193"/>
      <c r="O299" s="193"/>
      <c r="P299" s="193"/>
      <c r="Q299" s="193"/>
      <c r="R299" s="193"/>
      <c r="S299" s="193"/>
      <c r="T299" s="193"/>
      <c r="U299" s="193"/>
      <c r="V299" s="193"/>
      <c r="W299" s="193"/>
      <c r="X299" s="193"/>
      <c r="Y299" s="193"/>
      <c r="Z299" s="193"/>
    </row>
    <row r="300" ht="12.0" customHeight="1">
      <c r="A300" s="193"/>
      <c r="B300" s="193"/>
      <c r="C300" s="193"/>
      <c r="D300" s="193"/>
      <c r="E300" s="193"/>
      <c r="F300" s="193"/>
      <c r="G300" s="193"/>
      <c r="H300" s="193"/>
      <c r="I300" s="193"/>
      <c r="J300" s="193"/>
      <c r="K300" s="193"/>
      <c r="L300" s="193"/>
      <c r="M300" s="193"/>
      <c r="N300" s="193"/>
      <c r="O300" s="193"/>
      <c r="P300" s="193"/>
      <c r="Q300" s="193"/>
      <c r="R300" s="193"/>
      <c r="S300" s="193"/>
      <c r="T300" s="193"/>
      <c r="U300" s="193"/>
      <c r="V300" s="193"/>
      <c r="W300" s="193"/>
      <c r="X300" s="193"/>
      <c r="Y300" s="193"/>
      <c r="Z300" s="193"/>
    </row>
    <row r="301" ht="12.0" customHeight="1">
      <c r="A301" s="193"/>
      <c r="B301" s="193"/>
      <c r="C301" s="193"/>
      <c r="D301" s="193"/>
      <c r="E301" s="193"/>
      <c r="F301" s="193"/>
      <c r="G301" s="193"/>
      <c r="H301" s="193"/>
      <c r="I301" s="193"/>
      <c r="J301" s="193"/>
      <c r="K301" s="193"/>
      <c r="L301" s="193"/>
      <c r="M301" s="193"/>
      <c r="N301" s="193"/>
      <c r="O301" s="193"/>
      <c r="P301" s="193"/>
      <c r="Q301" s="193"/>
      <c r="R301" s="193"/>
      <c r="S301" s="193"/>
      <c r="T301" s="193"/>
      <c r="U301" s="193"/>
      <c r="V301" s="193"/>
      <c r="W301" s="193"/>
      <c r="X301" s="193"/>
      <c r="Y301" s="193"/>
      <c r="Z301" s="193"/>
    </row>
    <row r="302" ht="12.0" customHeight="1">
      <c r="A302" s="193"/>
      <c r="B302" s="193"/>
      <c r="C302" s="193"/>
      <c r="D302" s="193"/>
      <c r="E302" s="193"/>
      <c r="F302" s="193"/>
      <c r="G302" s="193"/>
      <c r="H302" s="193"/>
      <c r="I302" s="193"/>
      <c r="J302" s="193"/>
      <c r="K302" s="193"/>
      <c r="L302" s="193"/>
      <c r="M302" s="193"/>
      <c r="N302" s="193"/>
      <c r="O302" s="193"/>
      <c r="P302" s="193"/>
      <c r="Q302" s="193"/>
      <c r="R302" s="193"/>
      <c r="S302" s="193"/>
      <c r="T302" s="193"/>
      <c r="U302" s="193"/>
      <c r="V302" s="193"/>
      <c r="W302" s="193"/>
      <c r="X302" s="193"/>
      <c r="Y302" s="193"/>
      <c r="Z302" s="193"/>
    </row>
    <row r="303" ht="12.0" customHeight="1">
      <c r="A303" s="193"/>
      <c r="B303" s="193"/>
      <c r="C303" s="193"/>
      <c r="D303" s="193"/>
      <c r="E303" s="193"/>
      <c r="F303" s="193"/>
      <c r="G303" s="193"/>
      <c r="H303" s="193"/>
      <c r="I303" s="193"/>
      <c r="J303" s="193"/>
      <c r="K303" s="193"/>
      <c r="L303" s="193"/>
      <c r="M303" s="193"/>
      <c r="N303" s="193"/>
      <c r="O303" s="193"/>
      <c r="P303" s="193"/>
      <c r="Q303" s="193"/>
      <c r="R303" s="193"/>
      <c r="S303" s="193"/>
      <c r="T303" s="193"/>
      <c r="U303" s="193"/>
      <c r="V303" s="193"/>
      <c r="W303" s="193"/>
      <c r="X303" s="193"/>
      <c r="Y303" s="193"/>
      <c r="Z303" s="193"/>
    </row>
    <row r="304" ht="12.0" customHeight="1">
      <c r="A304" s="193"/>
      <c r="B304" s="193"/>
      <c r="C304" s="193"/>
      <c r="D304" s="193"/>
      <c r="E304" s="193"/>
      <c r="F304" s="193"/>
      <c r="G304" s="193"/>
      <c r="H304" s="193"/>
      <c r="I304" s="193"/>
      <c r="J304" s="193"/>
      <c r="K304" s="193"/>
      <c r="L304" s="193"/>
      <c r="M304" s="193"/>
      <c r="N304" s="193"/>
      <c r="O304" s="193"/>
      <c r="P304" s="193"/>
      <c r="Q304" s="193"/>
      <c r="R304" s="193"/>
      <c r="S304" s="193"/>
      <c r="T304" s="193"/>
      <c r="U304" s="193"/>
      <c r="V304" s="193"/>
      <c r="W304" s="193"/>
      <c r="X304" s="193"/>
      <c r="Y304" s="193"/>
      <c r="Z304" s="193"/>
    </row>
    <row r="305" ht="12.0" customHeight="1">
      <c r="A305" s="193"/>
      <c r="B305" s="193"/>
      <c r="C305" s="193"/>
      <c r="D305" s="193"/>
      <c r="E305" s="193"/>
      <c r="F305" s="193"/>
      <c r="G305" s="193"/>
      <c r="H305" s="193"/>
      <c r="I305" s="193"/>
      <c r="J305" s="193"/>
      <c r="K305" s="193"/>
      <c r="L305" s="193"/>
      <c r="M305" s="193"/>
      <c r="N305" s="193"/>
      <c r="O305" s="193"/>
      <c r="P305" s="193"/>
      <c r="Q305" s="193"/>
      <c r="R305" s="193"/>
      <c r="S305" s="193"/>
      <c r="T305" s="193"/>
      <c r="U305" s="193"/>
      <c r="V305" s="193"/>
      <c r="W305" s="193"/>
      <c r="X305" s="193"/>
      <c r="Y305" s="193"/>
      <c r="Z305" s="193"/>
    </row>
    <row r="306" ht="12.0" customHeight="1">
      <c r="A306" s="193"/>
      <c r="B306" s="193"/>
      <c r="C306" s="193"/>
      <c r="D306" s="193"/>
      <c r="E306" s="193"/>
      <c r="F306" s="193"/>
      <c r="G306" s="193"/>
      <c r="H306" s="193"/>
      <c r="I306" s="193"/>
      <c r="J306" s="193"/>
      <c r="K306" s="193"/>
      <c r="L306" s="193"/>
      <c r="M306" s="193"/>
      <c r="N306" s="193"/>
      <c r="O306" s="193"/>
      <c r="P306" s="193"/>
      <c r="Q306" s="193"/>
      <c r="R306" s="193"/>
      <c r="S306" s="193"/>
      <c r="T306" s="193"/>
      <c r="U306" s="193"/>
      <c r="V306" s="193"/>
      <c r="W306" s="193"/>
      <c r="X306" s="193"/>
      <c r="Y306" s="193"/>
      <c r="Z306" s="193"/>
    </row>
    <row r="307" ht="12.0" customHeight="1">
      <c r="A307" s="193"/>
      <c r="B307" s="193"/>
      <c r="C307" s="193"/>
      <c r="D307" s="193"/>
      <c r="E307" s="193"/>
      <c r="F307" s="193"/>
      <c r="G307" s="193"/>
      <c r="H307" s="193"/>
      <c r="I307" s="193"/>
      <c r="J307" s="193"/>
      <c r="K307" s="193"/>
      <c r="L307" s="193"/>
      <c r="M307" s="193"/>
      <c r="N307" s="193"/>
      <c r="O307" s="193"/>
      <c r="P307" s="193"/>
      <c r="Q307" s="193"/>
      <c r="R307" s="193"/>
      <c r="S307" s="193"/>
      <c r="T307" s="193"/>
      <c r="U307" s="193"/>
      <c r="V307" s="193"/>
      <c r="W307" s="193"/>
      <c r="X307" s="193"/>
      <c r="Y307" s="193"/>
      <c r="Z307" s="193"/>
    </row>
    <row r="308" ht="12.0" customHeight="1">
      <c r="A308" s="193"/>
      <c r="B308" s="193"/>
      <c r="C308" s="193"/>
      <c r="D308" s="193"/>
      <c r="E308" s="193"/>
      <c r="F308" s="193"/>
      <c r="G308" s="193"/>
      <c r="H308" s="193"/>
      <c r="I308" s="193"/>
      <c r="J308" s="193"/>
      <c r="K308" s="193"/>
      <c r="L308" s="193"/>
      <c r="M308" s="193"/>
      <c r="N308" s="193"/>
      <c r="O308" s="193"/>
      <c r="P308" s="193"/>
      <c r="Q308" s="193"/>
      <c r="R308" s="193"/>
      <c r="S308" s="193"/>
      <c r="T308" s="193"/>
      <c r="U308" s="193"/>
      <c r="V308" s="193"/>
      <c r="W308" s="193"/>
      <c r="X308" s="193"/>
      <c r="Y308" s="193"/>
      <c r="Z308" s="193"/>
    </row>
    <row r="309" ht="12.0" customHeight="1">
      <c r="A309" s="193"/>
      <c r="B309" s="193"/>
      <c r="C309" s="193"/>
      <c r="D309" s="193"/>
      <c r="E309" s="193"/>
      <c r="F309" s="193"/>
      <c r="G309" s="193"/>
      <c r="H309" s="193"/>
      <c r="I309" s="193"/>
      <c r="J309" s="193"/>
      <c r="K309" s="193"/>
      <c r="L309" s="193"/>
      <c r="M309" s="193"/>
      <c r="N309" s="193"/>
      <c r="O309" s="193"/>
      <c r="P309" s="193"/>
      <c r="Q309" s="193"/>
      <c r="R309" s="193"/>
      <c r="S309" s="193"/>
      <c r="T309" s="193"/>
      <c r="U309" s="193"/>
      <c r="V309" s="193"/>
      <c r="W309" s="193"/>
      <c r="X309" s="193"/>
      <c r="Y309" s="193"/>
      <c r="Z309" s="193"/>
    </row>
    <row r="310" ht="12.0" customHeight="1">
      <c r="A310" s="193"/>
      <c r="B310" s="193"/>
      <c r="C310" s="193"/>
      <c r="D310" s="193"/>
      <c r="E310" s="193"/>
      <c r="F310" s="193"/>
      <c r="G310" s="193"/>
      <c r="H310" s="193"/>
      <c r="I310" s="193"/>
      <c r="J310" s="193"/>
      <c r="K310" s="193"/>
      <c r="L310" s="193"/>
      <c r="M310" s="193"/>
      <c r="N310" s="193"/>
      <c r="O310" s="193"/>
      <c r="P310" s="193"/>
      <c r="Q310" s="193"/>
      <c r="R310" s="193"/>
      <c r="S310" s="193"/>
      <c r="T310" s="193"/>
      <c r="U310" s="193"/>
      <c r="V310" s="193"/>
      <c r="W310" s="193"/>
      <c r="X310" s="193"/>
      <c r="Y310" s="193"/>
      <c r="Z310" s="193"/>
    </row>
    <row r="311" ht="12.0" customHeight="1">
      <c r="A311" s="193"/>
      <c r="B311" s="193"/>
      <c r="C311" s="193"/>
      <c r="D311" s="193"/>
      <c r="E311" s="193"/>
      <c r="F311" s="193"/>
      <c r="G311" s="193"/>
      <c r="H311" s="193"/>
      <c r="I311" s="193"/>
      <c r="J311" s="193"/>
      <c r="K311" s="193"/>
      <c r="L311" s="193"/>
      <c r="M311" s="193"/>
      <c r="N311" s="193"/>
      <c r="O311" s="193"/>
      <c r="P311" s="193"/>
      <c r="Q311" s="193"/>
      <c r="R311" s="193"/>
      <c r="S311" s="193"/>
      <c r="T311" s="193"/>
      <c r="U311" s="193"/>
      <c r="V311" s="193"/>
      <c r="W311" s="193"/>
      <c r="X311" s="193"/>
      <c r="Y311" s="193"/>
      <c r="Z311" s="193"/>
    </row>
    <row r="312" ht="12.0" customHeight="1">
      <c r="A312" s="193"/>
      <c r="B312" s="193"/>
      <c r="C312" s="193"/>
      <c r="D312" s="193"/>
      <c r="E312" s="193"/>
      <c r="F312" s="193"/>
      <c r="G312" s="193"/>
      <c r="H312" s="193"/>
      <c r="I312" s="193"/>
      <c r="J312" s="193"/>
      <c r="K312" s="193"/>
      <c r="L312" s="193"/>
      <c r="M312" s="193"/>
      <c r="N312" s="193"/>
      <c r="O312" s="193"/>
      <c r="P312" s="193"/>
      <c r="Q312" s="193"/>
      <c r="R312" s="193"/>
      <c r="S312" s="193"/>
      <c r="T312" s="193"/>
      <c r="U312" s="193"/>
      <c r="V312" s="193"/>
      <c r="W312" s="193"/>
      <c r="X312" s="193"/>
      <c r="Y312" s="193"/>
      <c r="Z312" s="193"/>
    </row>
    <row r="313" ht="12.0" customHeight="1">
      <c r="A313" s="193"/>
      <c r="B313" s="193"/>
      <c r="C313" s="193"/>
      <c r="D313" s="193"/>
      <c r="E313" s="193"/>
      <c r="F313" s="193"/>
      <c r="G313" s="193"/>
      <c r="H313" s="193"/>
      <c r="I313" s="193"/>
      <c r="J313" s="193"/>
      <c r="K313" s="193"/>
      <c r="L313" s="193"/>
      <c r="M313" s="193"/>
      <c r="N313" s="193"/>
      <c r="O313" s="193"/>
      <c r="P313" s="193"/>
      <c r="Q313" s="193"/>
      <c r="R313" s="193"/>
      <c r="S313" s="193"/>
      <c r="T313" s="193"/>
      <c r="U313" s="193"/>
      <c r="V313" s="193"/>
      <c r="W313" s="193"/>
      <c r="X313" s="193"/>
      <c r="Y313" s="193"/>
      <c r="Z313" s="193"/>
    </row>
    <row r="314" ht="12.0" customHeight="1">
      <c r="A314" s="193"/>
      <c r="B314" s="193"/>
      <c r="C314" s="193"/>
      <c r="D314" s="193"/>
      <c r="E314" s="193"/>
      <c r="F314" s="193"/>
      <c r="G314" s="193"/>
      <c r="H314" s="193"/>
      <c r="I314" s="193"/>
      <c r="J314" s="193"/>
      <c r="K314" s="193"/>
      <c r="L314" s="193"/>
      <c r="M314" s="193"/>
      <c r="N314" s="193"/>
      <c r="O314" s="193"/>
      <c r="P314" s="193"/>
      <c r="Q314" s="193"/>
      <c r="R314" s="193"/>
      <c r="S314" s="193"/>
      <c r="T314" s="193"/>
      <c r="U314" s="193"/>
      <c r="V314" s="193"/>
      <c r="W314" s="193"/>
      <c r="X314" s="193"/>
      <c r="Y314" s="193"/>
      <c r="Z314" s="193"/>
    </row>
    <row r="315" ht="12.0" customHeight="1">
      <c r="A315" s="193"/>
      <c r="B315" s="193"/>
      <c r="C315" s="193"/>
      <c r="D315" s="193"/>
      <c r="E315" s="193"/>
      <c r="F315" s="193"/>
      <c r="G315" s="193"/>
      <c r="H315" s="193"/>
      <c r="I315" s="193"/>
      <c r="J315" s="193"/>
      <c r="K315" s="193"/>
      <c r="L315" s="193"/>
      <c r="M315" s="193"/>
      <c r="N315" s="193"/>
      <c r="O315" s="193"/>
      <c r="P315" s="193"/>
      <c r="Q315" s="193"/>
      <c r="R315" s="193"/>
      <c r="S315" s="193"/>
      <c r="T315" s="193"/>
      <c r="U315" s="193"/>
      <c r="V315" s="193"/>
      <c r="W315" s="193"/>
      <c r="X315" s="193"/>
      <c r="Y315" s="193"/>
      <c r="Z315" s="193"/>
    </row>
    <row r="316" ht="12.0" customHeight="1">
      <c r="A316" s="193"/>
      <c r="B316" s="193"/>
      <c r="C316" s="193"/>
      <c r="D316" s="193"/>
      <c r="E316" s="193"/>
      <c r="F316" s="193"/>
      <c r="G316" s="193"/>
      <c r="H316" s="193"/>
      <c r="I316" s="193"/>
      <c r="J316" s="193"/>
      <c r="K316" s="193"/>
      <c r="L316" s="193"/>
      <c r="M316" s="193"/>
      <c r="N316" s="193"/>
      <c r="O316" s="193"/>
      <c r="P316" s="193"/>
      <c r="Q316" s="193"/>
      <c r="R316" s="193"/>
      <c r="S316" s="193"/>
      <c r="T316" s="193"/>
      <c r="U316" s="193"/>
      <c r="V316" s="193"/>
      <c r="W316" s="193"/>
      <c r="X316" s="193"/>
      <c r="Y316" s="193"/>
      <c r="Z316" s="193"/>
    </row>
    <row r="317" ht="12.0" customHeight="1">
      <c r="A317" s="193"/>
      <c r="B317" s="193"/>
      <c r="C317" s="193"/>
      <c r="D317" s="193"/>
      <c r="E317" s="193"/>
      <c r="F317" s="193"/>
      <c r="G317" s="193"/>
      <c r="H317" s="193"/>
      <c r="I317" s="193"/>
      <c r="J317" s="193"/>
      <c r="K317" s="193"/>
      <c r="L317" s="193"/>
      <c r="M317" s="193"/>
      <c r="N317" s="193"/>
      <c r="O317" s="193"/>
      <c r="P317" s="193"/>
      <c r="Q317" s="193"/>
      <c r="R317" s="193"/>
      <c r="S317" s="193"/>
      <c r="T317" s="193"/>
      <c r="U317" s="193"/>
      <c r="V317" s="193"/>
      <c r="W317" s="193"/>
      <c r="X317" s="193"/>
      <c r="Y317" s="193"/>
      <c r="Z317" s="193"/>
    </row>
    <row r="318" ht="12.0" customHeight="1">
      <c r="A318" s="193"/>
      <c r="B318" s="193"/>
      <c r="C318" s="193"/>
      <c r="D318" s="193"/>
      <c r="E318" s="193"/>
      <c r="F318" s="193"/>
      <c r="G318" s="193"/>
      <c r="H318" s="193"/>
      <c r="I318" s="193"/>
      <c r="J318" s="193"/>
      <c r="K318" s="193"/>
      <c r="L318" s="193"/>
      <c r="M318" s="193"/>
      <c r="N318" s="193"/>
      <c r="O318" s="193"/>
      <c r="P318" s="193"/>
      <c r="Q318" s="193"/>
      <c r="R318" s="193"/>
      <c r="S318" s="193"/>
      <c r="T318" s="193"/>
      <c r="U318" s="193"/>
      <c r="V318" s="193"/>
      <c r="W318" s="193"/>
      <c r="X318" s="193"/>
      <c r="Y318" s="193"/>
      <c r="Z318" s="193"/>
    </row>
    <row r="319" ht="12.0" customHeight="1">
      <c r="A319" s="193"/>
      <c r="B319" s="193"/>
      <c r="C319" s="193"/>
      <c r="D319" s="193"/>
      <c r="E319" s="193"/>
      <c r="F319" s="193"/>
      <c r="G319" s="193"/>
      <c r="H319" s="193"/>
      <c r="I319" s="193"/>
      <c r="J319" s="193"/>
      <c r="K319" s="193"/>
      <c r="L319" s="193"/>
      <c r="M319" s="193"/>
      <c r="N319" s="193"/>
      <c r="O319" s="193"/>
      <c r="P319" s="193"/>
      <c r="Q319" s="193"/>
      <c r="R319" s="193"/>
      <c r="S319" s="193"/>
      <c r="T319" s="193"/>
      <c r="U319" s="193"/>
      <c r="V319" s="193"/>
      <c r="W319" s="193"/>
      <c r="X319" s="193"/>
      <c r="Y319" s="193"/>
      <c r="Z319" s="193"/>
    </row>
    <row r="320" ht="12.0" customHeight="1">
      <c r="A320" s="193"/>
      <c r="B320" s="193"/>
      <c r="C320" s="193"/>
      <c r="D320" s="193"/>
      <c r="E320" s="193"/>
      <c r="F320" s="193"/>
      <c r="G320" s="193"/>
      <c r="H320" s="193"/>
      <c r="I320" s="193"/>
      <c r="J320" s="193"/>
      <c r="K320" s="193"/>
      <c r="L320" s="193"/>
      <c r="M320" s="193"/>
      <c r="N320" s="193"/>
      <c r="O320" s="193"/>
      <c r="P320" s="193"/>
      <c r="Q320" s="193"/>
      <c r="R320" s="193"/>
      <c r="S320" s="193"/>
      <c r="T320" s="193"/>
      <c r="U320" s="193"/>
      <c r="V320" s="193"/>
      <c r="W320" s="193"/>
      <c r="X320" s="193"/>
      <c r="Y320" s="193"/>
      <c r="Z320" s="193"/>
    </row>
    <row r="321" ht="12.0" customHeight="1">
      <c r="A321" s="193"/>
      <c r="B321" s="193"/>
      <c r="C321" s="193"/>
      <c r="D321" s="193"/>
      <c r="E321" s="193"/>
      <c r="F321" s="193"/>
      <c r="G321" s="193"/>
      <c r="H321" s="193"/>
      <c r="I321" s="193"/>
      <c r="J321" s="193"/>
      <c r="K321" s="193"/>
      <c r="L321" s="193"/>
      <c r="M321" s="193"/>
      <c r="N321" s="193"/>
      <c r="O321" s="193"/>
      <c r="P321" s="193"/>
      <c r="Q321" s="193"/>
      <c r="R321" s="193"/>
      <c r="S321" s="193"/>
      <c r="T321" s="193"/>
      <c r="U321" s="193"/>
      <c r="V321" s="193"/>
      <c r="W321" s="193"/>
      <c r="X321" s="193"/>
      <c r="Y321" s="193"/>
      <c r="Z321" s="193"/>
    </row>
    <row r="322" ht="12.0" customHeight="1">
      <c r="A322" s="193"/>
      <c r="B322" s="193"/>
      <c r="C322" s="193"/>
      <c r="D322" s="193"/>
      <c r="E322" s="193"/>
      <c r="F322" s="193"/>
      <c r="G322" s="193"/>
      <c r="H322" s="193"/>
      <c r="I322" s="193"/>
      <c r="J322" s="193"/>
      <c r="K322" s="193"/>
      <c r="L322" s="193"/>
      <c r="M322" s="193"/>
      <c r="N322" s="193"/>
      <c r="O322" s="193"/>
      <c r="P322" s="193"/>
      <c r="Q322" s="193"/>
      <c r="R322" s="193"/>
      <c r="S322" s="193"/>
      <c r="T322" s="193"/>
      <c r="U322" s="193"/>
      <c r="V322" s="193"/>
      <c r="W322" s="193"/>
      <c r="X322" s="193"/>
      <c r="Y322" s="193"/>
      <c r="Z322" s="193"/>
    </row>
    <row r="323" ht="12.0" customHeight="1">
      <c r="A323" s="193"/>
      <c r="B323" s="193"/>
      <c r="C323" s="193"/>
      <c r="D323" s="193"/>
      <c r="E323" s="193"/>
      <c r="F323" s="193"/>
      <c r="G323" s="193"/>
      <c r="H323" s="193"/>
      <c r="I323" s="193"/>
      <c r="J323" s="193"/>
      <c r="K323" s="193"/>
      <c r="L323" s="193"/>
      <c r="M323" s="193"/>
      <c r="N323" s="193"/>
      <c r="O323" s="193"/>
      <c r="P323" s="193"/>
      <c r="Q323" s="193"/>
      <c r="R323" s="193"/>
      <c r="S323" s="193"/>
      <c r="T323" s="193"/>
      <c r="U323" s="193"/>
      <c r="V323" s="193"/>
      <c r="W323" s="193"/>
      <c r="X323" s="193"/>
      <c r="Y323" s="193"/>
      <c r="Z323" s="193"/>
    </row>
    <row r="324" ht="12.0" customHeight="1">
      <c r="A324" s="193"/>
      <c r="B324" s="193"/>
      <c r="C324" s="193"/>
      <c r="D324" s="193"/>
      <c r="E324" s="193"/>
      <c r="F324" s="193"/>
      <c r="G324" s="193"/>
      <c r="H324" s="193"/>
      <c r="I324" s="193"/>
      <c r="J324" s="193"/>
      <c r="K324" s="193"/>
      <c r="L324" s="193"/>
      <c r="M324" s="193"/>
      <c r="N324" s="193"/>
      <c r="O324" s="193"/>
      <c r="P324" s="193"/>
      <c r="Q324" s="193"/>
      <c r="R324" s="193"/>
      <c r="S324" s="193"/>
      <c r="T324" s="193"/>
      <c r="U324" s="193"/>
      <c r="V324" s="193"/>
      <c r="W324" s="193"/>
      <c r="X324" s="193"/>
      <c r="Y324" s="193"/>
      <c r="Z324" s="193"/>
    </row>
    <row r="325" ht="12.0" customHeight="1">
      <c r="A325" s="193"/>
      <c r="B325" s="193"/>
      <c r="C325" s="193"/>
      <c r="D325" s="193"/>
      <c r="E325" s="193"/>
      <c r="F325" s="193"/>
      <c r="G325" s="193"/>
      <c r="H325" s="193"/>
      <c r="I325" s="193"/>
      <c r="J325" s="193"/>
      <c r="K325" s="193"/>
      <c r="L325" s="193"/>
      <c r="M325" s="193"/>
      <c r="N325" s="193"/>
      <c r="O325" s="193"/>
      <c r="P325" s="193"/>
      <c r="Q325" s="193"/>
      <c r="R325" s="193"/>
      <c r="S325" s="193"/>
      <c r="T325" s="193"/>
      <c r="U325" s="193"/>
      <c r="V325" s="193"/>
      <c r="W325" s="193"/>
      <c r="X325" s="193"/>
      <c r="Y325" s="193"/>
      <c r="Z325" s="193"/>
    </row>
    <row r="326" ht="12.0" customHeight="1">
      <c r="A326" s="193"/>
      <c r="B326" s="193"/>
      <c r="C326" s="193"/>
      <c r="D326" s="193"/>
      <c r="E326" s="193"/>
      <c r="F326" s="193"/>
      <c r="G326" s="193"/>
      <c r="H326" s="193"/>
      <c r="I326" s="193"/>
      <c r="J326" s="193"/>
      <c r="K326" s="193"/>
      <c r="L326" s="193"/>
      <c r="M326" s="193"/>
      <c r="N326" s="193"/>
      <c r="O326" s="193"/>
      <c r="P326" s="193"/>
      <c r="Q326" s="193"/>
      <c r="R326" s="193"/>
      <c r="S326" s="193"/>
      <c r="T326" s="193"/>
      <c r="U326" s="193"/>
      <c r="V326" s="193"/>
      <c r="W326" s="193"/>
      <c r="X326" s="193"/>
      <c r="Y326" s="193"/>
      <c r="Z326" s="193"/>
    </row>
    <row r="327" ht="12.0" customHeight="1">
      <c r="A327" s="193"/>
      <c r="B327" s="193"/>
      <c r="C327" s="193"/>
      <c r="D327" s="193"/>
      <c r="E327" s="193"/>
      <c r="F327" s="193"/>
      <c r="G327" s="193"/>
      <c r="H327" s="193"/>
      <c r="I327" s="193"/>
      <c r="J327" s="193"/>
      <c r="K327" s="193"/>
      <c r="L327" s="193"/>
      <c r="M327" s="193"/>
      <c r="N327" s="193"/>
      <c r="O327" s="193"/>
      <c r="P327" s="193"/>
      <c r="Q327" s="193"/>
      <c r="R327" s="193"/>
      <c r="S327" s="193"/>
      <c r="T327" s="193"/>
      <c r="U327" s="193"/>
      <c r="V327" s="193"/>
      <c r="W327" s="193"/>
      <c r="X327" s="193"/>
      <c r="Y327" s="193"/>
      <c r="Z327" s="193"/>
    </row>
    <row r="328" ht="12.0" customHeight="1">
      <c r="A328" s="193"/>
      <c r="B328" s="193"/>
      <c r="C328" s="193"/>
      <c r="D328" s="193"/>
      <c r="E328" s="193"/>
      <c r="F328" s="193"/>
      <c r="G328" s="193"/>
      <c r="H328" s="193"/>
      <c r="I328" s="193"/>
      <c r="J328" s="193"/>
      <c r="K328" s="193"/>
      <c r="L328" s="193"/>
      <c r="M328" s="193"/>
      <c r="N328" s="193"/>
      <c r="O328" s="193"/>
      <c r="P328" s="193"/>
      <c r="Q328" s="193"/>
      <c r="R328" s="193"/>
      <c r="S328" s="193"/>
      <c r="T328" s="193"/>
      <c r="U328" s="193"/>
      <c r="V328" s="193"/>
      <c r="W328" s="193"/>
      <c r="X328" s="193"/>
      <c r="Y328" s="193"/>
      <c r="Z328" s="193"/>
    </row>
    <row r="329" ht="12.0" customHeight="1">
      <c r="A329" s="193"/>
      <c r="B329" s="193"/>
      <c r="C329" s="193"/>
      <c r="D329" s="193"/>
      <c r="E329" s="193"/>
      <c r="F329" s="193"/>
      <c r="G329" s="193"/>
      <c r="H329" s="193"/>
      <c r="I329" s="193"/>
      <c r="J329" s="193"/>
      <c r="K329" s="193"/>
      <c r="L329" s="193"/>
      <c r="M329" s="193"/>
      <c r="N329" s="193"/>
      <c r="O329" s="193"/>
      <c r="P329" s="193"/>
      <c r="Q329" s="193"/>
      <c r="R329" s="193"/>
      <c r="S329" s="193"/>
      <c r="T329" s="193"/>
      <c r="U329" s="193"/>
      <c r="V329" s="193"/>
      <c r="W329" s="193"/>
      <c r="X329" s="193"/>
      <c r="Y329" s="193"/>
      <c r="Z329" s="193"/>
    </row>
    <row r="330" ht="12.0" customHeight="1">
      <c r="A330" s="193"/>
      <c r="B330" s="193"/>
      <c r="C330" s="193"/>
      <c r="D330" s="193"/>
      <c r="E330" s="193"/>
      <c r="F330" s="193"/>
      <c r="G330" s="193"/>
      <c r="H330" s="193"/>
      <c r="I330" s="193"/>
      <c r="J330" s="193"/>
      <c r="K330" s="193"/>
      <c r="L330" s="193"/>
      <c r="M330" s="193"/>
      <c r="N330" s="193"/>
      <c r="O330" s="193"/>
      <c r="P330" s="193"/>
      <c r="Q330" s="193"/>
      <c r="R330" s="193"/>
      <c r="S330" s="193"/>
      <c r="T330" s="193"/>
      <c r="U330" s="193"/>
      <c r="V330" s="193"/>
      <c r="W330" s="193"/>
      <c r="X330" s="193"/>
      <c r="Y330" s="193"/>
      <c r="Z330" s="193"/>
    </row>
    <row r="331" ht="12.0" customHeight="1">
      <c r="A331" s="193"/>
      <c r="B331" s="193"/>
      <c r="C331" s="193"/>
      <c r="D331" s="193"/>
      <c r="E331" s="193"/>
      <c r="F331" s="193"/>
      <c r="G331" s="193"/>
      <c r="H331" s="193"/>
      <c r="I331" s="193"/>
      <c r="J331" s="193"/>
      <c r="K331" s="193"/>
      <c r="L331" s="193"/>
      <c r="M331" s="193"/>
      <c r="N331" s="193"/>
      <c r="O331" s="193"/>
      <c r="P331" s="193"/>
      <c r="Q331" s="193"/>
      <c r="R331" s="193"/>
      <c r="S331" s="193"/>
      <c r="T331" s="193"/>
      <c r="U331" s="193"/>
      <c r="V331" s="193"/>
      <c r="W331" s="193"/>
      <c r="X331" s="193"/>
      <c r="Y331" s="193"/>
      <c r="Z331" s="193"/>
    </row>
    <row r="332" ht="12.0" customHeight="1">
      <c r="A332" s="193"/>
      <c r="B332" s="193"/>
      <c r="C332" s="193"/>
      <c r="D332" s="193"/>
      <c r="E332" s="193"/>
      <c r="F332" s="193"/>
      <c r="G332" s="193"/>
      <c r="H332" s="193"/>
      <c r="I332" s="193"/>
      <c r="J332" s="193"/>
      <c r="K332" s="193"/>
      <c r="L332" s="193"/>
      <c r="M332" s="193"/>
      <c r="N332" s="193"/>
      <c r="O332" s="193"/>
      <c r="P332" s="193"/>
      <c r="Q332" s="193"/>
      <c r="R332" s="193"/>
      <c r="S332" s="193"/>
      <c r="T332" s="193"/>
      <c r="U332" s="193"/>
      <c r="V332" s="193"/>
      <c r="W332" s="193"/>
      <c r="X332" s="193"/>
      <c r="Y332" s="193"/>
      <c r="Z332" s="193"/>
    </row>
    <row r="333" ht="12.0" customHeight="1">
      <c r="A333" s="193"/>
      <c r="B333" s="193"/>
      <c r="C333" s="193"/>
      <c r="D333" s="193"/>
      <c r="E333" s="193"/>
      <c r="F333" s="193"/>
      <c r="G333" s="193"/>
      <c r="H333" s="193"/>
      <c r="I333" s="193"/>
      <c r="J333" s="193"/>
      <c r="K333" s="193"/>
      <c r="L333" s="193"/>
      <c r="M333" s="193"/>
      <c r="N333" s="193"/>
      <c r="O333" s="193"/>
      <c r="P333" s="193"/>
      <c r="Q333" s="193"/>
      <c r="R333" s="193"/>
      <c r="S333" s="193"/>
      <c r="T333" s="193"/>
      <c r="U333" s="193"/>
      <c r="V333" s="193"/>
      <c r="W333" s="193"/>
      <c r="X333" s="193"/>
      <c r="Y333" s="193"/>
      <c r="Z333" s="193"/>
    </row>
    <row r="334" ht="12.0" customHeight="1">
      <c r="A334" s="193"/>
      <c r="B334" s="193"/>
      <c r="C334" s="193"/>
      <c r="D334" s="193"/>
      <c r="E334" s="193"/>
      <c r="F334" s="193"/>
      <c r="G334" s="193"/>
      <c r="H334" s="193"/>
      <c r="I334" s="193"/>
      <c r="J334" s="193"/>
      <c r="K334" s="193"/>
      <c r="L334" s="193"/>
      <c r="M334" s="193"/>
      <c r="N334" s="193"/>
      <c r="O334" s="193"/>
      <c r="P334" s="193"/>
      <c r="Q334" s="193"/>
      <c r="R334" s="193"/>
      <c r="S334" s="193"/>
      <c r="T334" s="193"/>
      <c r="U334" s="193"/>
      <c r="V334" s="193"/>
      <c r="W334" s="193"/>
      <c r="X334" s="193"/>
      <c r="Y334" s="193"/>
      <c r="Z334" s="193"/>
    </row>
    <row r="335" ht="12.0" customHeight="1">
      <c r="A335" s="193"/>
      <c r="B335" s="193"/>
      <c r="C335" s="193"/>
      <c r="D335" s="193"/>
      <c r="E335" s="193"/>
      <c r="F335" s="193"/>
      <c r="G335" s="193"/>
      <c r="H335" s="193"/>
      <c r="I335" s="193"/>
      <c r="J335" s="193"/>
      <c r="K335" s="193"/>
      <c r="L335" s="193"/>
      <c r="M335" s="193"/>
      <c r="N335" s="193"/>
      <c r="O335" s="193"/>
      <c r="P335" s="193"/>
      <c r="Q335" s="193"/>
      <c r="R335" s="193"/>
      <c r="S335" s="193"/>
      <c r="T335" s="193"/>
      <c r="U335" s="193"/>
      <c r="V335" s="193"/>
      <c r="W335" s="193"/>
      <c r="X335" s="193"/>
      <c r="Y335" s="193"/>
      <c r="Z335" s="193"/>
    </row>
    <row r="336" ht="12.0" customHeight="1">
      <c r="A336" s="193"/>
      <c r="B336" s="193"/>
      <c r="C336" s="193"/>
      <c r="D336" s="193"/>
      <c r="E336" s="193"/>
      <c r="F336" s="193"/>
      <c r="G336" s="193"/>
      <c r="H336" s="193"/>
      <c r="I336" s="193"/>
      <c r="J336" s="193"/>
      <c r="K336" s="193"/>
      <c r="L336" s="193"/>
      <c r="M336" s="193"/>
      <c r="N336" s="193"/>
      <c r="O336" s="193"/>
      <c r="P336" s="193"/>
      <c r="Q336" s="193"/>
      <c r="R336" s="193"/>
      <c r="S336" s="193"/>
      <c r="T336" s="193"/>
      <c r="U336" s="193"/>
      <c r="V336" s="193"/>
      <c r="W336" s="193"/>
      <c r="X336" s="193"/>
      <c r="Y336" s="193"/>
      <c r="Z336" s="193"/>
    </row>
    <row r="337" ht="12.0" customHeight="1">
      <c r="A337" s="193"/>
      <c r="B337" s="193"/>
      <c r="C337" s="193"/>
      <c r="D337" s="193"/>
      <c r="E337" s="193"/>
      <c r="F337" s="193"/>
      <c r="G337" s="193"/>
      <c r="H337" s="193"/>
      <c r="I337" s="193"/>
      <c r="J337" s="193"/>
      <c r="K337" s="193"/>
      <c r="L337" s="193"/>
      <c r="M337" s="193"/>
      <c r="N337" s="193"/>
      <c r="O337" s="193"/>
      <c r="P337" s="193"/>
      <c r="Q337" s="193"/>
      <c r="R337" s="193"/>
      <c r="S337" s="193"/>
      <c r="T337" s="193"/>
      <c r="U337" s="193"/>
      <c r="V337" s="193"/>
      <c r="W337" s="193"/>
      <c r="X337" s="193"/>
      <c r="Y337" s="193"/>
      <c r="Z337" s="193"/>
    </row>
    <row r="338" ht="12.0" customHeight="1">
      <c r="A338" s="193"/>
      <c r="B338" s="193"/>
      <c r="C338" s="193"/>
      <c r="D338" s="193"/>
      <c r="E338" s="193"/>
      <c r="F338" s="193"/>
      <c r="G338" s="193"/>
      <c r="H338" s="193"/>
      <c r="I338" s="193"/>
      <c r="J338" s="193"/>
      <c r="K338" s="193"/>
      <c r="L338" s="193"/>
      <c r="M338" s="193"/>
      <c r="N338" s="193"/>
      <c r="O338" s="193"/>
      <c r="P338" s="193"/>
      <c r="Q338" s="193"/>
      <c r="R338" s="193"/>
      <c r="S338" s="193"/>
      <c r="T338" s="193"/>
      <c r="U338" s="193"/>
      <c r="V338" s="193"/>
      <c r="W338" s="193"/>
      <c r="X338" s="193"/>
      <c r="Y338" s="193"/>
      <c r="Z338" s="193"/>
    </row>
    <row r="339" ht="12.0" customHeight="1">
      <c r="A339" s="193"/>
      <c r="B339" s="193"/>
      <c r="C339" s="193"/>
      <c r="D339" s="193"/>
      <c r="E339" s="193"/>
      <c r="F339" s="193"/>
      <c r="G339" s="193"/>
      <c r="H339" s="193"/>
      <c r="I339" s="193"/>
      <c r="J339" s="193"/>
      <c r="K339" s="193"/>
      <c r="L339" s="193"/>
      <c r="M339" s="193"/>
      <c r="N339" s="193"/>
      <c r="O339" s="193"/>
      <c r="P339" s="193"/>
      <c r="Q339" s="193"/>
      <c r="R339" s="193"/>
      <c r="S339" s="193"/>
      <c r="T339" s="193"/>
      <c r="U339" s="193"/>
      <c r="V339" s="193"/>
      <c r="W339" s="193"/>
      <c r="X339" s="193"/>
      <c r="Y339" s="193"/>
      <c r="Z339" s="193"/>
    </row>
    <row r="340" ht="12.0" customHeight="1">
      <c r="A340" s="193"/>
      <c r="B340" s="193"/>
      <c r="C340" s="193"/>
      <c r="D340" s="193"/>
      <c r="E340" s="193"/>
      <c r="F340" s="193"/>
      <c r="G340" s="193"/>
      <c r="H340" s="193"/>
      <c r="I340" s="193"/>
      <c r="J340" s="193"/>
      <c r="K340" s="193"/>
      <c r="L340" s="193"/>
      <c r="M340" s="193"/>
      <c r="N340" s="193"/>
      <c r="O340" s="193"/>
      <c r="P340" s="193"/>
      <c r="Q340" s="193"/>
      <c r="R340" s="193"/>
      <c r="S340" s="193"/>
      <c r="T340" s="193"/>
      <c r="U340" s="193"/>
      <c r="V340" s="193"/>
      <c r="W340" s="193"/>
      <c r="X340" s="193"/>
      <c r="Y340" s="193"/>
      <c r="Z340" s="193"/>
    </row>
    <row r="341" ht="12.0" customHeight="1">
      <c r="A341" s="193"/>
      <c r="B341" s="193"/>
      <c r="C341" s="193"/>
      <c r="D341" s="193"/>
      <c r="E341" s="193"/>
      <c r="F341" s="193"/>
      <c r="G341" s="193"/>
      <c r="H341" s="193"/>
      <c r="I341" s="193"/>
      <c r="J341" s="193"/>
      <c r="K341" s="193"/>
      <c r="L341" s="193"/>
      <c r="M341" s="193"/>
      <c r="N341" s="193"/>
      <c r="O341" s="193"/>
      <c r="P341" s="193"/>
      <c r="Q341" s="193"/>
      <c r="R341" s="193"/>
      <c r="S341" s="193"/>
      <c r="T341" s="193"/>
      <c r="U341" s="193"/>
      <c r="V341" s="193"/>
      <c r="W341" s="193"/>
      <c r="X341" s="193"/>
      <c r="Y341" s="193"/>
      <c r="Z341" s="193"/>
    </row>
    <row r="342" ht="12.0" customHeight="1">
      <c r="A342" s="193"/>
      <c r="B342" s="193"/>
      <c r="C342" s="193"/>
      <c r="D342" s="193"/>
      <c r="E342" s="193"/>
      <c r="F342" s="193"/>
      <c r="G342" s="193"/>
      <c r="H342" s="193"/>
      <c r="I342" s="193"/>
      <c r="J342" s="193"/>
      <c r="K342" s="193"/>
      <c r="L342" s="193"/>
      <c r="M342" s="193"/>
      <c r="N342" s="193"/>
      <c r="O342" s="193"/>
      <c r="P342" s="193"/>
      <c r="Q342" s="193"/>
      <c r="R342" s="193"/>
      <c r="S342" s="193"/>
      <c r="T342" s="193"/>
      <c r="U342" s="193"/>
      <c r="V342" s="193"/>
      <c r="W342" s="193"/>
      <c r="X342" s="193"/>
      <c r="Y342" s="193"/>
      <c r="Z342" s="193"/>
    </row>
    <row r="343" ht="12.0" customHeight="1">
      <c r="A343" s="193"/>
      <c r="B343" s="193"/>
      <c r="C343" s="193"/>
      <c r="D343" s="193"/>
      <c r="E343" s="193"/>
      <c r="F343" s="193"/>
      <c r="G343" s="193"/>
      <c r="H343" s="193"/>
      <c r="I343" s="193"/>
      <c r="J343" s="193"/>
      <c r="K343" s="193"/>
      <c r="L343" s="193"/>
      <c r="M343" s="193"/>
      <c r="N343" s="193"/>
      <c r="O343" s="193"/>
      <c r="P343" s="193"/>
      <c r="Q343" s="193"/>
      <c r="R343" s="193"/>
      <c r="S343" s="193"/>
      <c r="T343" s="193"/>
      <c r="U343" s="193"/>
      <c r="V343" s="193"/>
      <c r="W343" s="193"/>
      <c r="X343" s="193"/>
      <c r="Y343" s="193"/>
      <c r="Z343" s="193"/>
    </row>
    <row r="344" ht="12.0" customHeight="1">
      <c r="A344" s="193"/>
      <c r="B344" s="193"/>
      <c r="C344" s="193"/>
      <c r="D344" s="193"/>
      <c r="E344" s="193"/>
      <c r="F344" s="193"/>
      <c r="G344" s="193"/>
      <c r="H344" s="193"/>
      <c r="I344" s="193"/>
      <c r="J344" s="193"/>
      <c r="K344" s="193"/>
      <c r="L344" s="193"/>
      <c r="M344" s="193"/>
      <c r="N344" s="193"/>
      <c r="O344" s="193"/>
      <c r="P344" s="193"/>
      <c r="Q344" s="193"/>
      <c r="R344" s="193"/>
      <c r="S344" s="193"/>
      <c r="T344" s="193"/>
      <c r="U344" s="193"/>
      <c r="V344" s="193"/>
      <c r="W344" s="193"/>
      <c r="X344" s="193"/>
      <c r="Y344" s="193"/>
      <c r="Z344" s="193"/>
    </row>
    <row r="345" ht="12.0" customHeight="1">
      <c r="A345" s="193"/>
      <c r="B345" s="193"/>
      <c r="C345" s="193"/>
      <c r="D345" s="193"/>
      <c r="E345" s="193"/>
      <c r="F345" s="193"/>
      <c r="G345" s="193"/>
      <c r="H345" s="193"/>
      <c r="I345" s="193"/>
      <c r="J345" s="193"/>
      <c r="K345" s="193"/>
      <c r="L345" s="193"/>
      <c r="M345" s="193"/>
      <c r="N345" s="193"/>
      <c r="O345" s="193"/>
      <c r="P345" s="193"/>
      <c r="Q345" s="193"/>
      <c r="R345" s="193"/>
      <c r="S345" s="193"/>
      <c r="T345" s="193"/>
      <c r="U345" s="193"/>
      <c r="V345" s="193"/>
      <c r="W345" s="193"/>
      <c r="X345" s="193"/>
      <c r="Y345" s="193"/>
      <c r="Z345" s="193"/>
    </row>
    <row r="346" ht="12.0" customHeight="1">
      <c r="A346" s="193"/>
      <c r="B346" s="193"/>
      <c r="C346" s="193"/>
      <c r="D346" s="193"/>
      <c r="E346" s="193"/>
      <c r="F346" s="193"/>
      <c r="G346" s="193"/>
      <c r="H346" s="193"/>
      <c r="I346" s="193"/>
      <c r="J346" s="193"/>
      <c r="K346" s="193"/>
      <c r="L346" s="193"/>
      <c r="M346" s="193"/>
      <c r="N346" s="193"/>
      <c r="O346" s="193"/>
      <c r="P346" s="193"/>
      <c r="Q346" s="193"/>
      <c r="R346" s="193"/>
      <c r="S346" s="193"/>
      <c r="T346" s="193"/>
      <c r="U346" s="193"/>
      <c r="V346" s="193"/>
      <c r="W346" s="193"/>
      <c r="X346" s="193"/>
      <c r="Y346" s="193"/>
      <c r="Z346" s="193"/>
    </row>
    <row r="347" ht="12.0" customHeight="1">
      <c r="A347" s="193"/>
      <c r="B347" s="193"/>
      <c r="C347" s="193"/>
      <c r="D347" s="193"/>
      <c r="E347" s="193"/>
      <c r="F347" s="193"/>
      <c r="G347" s="193"/>
      <c r="H347" s="193"/>
      <c r="I347" s="193"/>
      <c r="J347" s="193"/>
      <c r="K347" s="193"/>
      <c r="L347" s="193"/>
      <c r="M347" s="193"/>
      <c r="N347" s="193"/>
      <c r="O347" s="193"/>
      <c r="P347" s="193"/>
      <c r="Q347" s="193"/>
      <c r="R347" s="193"/>
      <c r="S347" s="193"/>
      <c r="T347" s="193"/>
      <c r="U347" s="193"/>
      <c r="V347" s="193"/>
      <c r="W347" s="193"/>
      <c r="X347" s="193"/>
      <c r="Y347" s="193"/>
      <c r="Z347" s="193"/>
    </row>
    <row r="348" ht="12.0" customHeight="1">
      <c r="A348" s="193"/>
      <c r="B348" s="193"/>
      <c r="C348" s="193"/>
      <c r="D348" s="193"/>
      <c r="E348" s="193"/>
      <c r="F348" s="193"/>
      <c r="G348" s="193"/>
      <c r="H348" s="193"/>
      <c r="I348" s="193"/>
      <c r="J348" s="193"/>
      <c r="K348" s="193"/>
      <c r="L348" s="193"/>
      <c r="M348" s="193"/>
      <c r="N348" s="193"/>
      <c r="O348" s="193"/>
      <c r="P348" s="193"/>
      <c r="Q348" s="193"/>
      <c r="R348" s="193"/>
      <c r="S348" s="193"/>
      <c r="T348" s="193"/>
      <c r="U348" s="193"/>
      <c r="V348" s="193"/>
      <c r="W348" s="193"/>
      <c r="X348" s="193"/>
      <c r="Y348" s="193"/>
      <c r="Z348" s="193"/>
    </row>
    <row r="349" ht="12.0" customHeight="1">
      <c r="A349" s="193"/>
      <c r="B349" s="193"/>
      <c r="C349" s="193"/>
      <c r="D349" s="193"/>
      <c r="E349" s="193"/>
      <c r="F349" s="193"/>
      <c r="G349" s="193"/>
      <c r="H349" s="193"/>
      <c r="I349" s="193"/>
      <c r="J349" s="193"/>
      <c r="K349" s="193"/>
      <c r="L349" s="193"/>
      <c r="M349" s="193"/>
      <c r="N349" s="193"/>
      <c r="O349" s="193"/>
      <c r="P349" s="193"/>
      <c r="Q349" s="193"/>
      <c r="R349" s="193"/>
      <c r="S349" s="193"/>
      <c r="T349" s="193"/>
      <c r="U349" s="193"/>
      <c r="V349" s="193"/>
      <c r="W349" s="193"/>
      <c r="X349" s="193"/>
      <c r="Y349" s="193"/>
      <c r="Z349" s="193"/>
    </row>
    <row r="350" ht="12.0" customHeight="1">
      <c r="A350" s="193"/>
      <c r="B350" s="193"/>
      <c r="C350" s="193"/>
      <c r="D350" s="193"/>
      <c r="E350" s="193"/>
      <c r="F350" s="193"/>
      <c r="G350" s="193"/>
      <c r="H350" s="193"/>
      <c r="I350" s="193"/>
      <c r="J350" s="193"/>
      <c r="K350" s="193"/>
      <c r="L350" s="193"/>
      <c r="M350" s="193"/>
      <c r="N350" s="193"/>
      <c r="O350" s="193"/>
      <c r="P350" s="193"/>
      <c r="Q350" s="193"/>
      <c r="R350" s="193"/>
      <c r="S350" s="193"/>
      <c r="T350" s="193"/>
      <c r="U350" s="193"/>
      <c r="V350" s="193"/>
      <c r="W350" s="193"/>
      <c r="X350" s="193"/>
      <c r="Y350" s="193"/>
      <c r="Z350" s="193"/>
    </row>
    <row r="351" ht="12.0" customHeight="1">
      <c r="A351" s="193"/>
      <c r="B351" s="193"/>
      <c r="C351" s="193"/>
      <c r="D351" s="193"/>
      <c r="E351" s="193"/>
      <c r="F351" s="193"/>
      <c r="G351" s="193"/>
      <c r="H351" s="193"/>
      <c r="I351" s="193"/>
      <c r="J351" s="193"/>
      <c r="K351" s="193"/>
      <c r="L351" s="193"/>
      <c r="M351" s="193"/>
      <c r="N351" s="193"/>
      <c r="O351" s="193"/>
      <c r="P351" s="193"/>
      <c r="Q351" s="193"/>
      <c r="R351" s="193"/>
      <c r="S351" s="193"/>
      <c r="T351" s="193"/>
      <c r="U351" s="193"/>
      <c r="V351" s="193"/>
      <c r="W351" s="193"/>
      <c r="X351" s="193"/>
      <c r="Y351" s="193"/>
      <c r="Z351" s="193"/>
    </row>
    <row r="352" ht="12.0" customHeight="1">
      <c r="A352" s="193"/>
      <c r="B352" s="193"/>
      <c r="C352" s="193"/>
      <c r="D352" s="193"/>
      <c r="E352" s="193"/>
      <c r="F352" s="193"/>
      <c r="G352" s="193"/>
      <c r="H352" s="193"/>
      <c r="I352" s="193"/>
      <c r="J352" s="193"/>
      <c r="K352" s="193"/>
      <c r="L352" s="193"/>
      <c r="M352" s="193"/>
      <c r="N352" s="193"/>
      <c r="O352" s="193"/>
      <c r="P352" s="193"/>
      <c r="Q352" s="193"/>
      <c r="R352" s="193"/>
      <c r="S352" s="193"/>
      <c r="T352" s="193"/>
      <c r="U352" s="193"/>
      <c r="V352" s="193"/>
      <c r="W352" s="193"/>
      <c r="X352" s="193"/>
      <c r="Y352" s="193"/>
      <c r="Z352" s="193"/>
    </row>
    <row r="353" ht="12.0" customHeight="1">
      <c r="A353" s="193"/>
      <c r="B353" s="193"/>
      <c r="C353" s="193"/>
      <c r="D353" s="193"/>
      <c r="E353" s="193"/>
      <c r="F353" s="193"/>
      <c r="G353" s="193"/>
      <c r="H353" s="193"/>
      <c r="I353" s="193"/>
      <c r="J353" s="193"/>
      <c r="K353" s="193"/>
      <c r="L353" s="193"/>
      <c r="M353" s="193"/>
      <c r="N353" s="193"/>
      <c r="O353" s="193"/>
      <c r="P353" s="193"/>
      <c r="Q353" s="193"/>
      <c r="R353" s="193"/>
      <c r="S353" s="193"/>
      <c r="T353" s="193"/>
      <c r="U353" s="193"/>
      <c r="V353" s="193"/>
      <c r="W353" s="193"/>
      <c r="X353" s="193"/>
      <c r="Y353" s="193"/>
      <c r="Z353" s="193"/>
    </row>
    <row r="354" ht="12.0" customHeight="1">
      <c r="A354" s="193"/>
      <c r="B354" s="193"/>
      <c r="C354" s="193"/>
      <c r="D354" s="193"/>
      <c r="E354" s="193"/>
      <c r="F354" s="193"/>
      <c r="G354" s="193"/>
      <c r="H354" s="193"/>
      <c r="I354" s="193"/>
      <c r="J354" s="193"/>
      <c r="K354" s="193"/>
      <c r="L354" s="193"/>
      <c r="M354" s="193"/>
      <c r="N354" s="193"/>
      <c r="O354" s="193"/>
      <c r="P354" s="193"/>
      <c r="Q354" s="193"/>
      <c r="R354" s="193"/>
      <c r="S354" s="193"/>
      <c r="T354" s="193"/>
      <c r="U354" s="193"/>
      <c r="V354" s="193"/>
      <c r="W354" s="193"/>
      <c r="X354" s="193"/>
      <c r="Y354" s="193"/>
      <c r="Z354" s="193"/>
    </row>
    <row r="355" ht="12.0" customHeight="1">
      <c r="A355" s="193"/>
      <c r="B355" s="193"/>
      <c r="C355" s="193"/>
      <c r="D355" s="193"/>
      <c r="E355" s="193"/>
      <c r="F355" s="193"/>
      <c r="G355" s="193"/>
      <c r="H355" s="193"/>
      <c r="I355" s="193"/>
      <c r="J355" s="193"/>
      <c r="K355" s="193"/>
      <c r="L355" s="193"/>
      <c r="M355" s="193"/>
      <c r="N355" s="193"/>
      <c r="O355" s="193"/>
      <c r="P355" s="193"/>
      <c r="Q355" s="193"/>
      <c r="R355" s="193"/>
      <c r="S355" s="193"/>
      <c r="T355" s="193"/>
      <c r="U355" s="193"/>
      <c r="V355" s="193"/>
      <c r="W355" s="193"/>
      <c r="X355" s="193"/>
      <c r="Y355" s="193"/>
      <c r="Z355" s="193"/>
    </row>
    <row r="356" ht="12.0" customHeight="1">
      <c r="A356" s="193"/>
      <c r="B356" s="193"/>
      <c r="C356" s="193"/>
      <c r="D356" s="193"/>
      <c r="E356" s="193"/>
      <c r="F356" s="193"/>
      <c r="G356" s="193"/>
      <c r="H356" s="193"/>
      <c r="I356" s="193"/>
      <c r="J356" s="193"/>
      <c r="K356" s="193"/>
      <c r="L356" s="193"/>
      <c r="M356" s="193"/>
      <c r="N356" s="193"/>
      <c r="O356" s="193"/>
      <c r="P356" s="193"/>
      <c r="Q356" s="193"/>
      <c r="R356" s="193"/>
      <c r="S356" s="193"/>
      <c r="T356" s="193"/>
      <c r="U356" s="193"/>
      <c r="V356" s="193"/>
      <c r="W356" s="193"/>
      <c r="X356" s="193"/>
      <c r="Y356" s="193"/>
      <c r="Z356" s="193"/>
    </row>
    <row r="357" ht="12.0" customHeight="1">
      <c r="A357" s="193"/>
      <c r="B357" s="193"/>
      <c r="C357" s="193"/>
      <c r="D357" s="193"/>
      <c r="E357" s="193"/>
      <c r="F357" s="193"/>
      <c r="G357" s="193"/>
      <c r="H357" s="193"/>
      <c r="I357" s="193"/>
      <c r="J357" s="193"/>
      <c r="K357" s="193"/>
      <c r="L357" s="193"/>
      <c r="M357" s="193"/>
      <c r="N357" s="193"/>
      <c r="O357" s="193"/>
      <c r="P357" s="193"/>
      <c r="Q357" s="193"/>
      <c r="R357" s="193"/>
      <c r="S357" s="193"/>
      <c r="T357" s="193"/>
      <c r="U357" s="193"/>
      <c r="V357" s="193"/>
      <c r="W357" s="193"/>
      <c r="X357" s="193"/>
      <c r="Y357" s="193"/>
      <c r="Z357" s="193"/>
    </row>
    <row r="358" ht="12.0" customHeight="1">
      <c r="A358" s="193"/>
      <c r="B358" s="193"/>
      <c r="C358" s="193"/>
      <c r="D358" s="193"/>
      <c r="E358" s="193"/>
      <c r="F358" s="193"/>
      <c r="G358" s="193"/>
      <c r="H358" s="193"/>
      <c r="I358" s="193"/>
      <c r="J358" s="193"/>
      <c r="K358" s="193"/>
      <c r="L358" s="193"/>
      <c r="M358" s="193"/>
      <c r="N358" s="193"/>
      <c r="O358" s="193"/>
      <c r="P358" s="193"/>
      <c r="Q358" s="193"/>
      <c r="R358" s="193"/>
      <c r="S358" s="193"/>
      <c r="T358" s="193"/>
      <c r="U358" s="193"/>
      <c r="V358" s="193"/>
      <c r="W358" s="193"/>
      <c r="X358" s="193"/>
      <c r="Y358" s="193"/>
      <c r="Z358" s="193"/>
    </row>
    <row r="359" ht="12.0" customHeight="1">
      <c r="A359" s="193"/>
      <c r="B359" s="193"/>
      <c r="C359" s="193"/>
      <c r="D359" s="193"/>
      <c r="E359" s="193"/>
      <c r="F359" s="193"/>
      <c r="G359" s="193"/>
      <c r="H359" s="193"/>
      <c r="I359" s="193"/>
      <c r="J359" s="193"/>
      <c r="K359" s="193"/>
      <c r="L359" s="193"/>
      <c r="M359" s="193"/>
      <c r="N359" s="193"/>
      <c r="O359" s="193"/>
      <c r="P359" s="193"/>
      <c r="Q359" s="193"/>
      <c r="R359" s="193"/>
      <c r="S359" s="193"/>
      <c r="T359" s="193"/>
      <c r="U359" s="193"/>
      <c r="V359" s="193"/>
      <c r="W359" s="193"/>
      <c r="X359" s="193"/>
      <c r="Y359" s="193"/>
      <c r="Z359" s="193"/>
    </row>
    <row r="360" ht="12.0" customHeight="1">
      <c r="A360" s="193"/>
      <c r="B360" s="193"/>
      <c r="C360" s="193"/>
      <c r="D360" s="193"/>
      <c r="E360" s="193"/>
      <c r="F360" s="193"/>
      <c r="G360" s="193"/>
      <c r="H360" s="193"/>
      <c r="I360" s="193"/>
      <c r="J360" s="193"/>
      <c r="K360" s="193"/>
      <c r="L360" s="193"/>
      <c r="M360" s="193"/>
      <c r="N360" s="193"/>
      <c r="O360" s="193"/>
      <c r="P360" s="193"/>
      <c r="Q360" s="193"/>
      <c r="R360" s="193"/>
      <c r="S360" s="193"/>
      <c r="T360" s="193"/>
      <c r="U360" s="193"/>
      <c r="V360" s="193"/>
      <c r="W360" s="193"/>
      <c r="X360" s="193"/>
      <c r="Y360" s="193"/>
      <c r="Z360" s="193"/>
    </row>
    <row r="361" ht="12.0" customHeight="1">
      <c r="A361" s="193"/>
      <c r="B361" s="193"/>
      <c r="C361" s="193"/>
      <c r="D361" s="193"/>
      <c r="E361" s="193"/>
      <c r="F361" s="193"/>
      <c r="G361" s="193"/>
      <c r="H361" s="193"/>
      <c r="I361" s="193"/>
      <c r="J361" s="193"/>
      <c r="K361" s="193"/>
      <c r="L361" s="193"/>
      <c r="M361" s="193"/>
      <c r="N361" s="193"/>
      <c r="O361" s="193"/>
      <c r="P361" s="193"/>
      <c r="Q361" s="193"/>
      <c r="R361" s="193"/>
      <c r="S361" s="193"/>
      <c r="T361" s="193"/>
      <c r="U361" s="193"/>
      <c r="V361" s="193"/>
      <c r="W361" s="193"/>
      <c r="X361" s="193"/>
      <c r="Y361" s="193"/>
      <c r="Z361" s="193"/>
    </row>
    <row r="362" ht="12.0" customHeight="1">
      <c r="A362" s="193"/>
      <c r="B362" s="193"/>
      <c r="C362" s="193"/>
      <c r="D362" s="193"/>
      <c r="E362" s="193"/>
      <c r="F362" s="193"/>
      <c r="G362" s="193"/>
      <c r="H362" s="193"/>
      <c r="I362" s="193"/>
      <c r="J362" s="193"/>
      <c r="K362" s="193"/>
      <c r="L362" s="193"/>
      <c r="M362" s="193"/>
      <c r="N362" s="193"/>
      <c r="O362" s="193"/>
      <c r="P362" s="193"/>
      <c r="Q362" s="193"/>
      <c r="R362" s="193"/>
      <c r="S362" s="193"/>
      <c r="T362" s="193"/>
      <c r="U362" s="193"/>
      <c r="V362" s="193"/>
      <c r="W362" s="193"/>
      <c r="X362" s="193"/>
      <c r="Y362" s="193"/>
      <c r="Z362" s="193"/>
    </row>
    <row r="363" ht="12.0" customHeight="1">
      <c r="A363" s="193"/>
      <c r="B363" s="193"/>
      <c r="C363" s="193"/>
      <c r="D363" s="193"/>
      <c r="E363" s="193"/>
      <c r="F363" s="193"/>
      <c r="G363" s="193"/>
      <c r="H363" s="193"/>
      <c r="I363" s="193"/>
      <c r="J363" s="193"/>
      <c r="K363" s="193"/>
      <c r="L363" s="193"/>
      <c r="M363" s="193"/>
      <c r="N363" s="193"/>
      <c r="O363" s="193"/>
      <c r="P363" s="193"/>
      <c r="Q363" s="193"/>
      <c r="R363" s="193"/>
      <c r="S363" s="193"/>
      <c r="T363" s="193"/>
      <c r="U363" s="193"/>
      <c r="V363" s="193"/>
      <c r="W363" s="193"/>
      <c r="X363" s="193"/>
      <c r="Y363" s="193"/>
      <c r="Z363" s="193"/>
    </row>
    <row r="364" ht="12.0" customHeight="1">
      <c r="A364" s="193"/>
      <c r="B364" s="193"/>
      <c r="C364" s="193"/>
      <c r="D364" s="193"/>
      <c r="E364" s="193"/>
      <c r="F364" s="193"/>
      <c r="G364" s="193"/>
      <c r="H364" s="193"/>
      <c r="I364" s="193"/>
      <c r="J364" s="193"/>
      <c r="K364" s="193"/>
      <c r="L364" s="193"/>
      <c r="M364" s="193"/>
      <c r="N364" s="193"/>
      <c r="O364" s="193"/>
      <c r="P364" s="193"/>
      <c r="Q364" s="193"/>
      <c r="R364" s="193"/>
      <c r="S364" s="193"/>
      <c r="T364" s="193"/>
      <c r="U364" s="193"/>
      <c r="V364" s="193"/>
      <c r="W364" s="193"/>
      <c r="X364" s="193"/>
      <c r="Y364" s="193"/>
      <c r="Z364" s="193"/>
    </row>
    <row r="365" ht="12.0" customHeight="1">
      <c r="A365" s="193"/>
      <c r="B365" s="193"/>
      <c r="C365" s="193"/>
      <c r="D365" s="193"/>
      <c r="E365" s="193"/>
      <c r="F365" s="193"/>
      <c r="G365" s="193"/>
      <c r="H365" s="193"/>
      <c r="I365" s="193"/>
      <c r="J365" s="193"/>
      <c r="K365" s="193"/>
      <c r="L365" s="193"/>
      <c r="M365" s="193"/>
      <c r="N365" s="193"/>
      <c r="O365" s="193"/>
      <c r="P365" s="193"/>
      <c r="Q365" s="193"/>
      <c r="R365" s="193"/>
      <c r="S365" s="193"/>
      <c r="T365" s="193"/>
      <c r="U365" s="193"/>
      <c r="V365" s="193"/>
      <c r="W365" s="193"/>
      <c r="X365" s="193"/>
      <c r="Y365" s="193"/>
      <c r="Z365" s="193"/>
    </row>
    <row r="366" ht="12.0" customHeight="1">
      <c r="A366" s="193"/>
      <c r="B366" s="193"/>
      <c r="C366" s="193"/>
      <c r="D366" s="193"/>
      <c r="E366" s="193"/>
      <c r="F366" s="193"/>
      <c r="G366" s="193"/>
      <c r="H366" s="193"/>
      <c r="I366" s="193"/>
      <c r="J366" s="193"/>
      <c r="K366" s="193"/>
      <c r="L366" s="193"/>
      <c r="M366" s="193"/>
      <c r="N366" s="193"/>
      <c r="O366" s="193"/>
      <c r="P366" s="193"/>
      <c r="Q366" s="193"/>
      <c r="R366" s="193"/>
      <c r="S366" s="193"/>
      <c r="T366" s="193"/>
      <c r="U366" s="193"/>
      <c r="V366" s="193"/>
      <c r="W366" s="193"/>
      <c r="X366" s="193"/>
      <c r="Y366" s="193"/>
      <c r="Z366" s="193"/>
    </row>
    <row r="367" ht="12.0" customHeight="1">
      <c r="A367" s="193"/>
      <c r="B367" s="193"/>
      <c r="C367" s="193"/>
      <c r="D367" s="193"/>
      <c r="E367" s="193"/>
      <c r="F367" s="193"/>
      <c r="G367" s="193"/>
      <c r="H367" s="193"/>
      <c r="I367" s="193"/>
      <c r="J367" s="193"/>
      <c r="K367" s="193"/>
      <c r="L367" s="193"/>
      <c r="M367" s="193"/>
      <c r="N367" s="193"/>
      <c r="O367" s="193"/>
      <c r="P367" s="193"/>
      <c r="Q367" s="193"/>
      <c r="R367" s="193"/>
      <c r="S367" s="193"/>
      <c r="T367" s="193"/>
      <c r="U367" s="193"/>
      <c r="V367" s="193"/>
      <c r="W367" s="193"/>
      <c r="X367" s="193"/>
      <c r="Y367" s="193"/>
      <c r="Z367" s="193"/>
    </row>
    <row r="368" ht="12.0" customHeight="1">
      <c r="A368" s="193"/>
      <c r="B368" s="193"/>
      <c r="C368" s="193"/>
      <c r="D368" s="193"/>
      <c r="E368" s="193"/>
      <c r="F368" s="193"/>
      <c r="G368" s="193"/>
      <c r="H368" s="193"/>
      <c r="I368" s="193"/>
      <c r="J368" s="193"/>
      <c r="K368" s="193"/>
      <c r="L368" s="193"/>
      <c r="M368" s="193"/>
      <c r="N368" s="193"/>
      <c r="O368" s="193"/>
      <c r="P368" s="193"/>
      <c r="Q368" s="193"/>
      <c r="R368" s="193"/>
      <c r="S368" s="193"/>
      <c r="T368" s="193"/>
      <c r="U368" s="193"/>
      <c r="V368" s="193"/>
      <c r="W368" s="193"/>
      <c r="X368" s="193"/>
      <c r="Y368" s="193"/>
      <c r="Z368" s="193"/>
    </row>
    <row r="369" ht="12.0" customHeight="1">
      <c r="A369" s="193"/>
      <c r="B369" s="193"/>
      <c r="C369" s="193"/>
      <c r="D369" s="193"/>
      <c r="E369" s="193"/>
      <c r="F369" s="193"/>
      <c r="G369" s="193"/>
      <c r="H369" s="193"/>
      <c r="I369" s="193"/>
      <c r="J369" s="193"/>
      <c r="K369" s="193"/>
      <c r="L369" s="193"/>
      <c r="M369" s="193"/>
      <c r="N369" s="193"/>
      <c r="O369" s="193"/>
      <c r="P369" s="193"/>
      <c r="Q369" s="193"/>
      <c r="R369" s="193"/>
      <c r="S369" s="193"/>
      <c r="T369" s="193"/>
      <c r="U369" s="193"/>
      <c r="V369" s="193"/>
      <c r="W369" s="193"/>
      <c r="X369" s="193"/>
      <c r="Y369" s="193"/>
      <c r="Z369" s="193"/>
    </row>
    <row r="370" ht="12.0" customHeight="1">
      <c r="A370" s="193"/>
      <c r="B370" s="193"/>
      <c r="C370" s="193"/>
      <c r="D370" s="193"/>
      <c r="E370" s="193"/>
      <c r="F370" s="193"/>
      <c r="G370" s="193"/>
      <c r="H370" s="193"/>
      <c r="I370" s="193"/>
      <c r="J370" s="193"/>
      <c r="K370" s="193"/>
      <c r="L370" s="193"/>
      <c r="M370" s="193"/>
      <c r="N370" s="193"/>
      <c r="O370" s="193"/>
      <c r="P370" s="193"/>
      <c r="Q370" s="193"/>
      <c r="R370" s="193"/>
      <c r="S370" s="193"/>
      <c r="T370" s="193"/>
      <c r="U370" s="193"/>
      <c r="V370" s="193"/>
      <c r="W370" s="193"/>
      <c r="X370" s="193"/>
      <c r="Y370" s="193"/>
      <c r="Z370" s="193"/>
    </row>
    <row r="371" ht="12.0" customHeight="1">
      <c r="A371" s="193"/>
      <c r="B371" s="193"/>
      <c r="C371" s="193"/>
      <c r="D371" s="193"/>
      <c r="E371" s="193"/>
      <c r="F371" s="193"/>
      <c r="G371" s="193"/>
      <c r="H371" s="193"/>
      <c r="I371" s="193"/>
      <c r="J371" s="193"/>
      <c r="K371" s="193"/>
      <c r="L371" s="193"/>
      <c r="M371" s="193"/>
      <c r="N371" s="193"/>
      <c r="O371" s="193"/>
      <c r="P371" s="193"/>
      <c r="Q371" s="193"/>
      <c r="R371" s="193"/>
      <c r="S371" s="193"/>
      <c r="T371" s="193"/>
      <c r="U371" s="193"/>
      <c r="V371" s="193"/>
      <c r="W371" s="193"/>
      <c r="X371" s="193"/>
      <c r="Y371" s="193"/>
      <c r="Z371" s="193"/>
    </row>
    <row r="372" ht="12.0" customHeight="1">
      <c r="A372" s="193"/>
      <c r="B372" s="193"/>
      <c r="C372" s="193"/>
      <c r="D372" s="193"/>
      <c r="E372" s="193"/>
      <c r="F372" s="193"/>
      <c r="G372" s="193"/>
      <c r="H372" s="193"/>
      <c r="I372" s="193"/>
      <c r="J372" s="193"/>
      <c r="K372" s="193"/>
      <c r="L372" s="193"/>
      <c r="M372" s="193"/>
      <c r="N372" s="193"/>
      <c r="O372" s="193"/>
      <c r="P372" s="193"/>
      <c r="Q372" s="193"/>
      <c r="R372" s="193"/>
      <c r="S372" s="193"/>
      <c r="T372" s="193"/>
      <c r="U372" s="193"/>
      <c r="V372" s="193"/>
      <c r="W372" s="193"/>
      <c r="X372" s="193"/>
      <c r="Y372" s="193"/>
      <c r="Z372" s="193"/>
    </row>
    <row r="373" ht="12.0" customHeight="1">
      <c r="A373" s="193"/>
      <c r="B373" s="193"/>
      <c r="C373" s="193"/>
      <c r="D373" s="193"/>
      <c r="E373" s="193"/>
      <c r="F373" s="193"/>
      <c r="G373" s="193"/>
      <c r="H373" s="193"/>
      <c r="I373" s="193"/>
      <c r="J373" s="193"/>
      <c r="K373" s="193"/>
      <c r="L373" s="193"/>
      <c r="M373" s="193"/>
      <c r="N373" s="193"/>
      <c r="O373" s="193"/>
      <c r="P373" s="193"/>
      <c r="Q373" s="193"/>
      <c r="R373" s="193"/>
      <c r="S373" s="193"/>
      <c r="T373" s="193"/>
      <c r="U373" s="193"/>
      <c r="V373" s="193"/>
      <c r="W373" s="193"/>
      <c r="X373" s="193"/>
      <c r="Y373" s="193"/>
      <c r="Z373" s="193"/>
    </row>
    <row r="374" ht="12.0" customHeight="1">
      <c r="A374" s="193"/>
      <c r="B374" s="193"/>
      <c r="C374" s="193"/>
      <c r="D374" s="193"/>
      <c r="E374" s="193"/>
      <c r="F374" s="193"/>
      <c r="G374" s="193"/>
      <c r="H374" s="193"/>
      <c r="I374" s="193"/>
      <c r="J374" s="193"/>
      <c r="K374" s="193"/>
      <c r="L374" s="193"/>
      <c r="M374" s="193"/>
      <c r="N374" s="193"/>
      <c r="O374" s="193"/>
      <c r="P374" s="193"/>
      <c r="Q374" s="193"/>
      <c r="R374" s="193"/>
      <c r="S374" s="193"/>
      <c r="T374" s="193"/>
      <c r="U374" s="193"/>
      <c r="V374" s="193"/>
      <c r="W374" s="193"/>
      <c r="X374" s="193"/>
      <c r="Y374" s="193"/>
      <c r="Z374" s="193"/>
    </row>
    <row r="375" ht="12.0" customHeight="1">
      <c r="A375" s="193"/>
      <c r="B375" s="193"/>
      <c r="C375" s="193"/>
      <c r="D375" s="193"/>
      <c r="E375" s="193"/>
      <c r="F375" s="193"/>
      <c r="G375" s="193"/>
      <c r="H375" s="193"/>
      <c r="I375" s="193"/>
      <c r="J375" s="193"/>
      <c r="K375" s="193"/>
      <c r="L375" s="193"/>
      <c r="M375" s="193"/>
      <c r="N375" s="193"/>
      <c r="O375" s="193"/>
      <c r="P375" s="193"/>
      <c r="Q375" s="193"/>
      <c r="R375" s="193"/>
      <c r="S375" s="193"/>
      <c r="T375" s="193"/>
      <c r="U375" s="193"/>
      <c r="V375" s="193"/>
      <c r="W375" s="193"/>
      <c r="X375" s="193"/>
      <c r="Y375" s="193"/>
      <c r="Z375" s="193"/>
    </row>
    <row r="376" ht="12.0" customHeight="1">
      <c r="A376" s="193"/>
      <c r="B376" s="193"/>
      <c r="C376" s="193"/>
      <c r="D376" s="193"/>
      <c r="E376" s="193"/>
      <c r="F376" s="193"/>
      <c r="G376" s="193"/>
      <c r="H376" s="193"/>
      <c r="I376" s="193"/>
      <c r="J376" s="193"/>
      <c r="K376" s="193"/>
      <c r="L376" s="193"/>
      <c r="M376" s="193"/>
      <c r="N376" s="193"/>
      <c r="O376" s="193"/>
      <c r="P376" s="193"/>
      <c r="Q376" s="193"/>
      <c r="R376" s="193"/>
      <c r="S376" s="193"/>
      <c r="T376" s="193"/>
      <c r="U376" s="193"/>
      <c r="V376" s="193"/>
      <c r="W376" s="193"/>
      <c r="X376" s="193"/>
      <c r="Y376" s="193"/>
      <c r="Z376" s="193"/>
    </row>
    <row r="377" ht="12.0" customHeight="1">
      <c r="A377" s="193"/>
      <c r="B377" s="193"/>
      <c r="C377" s="193"/>
      <c r="D377" s="193"/>
      <c r="E377" s="193"/>
      <c r="F377" s="193"/>
      <c r="G377" s="193"/>
      <c r="H377" s="193"/>
      <c r="I377" s="193"/>
      <c r="J377" s="193"/>
      <c r="K377" s="193"/>
      <c r="L377" s="193"/>
      <c r="M377" s="193"/>
      <c r="N377" s="193"/>
      <c r="O377" s="193"/>
      <c r="P377" s="193"/>
      <c r="Q377" s="193"/>
      <c r="R377" s="193"/>
      <c r="S377" s="193"/>
      <c r="T377" s="193"/>
      <c r="U377" s="193"/>
      <c r="V377" s="193"/>
      <c r="W377" s="193"/>
      <c r="X377" s="193"/>
      <c r="Y377" s="193"/>
      <c r="Z377" s="193"/>
    </row>
    <row r="378" ht="12.0" customHeight="1">
      <c r="A378" s="193"/>
      <c r="B378" s="193"/>
      <c r="C378" s="193"/>
      <c r="D378" s="193"/>
      <c r="E378" s="193"/>
      <c r="F378" s="193"/>
      <c r="G378" s="193"/>
      <c r="H378" s="193"/>
      <c r="I378" s="193"/>
      <c r="J378" s="193"/>
      <c r="K378" s="193"/>
      <c r="L378" s="193"/>
      <c r="M378" s="193"/>
      <c r="N378" s="193"/>
      <c r="O378" s="193"/>
      <c r="P378" s="193"/>
      <c r="Q378" s="193"/>
      <c r="R378" s="193"/>
      <c r="S378" s="193"/>
      <c r="T378" s="193"/>
      <c r="U378" s="193"/>
      <c r="V378" s="193"/>
      <c r="W378" s="193"/>
      <c r="X378" s="193"/>
      <c r="Y378" s="193"/>
      <c r="Z378" s="193"/>
    </row>
    <row r="379" ht="12.0" customHeight="1">
      <c r="A379" s="193"/>
      <c r="B379" s="193"/>
      <c r="C379" s="193"/>
      <c r="D379" s="193"/>
      <c r="E379" s="193"/>
      <c r="F379" s="193"/>
      <c r="G379" s="193"/>
      <c r="H379" s="193"/>
      <c r="I379" s="193"/>
      <c r="J379" s="193"/>
      <c r="K379" s="193"/>
      <c r="L379" s="193"/>
      <c r="M379" s="193"/>
      <c r="N379" s="193"/>
      <c r="O379" s="193"/>
      <c r="P379" s="193"/>
      <c r="Q379" s="193"/>
      <c r="R379" s="193"/>
      <c r="S379" s="193"/>
      <c r="T379" s="193"/>
      <c r="U379" s="193"/>
      <c r="V379" s="193"/>
      <c r="W379" s="193"/>
      <c r="X379" s="193"/>
      <c r="Y379" s="193"/>
      <c r="Z379" s="193"/>
    </row>
    <row r="380" ht="12.0" customHeight="1">
      <c r="A380" s="193"/>
      <c r="B380" s="193"/>
      <c r="C380" s="193"/>
      <c r="D380" s="193"/>
      <c r="E380" s="193"/>
      <c r="F380" s="193"/>
      <c r="G380" s="193"/>
      <c r="H380" s="193"/>
      <c r="I380" s="193"/>
      <c r="J380" s="193"/>
      <c r="K380" s="193"/>
      <c r="L380" s="193"/>
      <c r="M380" s="193"/>
      <c r="N380" s="193"/>
      <c r="O380" s="193"/>
      <c r="P380" s="193"/>
      <c r="Q380" s="193"/>
      <c r="R380" s="193"/>
      <c r="S380" s="193"/>
      <c r="T380" s="193"/>
      <c r="U380" s="193"/>
      <c r="V380" s="193"/>
      <c r="W380" s="193"/>
      <c r="X380" s="193"/>
      <c r="Y380" s="193"/>
      <c r="Z380" s="193"/>
    </row>
    <row r="381" ht="12.0" customHeight="1">
      <c r="A381" s="193"/>
      <c r="B381" s="193"/>
      <c r="C381" s="193"/>
      <c r="D381" s="193"/>
      <c r="E381" s="193"/>
      <c r="F381" s="193"/>
      <c r="G381" s="193"/>
      <c r="H381" s="193"/>
      <c r="I381" s="193"/>
      <c r="J381" s="193"/>
      <c r="K381" s="193"/>
      <c r="L381" s="193"/>
      <c r="M381" s="193"/>
      <c r="N381" s="193"/>
      <c r="O381" s="193"/>
      <c r="P381" s="193"/>
      <c r="Q381" s="193"/>
      <c r="R381" s="193"/>
      <c r="S381" s="193"/>
      <c r="T381" s="193"/>
      <c r="U381" s="193"/>
      <c r="V381" s="193"/>
      <c r="W381" s="193"/>
      <c r="X381" s="193"/>
      <c r="Y381" s="193"/>
      <c r="Z381" s="193"/>
    </row>
    <row r="382" ht="12.0" customHeight="1">
      <c r="A382" s="193"/>
      <c r="B382" s="193"/>
      <c r="C382" s="193"/>
      <c r="D382" s="193"/>
      <c r="E382" s="193"/>
      <c r="F382" s="193"/>
      <c r="G382" s="193"/>
      <c r="H382" s="193"/>
      <c r="I382" s="193"/>
      <c r="J382" s="193"/>
      <c r="K382" s="193"/>
      <c r="L382" s="193"/>
      <c r="M382" s="193"/>
      <c r="N382" s="193"/>
      <c r="O382" s="193"/>
      <c r="P382" s="193"/>
      <c r="Q382" s="193"/>
      <c r="R382" s="193"/>
      <c r="S382" s="193"/>
      <c r="T382" s="193"/>
      <c r="U382" s="193"/>
      <c r="V382" s="193"/>
      <c r="W382" s="193"/>
      <c r="X382" s="193"/>
      <c r="Y382" s="193"/>
      <c r="Z382" s="193"/>
    </row>
    <row r="383" ht="12.0" customHeight="1">
      <c r="A383" s="193"/>
      <c r="B383" s="193"/>
      <c r="C383" s="193"/>
      <c r="D383" s="193"/>
      <c r="E383" s="193"/>
      <c r="F383" s="193"/>
      <c r="G383" s="193"/>
      <c r="H383" s="193"/>
      <c r="I383" s="193"/>
      <c r="J383" s="193"/>
      <c r="K383" s="193"/>
      <c r="L383" s="193"/>
      <c r="M383" s="193"/>
      <c r="N383" s="193"/>
      <c r="O383" s="193"/>
      <c r="P383" s="193"/>
      <c r="Q383" s="193"/>
      <c r="R383" s="193"/>
      <c r="S383" s="193"/>
      <c r="T383" s="193"/>
      <c r="U383" s="193"/>
      <c r="V383" s="193"/>
      <c r="W383" s="193"/>
      <c r="X383" s="193"/>
      <c r="Y383" s="193"/>
      <c r="Z383" s="193"/>
    </row>
    <row r="384" ht="12.0" customHeight="1">
      <c r="A384" s="193"/>
      <c r="B384" s="193"/>
      <c r="C384" s="193"/>
      <c r="D384" s="193"/>
      <c r="E384" s="193"/>
      <c r="F384" s="193"/>
      <c r="G384" s="193"/>
      <c r="H384" s="193"/>
      <c r="I384" s="193"/>
      <c r="J384" s="193"/>
      <c r="K384" s="193"/>
      <c r="L384" s="193"/>
      <c r="M384" s="193"/>
      <c r="N384" s="193"/>
      <c r="O384" s="193"/>
      <c r="P384" s="193"/>
      <c r="Q384" s="193"/>
      <c r="R384" s="193"/>
      <c r="S384" s="193"/>
      <c r="T384" s="193"/>
      <c r="U384" s="193"/>
      <c r="V384" s="193"/>
      <c r="W384" s="193"/>
      <c r="X384" s="193"/>
      <c r="Y384" s="193"/>
      <c r="Z384" s="193"/>
    </row>
    <row r="385" ht="12.0" customHeight="1">
      <c r="A385" s="193"/>
      <c r="B385" s="193"/>
      <c r="C385" s="193"/>
      <c r="D385" s="193"/>
      <c r="E385" s="193"/>
      <c r="F385" s="193"/>
      <c r="G385" s="193"/>
      <c r="H385" s="193"/>
      <c r="I385" s="193"/>
      <c r="J385" s="193"/>
      <c r="K385" s="193"/>
      <c r="L385" s="193"/>
      <c r="M385" s="193"/>
      <c r="N385" s="193"/>
      <c r="O385" s="193"/>
      <c r="P385" s="193"/>
      <c r="Q385" s="193"/>
      <c r="R385" s="193"/>
      <c r="S385" s="193"/>
      <c r="T385" s="193"/>
      <c r="U385" s="193"/>
      <c r="V385" s="193"/>
      <c r="W385" s="193"/>
      <c r="X385" s="193"/>
      <c r="Y385" s="193"/>
      <c r="Z385" s="193"/>
    </row>
    <row r="386" ht="12.0" customHeight="1">
      <c r="A386" s="193"/>
      <c r="B386" s="193"/>
      <c r="C386" s="193"/>
      <c r="D386" s="193"/>
      <c r="E386" s="193"/>
      <c r="F386" s="193"/>
      <c r="G386" s="193"/>
      <c r="H386" s="193"/>
      <c r="I386" s="193"/>
      <c r="J386" s="193"/>
      <c r="K386" s="193"/>
      <c r="L386" s="193"/>
      <c r="M386" s="193"/>
      <c r="N386" s="193"/>
      <c r="O386" s="193"/>
      <c r="P386" s="193"/>
      <c r="Q386" s="193"/>
      <c r="R386" s="193"/>
      <c r="S386" s="193"/>
      <c r="T386" s="193"/>
      <c r="U386" s="193"/>
      <c r="V386" s="193"/>
      <c r="W386" s="193"/>
      <c r="X386" s="193"/>
      <c r="Y386" s="193"/>
      <c r="Z386" s="193"/>
    </row>
    <row r="387" ht="12.0" customHeight="1">
      <c r="A387" s="193"/>
      <c r="B387" s="193"/>
      <c r="C387" s="193"/>
      <c r="D387" s="193"/>
      <c r="E387" s="193"/>
      <c r="F387" s="193"/>
      <c r="G387" s="193"/>
      <c r="H387" s="193"/>
      <c r="I387" s="193"/>
      <c r="J387" s="193"/>
      <c r="K387" s="193"/>
      <c r="L387" s="193"/>
      <c r="M387" s="193"/>
      <c r="N387" s="193"/>
      <c r="O387" s="193"/>
      <c r="P387" s="193"/>
      <c r="Q387" s="193"/>
      <c r="R387" s="193"/>
      <c r="S387" s="193"/>
      <c r="T387" s="193"/>
      <c r="U387" s="193"/>
      <c r="V387" s="193"/>
      <c r="W387" s="193"/>
      <c r="X387" s="193"/>
      <c r="Y387" s="193"/>
      <c r="Z387" s="193"/>
    </row>
    <row r="388" ht="12.0" customHeight="1">
      <c r="A388" s="193"/>
      <c r="B388" s="193"/>
      <c r="C388" s="193"/>
      <c r="D388" s="193"/>
      <c r="E388" s="193"/>
      <c r="F388" s="193"/>
      <c r="G388" s="193"/>
      <c r="H388" s="193"/>
      <c r="I388" s="193"/>
      <c r="J388" s="193"/>
      <c r="K388" s="193"/>
      <c r="L388" s="193"/>
      <c r="M388" s="193"/>
      <c r="N388" s="193"/>
      <c r="O388" s="193"/>
      <c r="P388" s="193"/>
      <c r="Q388" s="193"/>
      <c r="R388" s="193"/>
      <c r="S388" s="193"/>
      <c r="T388" s="193"/>
      <c r="U388" s="193"/>
      <c r="V388" s="193"/>
      <c r="W388" s="193"/>
      <c r="X388" s="193"/>
      <c r="Y388" s="193"/>
      <c r="Z388" s="193"/>
    </row>
    <row r="389" ht="12.0" customHeight="1">
      <c r="A389" s="193"/>
      <c r="B389" s="193"/>
      <c r="C389" s="193"/>
      <c r="D389" s="193"/>
      <c r="E389" s="193"/>
      <c r="F389" s="193"/>
      <c r="G389" s="193"/>
      <c r="H389" s="193"/>
      <c r="I389" s="193"/>
      <c r="J389" s="193"/>
      <c r="K389" s="193"/>
      <c r="L389" s="193"/>
      <c r="M389" s="193"/>
      <c r="N389" s="193"/>
      <c r="O389" s="193"/>
      <c r="P389" s="193"/>
      <c r="Q389" s="193"/>
      <c r="R389" s="193"/>
      <c r="S389" s="193"/>
      <c r="T389" s="193"/>
      <c r="U389" s="193"/>
      <c r="V389" s="193"/>
      <c r="W389" s="193"/>
      <c r="X389" s="193"/>
      <c r="Y389" s="193"/>
      <c r="Z389" s="193"/>
    </row>
    <row r="390" ht="12.0" customHeight="1">
      <c r="A390" s="193"/>
      <c r="B390" s="193"/>
      <c r="C390" s="193"/>
      <c r="D390" s="193"/>
      <c r="E390" s="193"/>
      <c r="F390" s="193"/>
      <c r="G390" s="193"/>
      <c r="H390" s="193"/>
      <c r="I390" s="193"/>
      <c r="J390" s="193"/>
      <c r="K390" s="193"/>
      <c r="L390" s="193"/>
      <c r="M390" s="193"/>
      <c r="N390" s="193"/>
      <c r="O390" s="193"/>
      <c r="P390" s="193"/>
      <c r="Q390" s="193"/>
      <c r="R390" s="193"/>
      <c r="S390" s="193"/>
      <c r="T390" s="193"/>
      <c r="U390" s="193"/>
      <c r="V390" s="193"/>
      <c r="W390" s="193"/>
      <c r="X390" s="193"/>
      <c r="Y390" s="193"/>
      <c r="Z390" s="193"/>
    </row>
    <row r="391" ht="12.0" customHeight="1">
      <c r="A391" s="193"/>
      <c r="B391" s="193"/>
      <c r="C391" s="193"/>
      <c r="D391" s="193"/>
      <c r="E391" s="193"/>
      <c r="F391" s="193"/>
      <c r="G391" s="193"/>
      <c r="H391" s="193"/>
      <c r="I391" s="193"/>
      <c r="J391" s="193"/>
      <c r="K391" s="193"/>
      <c r="L391" s="193"/>
      <c r="M391" s="193"/>
      <c r="N391" s="193"/>
      <c r="O391" s="193"/>
      <c r="P391" s="193"/>
      <c r="Q391" s="193"/>
      <c r="R391" s="193"/>
      <c r="S391" s="193"/>
      <c r="T391" s="193"/>
      <c r="U391" s="193"/>
      <c r="V391" s="193"/>
      <c r="W391" s="193"/>
      <c r="X391" s="193"/>
      <c r="Y391" s="193"/>
      <c r="Z391" s="193"/>
    </row>
    <row r="392" ht="12.0" customHeight="1">
      <c r="A392" s="193"/>
      <c r="B392" s="193"/>
      <c r="C392" s="193"/>
      <c r="D392" s="193"/>
      <c r="E392" s="193"/>
      <c r="F392" s="193"/>
      <c r="G392" s="193"/>
      <c r="H392" s="193"/>
      <c r="I392" s="193"/>
      <c r="J392" s="193"/>
      <c r="K392" s="193"/>
      <c r="L392" s="193"/>
      <c r="M392" s="193"/>
      <c r="N392" s="193"/>
      <c r="O392" s="193"/>
      <c r="P392" s="193"/>
      <c r="Q392" s="193"/>
      <c r="R392" s="193"/>
      <c r="S392" s="193"/>
      <c r="T392" s="193"/>
      <c r="U392" s="193"/>
      <c r="V392" s="193"/>
      <c r="W392" s="193"/>
      <c r="X392" s="193"/>
      <c r="Y392" s="193"/>
      <c r="Z392" s="193"/>
    </row>
    <row r="393" ht="12.0" customHeight="1">
      <c r="A393" s="193"/>
      <c r="B393" s="193"/>
      <c r="C393" s="193"/>
      <c r="D393" s="193"/>
      <c r="E393" s="193"/>
      <c r="F393" s="193"/>
      <c r="G393" s="193"/>
      <c r="H393" s="193"/>
      <c r="I393" s="193"/>
      <c r="J393" s="193"/>
      <c r="K393" s="193"/>
      <c r="L393" s="193"/>
      <c r="M393" s="193"/>
      <c r="N393" s="193"/>
      <c r="O393" s="193"/>
      <c r="P393" s="193"/>
      <c r="Q393" s="193"/>
      <c r="R393" s="193"/>
      <c r="S393" s="193"/>
      <c r="T393" s="193"/>
      <c r="U393" s="193"/>
      <c r="V393" s="193"/>
      <c r="W393" s="193"/>
      <c r="X393" s="193"/>
      <c r="Y393" s="193"/>
      <c r="Z393" s="193"/>
    </row>
    <row r="394" ht="12.0" customHeight="1">
      <c r="A394" s="193"/>
      <c r="B394" s="193"/>
      <c r="C394" s="193"/>
      <c r="D394" s="193"/>
      <c r="E394" s="193"/>
      <c r="F394" s="193"/>
      <c r="G394" s="193"/>
      <c r="H394" s="193"/>
      <c r="I394" s="193"/>
      <c r="J394" s="193"/>
      <c r="K394" s="193"/>
      <c r="L394" s="193"/>
      <c r="M394" s="193"/>
      <c r="N394" s="193"/>
      <c r="O394" s="193"/>
      <c r="P394" s="193"/>
      <c r="Q394" s="193"/>
      <c r="R394" s="193"/>
      <c r="S394" s="193"/>
      <c r="T394" s="193"/>
      <c r="U394" s="193"/>
      <c r="V394" s="193"/>
      <c r="W394" s="193"/>
      <c r="X394" s="193"/>
      <c r="Y394" s="193"/>
      <c r="Z394" s="193"/>
    </row>
    <row r="395" ht="12.0" customHeight="1">
      <c r="A395" s="193"/>
      <c r="B395" s="193"/>
      <c r="C395" s="193"/>
      <c r="D395" s="193"/>
      <c r="E395" s="193"/>
      <c r="F395" s="193"/>
      <c r="G395" s="193"/>
      <c r="H395" s="193"/>
      <c r="I395" s="193"/>
      <c r="J395" s="193"/>
      <c r="K395" s="193"/>
      <c r="L395" s="193"/>
      <c r="M395" s="193"/>
      <c r="N395" s="193"/>
      <c r="O395" s="193"/>
      <c r="P395" s="193"/>
      <c r="Q395" s="193"/>
      <c r="R395" s="193"/>
      <c r="S395" s="193"/>
      <c r="T395" s="193"/>
      <c r="U395" s="193"/>
      <c r="V395" s="193"/>
      <c r="W395" s="193"/>
      <c r="X395" s="193"/>
      <c r="Y395" s="193"/>
      <c r="Z395" s="193"/>
    </row>
    <row r="396" ht="12.0" customHeight="1">
      <c r="A396" s="193"/>
      <c r="B396" s="193"/>
      <c r="C396" s="193"/>
      <c r="D396" s="193"/>
      <c r="E396" s="193"/>
      <c r="F396" s="193"/>
      <c r="G396" s="193"/>
      <c r="H396" s="193"/>
      <c r="I396" s="193"/>
      <c r="J396" s="193"/>
      <c r="K396" s="193"/>
      <c r="L396" s="193"/>
      <c r="M396" s="193"/>
      <c r="N396" s="193"/>
      <c r="O396" s="193"/>
      <c r="P396" s="193"/>
      <c r="Q396" s="193"/>
      <c r="R396" s="193"/>
      <c r="S396" s="193"/>
      <c r="T396" s="193"/>
      <c r="U396" s="193"/>
      <c r="V396" s="193"/>
      <c r="W396" s="193"/>
      <c r="X396" s="193"/>
      <c r="Y396" s="193"/>
      <c r="Z396" s="193"/>
    </row>
    <row r="397" ht="12.0" customHeight="1">
      <c r="A397" s="193"/>
      <c r="B397" s="193"/>
      <c r="C397" s="193"/>
      <c r="D397" s="193"/>
      <c r="E397" s="193"/>
      <c r="F397" s="193"/>
      <c r="G397" s="193"/>
      <c r="H397" s="193"/>
      <c r="I397" s="193"/>
      <c r="J397" s="193"/>
      <c r="K397" s="193"/>
      <c r="L397" s="193"/>
      <c r="M397" s="193"/>
      <c r="N397" s="193"/>
      <c r="O397" s="193"/>
      <c r="P397" s="193"/>
      <c r="Q397" s="193"/>
      <c r="R397" s="193"/>
      <c r="S397" s="193"/>
      <c r="T397" s="193"/>
      <c r="U397" s="193"/>
      <c r="V397" s="193"/>
      <c r="W397" s="193"/>
      <c r="X397" s="193"/>
      <c r="Y397" s="193"/>
      <c r="Z397" s="193"/>
    </row>
    <row r="398" ht="12.0" customHeight="1">
      <c r="A398" s="193"/>
      <c r="B398" s="193"/>
      <c r="C398" s="193"/>
      <c r="D398" s="193"/>
      <c r="E398" s="193"/>
      <c r="F398" s="193"/>
      <c r="G398" s="193"/>
      <c r="H398" s="193"/>
      <c r="I398" s="193"/>
      <c r="J398" s="193"/>
      <c r="K398" s="193"/>
      <c r="L398" s="193"/>
      <c r="M398" s="193"/>
      <c r="N398" s="193"/>
      <c r="O398" s="193"/>
      <c r="P398" s="193"/>
      <c r="Q398" s="193"/>
      <c r="R398" s="193"/>
      <c r="S398" s="193"/>
      <c r="T398" s="193"/>
      <c r="U398" s="193"/>
      <c r="V398" s="193"/>
      <c r="W398" s="193"/>
      <c r="X398" s="193"/>
      <c r="Y398" s="193"/>
      <c r="Z398" s="193"/>
    </row>
    <row r="399" ht="12.0" customHeight="1">
      <c r="A399" s="193"/>
      <c r="B399" s="193"/>
      <c r="C399" s="193"/>
      <c r="D399" s="193"/>
      <c r="E399" s="193"/>
      <c r="F399" s="193"/>
      <c r="G399" s="193"/>
      <c r="H399" s="193"/>
      <c r="I399" s="193"/>
      <c r="J399" s="193"/>
      <c r="K399" s="193"/>
      <c r="L399" s="193"/>
      <c r="M399" s="193"/>
      <c r="N399" s="193"/>
      <c r="O399" s="193"/>
      <c r="P399" s="193"/>
      <c r="Q399" s="193"/>
      <c r="R399" s="193"/>
      <c r="S399" s="193"/>
      <c r="T399" s="193"/>
      <c r="U399" s="193"/>
      <c r="V399" s="193"/>
      <c r="W399" s="193"/>
      <c r="X399" s="193"/>
      <c r="Y399" s="193"/>
      <c r="Z399" s="193"/>
    </row>
    <row r="400" ht="12.0" customHeight="1">
      <c r="A400" s="193"/>
      <c r="B400" s="193"/>
      <c r="C400" s="193"/>
      <c r="D400" s="193"/>
      <c r="E400" s="193"/>
      <c r="F400" s="193"/>
      <c r="G400" s="193"/>
      <c r="H400" s="193"/>
      <c r="I400" s="193"/>
      <c r="J400" s="193"/>
      <c r="K400" s="193"/>
      <c r="L400" s="193"/>
      <c r="M400" s="193"/>
      <c r="N400" s="193"/>
      <c r="O400" s="193"/>
      <c r="P400" s="193"/>
      <c r="Q400" s="193"/>
      <c r="R400" s="193"/>
      <c r="S400" s="193"/>
      <c r="T400" s="193"/>
      <c r="U400" s="193"/>
      <c r="V400" s="193"/>
      <c r="W400" s="193"/>
      <c r="X400" s="193"/>
      <c r="Y400" s="193"/>
      <c r="Z400" s="193"/>
    </row>
    <row r="401" ht="12.0" customHeight="1">
      <c r="A401" s="193"/>
      <c r="B401" s="193"/>
      <c r="C401" s="193"/>
      <c r="D401" s="193"/>
      <c r="E401" s="193"/>
      <c r="F401" s="193"/>
      <c r="G401" s="193"/>
      <c r="H401" s="193"/>
      <c r="I401" s="193"/>
      <c r="J401" s="193"/>
      <c r="K401" s="193"/>
      <c r="L401" s="193"/>
      <c r="M401" s="193"/>
      <c r="N401" s="193"/>
      <c r="O401" s="193"/>
      <c r="P401" s="193"/>
      <c r="Q401" s="193"/>
      <c r="R401" s="193"/>
      <c r="S401" s="193"/>
      <c r="T401" s="193"/>
      <c r="U401" s="193"/>
      <c r="V401" s="193"/>
      <c r="W401" s="193"/>
      <c r="X401" s="193"/>
      <c r="Y401" s="193"/>
      <c r="Z401" s="193"/>
    </row>
    <row r="402" ht="12.0" customHeight="1">
      <c r="A402" s="193"/>
      <c r="B402" s="193"/>
      <c r="C402" s="193"/>
      <c r="D402" s="193"/>
      <c r="E402" s="193"/>
      <c r="F402" s="193"/>
      <c r="G402" s="193"/>
      <c r="H402" s="193"/>
      <c r="I402" s="193"/>
      <c r="J402" s="193"/>
      <c r="K402" s="193"/>
      <c r="L402" s="193"/>
      <c r="M402" s="193"/>
      <c r="N402" s="193"/>
      <c r="O402" s="193"/>
      <c r="P402" s="193"/>
      <c r="Q402" s="193"/>
      <c r="R402" s="193"/>
      <c r="S402" s="193"/>
      <c r="T402" s="193"/>
      <c r="U402" s="193"/>
      <c r="V402" s="193"/>
      <c r="W402" s="193"/>
      <c r="X402" s="193"/>
      <c r="Y402" s="193"/>
      <c r="Z402" s="193"/>
    </row>
    <row r="403" ht="12.0" customHeight="1">
      <c r="A403" s="193"/>
      <c r="B403" s="193"/>
      <c r="C403" s="193"/>
      <c r="D403" s="193"/>
      <c r="E403" s="193"/>
      <c r="F403" s="193"/>
      <c r="G403" s="193"/>
      <c r="H403" s="193"/>
      <c r="I403" s="193"/>
      <c r="J403" s="193"/>
      <c r="K403" s="193"/>
      <c r="L403" s="193"/>
      <c r="M403" s="193"/>
      <c r="N403" s="193"/>
      <c r="O403" s="193"/>
      <c r="P403" s="193"/>
      <c r="Q403" s="193"/>
      <c r="R403" s="193"/>
      <c r="S403" s="193"/>
      <c r="T403" s="193"/>
      <c r="U403" s="193"/>
      <c r="V403" s="193"/>
      <c r="W403" s="193"/>
      <c r="X403" s="193"/>
      <c r="Y403" s="193"/>
      <c r="Z403" s="193"/>
    </row>
    <row r="404" ht="12.0" customHeight="1">
      <c r="A404" s="193"/>
      <c r="B404" s="193"/>
      <c r="C404" s="193"/>
      <c r="D404" s="193"/>
      <c r="E404" s="193"/>
      <c r="F404" s="193"/>
      <c r="G404" s="193"/>
      <c r="H404" s="193"/>
      <c r="I404" s="193"/>
      <c r="J404" s="193"/>
      <c r="K404" s="193"/>
      <c r="L404" s="193"/>
      <c r="M404" s="193"/>
      <c r="N404" s="193"/>
      <c r="O404" s="193"/>
      <c r="P404" s="193"/>
      <c r="Q404" s="193"/>
      <c r="R404" s="193"/>
      <c r="S404" s="193"/>
      <c r="T404" s="193"/>
      <c r="U404" s="193"/>
      <c r="V404" s="193"/>
      <c r="W404" s="193"/>
      <c r="X404" s="193"/>
      <c r="Y404" s="193"/>
      <c r="Z404" s="193"/>
    </row>
    <row r="405" ht="12.0" customHeight="1">
      <c r="A405" s="193"/>
      <c r="B405" s="193"/>
      <c r="C405" s="193"/>
      <c r="D405" s="193"/>
      <c r="E405" s="193"/>
      <c r="F405" s="193"/>
      <c r="G405" s="193"/>
      <c r="H405" s="193"/>
      <c r="I405" s="193"/>
      <c r="J405" s="193"/>
      <c r="K405" s="193"/>
      <c r="L405" s="193"/>
      <c r="M405" s="193"/>
      <c r="N405" s="193"/>
      <c r="O405" s="193"/>
      <c r="P405" s="193"/>
      <c r="Q405" s="193"/>
      <c r="R405" s="193"/>
      <c r="S405" s="193"/>
      <c r="T405" s="193"/>
      <c r="U405" s="193"/>
      <c r="V405" s="193"/>
      <c r="W405" s="193"/>
      <c r="X405" s="193"/>
      <c r="Y405" s="193"/>
      <c r="Z405" s="193"/>
    </row>
    <row r="406" ht="12.0" customHeight="1">
      <c r="A406" s="193"/>
      <c r="B406" s="193"/>
      <c r="C406" s="193"/>
      <c r="D406" s="193"/>
      <c r="E406" s="193"/>
      <c r="F406" s="193"/>
      <c r="G406" s="193"/>
      <c r="H406" s="193"/>
      <c r="I406" s="193"/>
      <c r="J406" s="193"/>
      <c r="K406" s="193"/>
      <c r="L406" s="193"/>
      <c r="M406" s="193"/>
      <c r="N406" s="193"/>
      <c r="O406" s="193"/>
      <c r="P406" s="193"/>
      <c r="Q406" s="193"/>
      <c r="R406" s="193"/>
      <c r="S406" s="193"/>
      <c r="T406" s="193"/>
      <c r="U406" s="193"/>
      <c r="V406" s="193"/>
      <c r="W406" s="193"/>
      <c r="X406" s="193"/>
      <c r="Y406" s="193"/>
      <c r="Z406" s="193"/>
    </row>
    <row r="407" ht="12.0" customHeight="1">
      <c r="A407" s="193"/>
      <c r="B407" s="193"/>
      <c r="C407" s="193"/>
      <c r="D407" s="193"/>
      <c r="E407" s="193"/>
      <c r="F407" s="193"/>
      <c r="G407" s="193"/>
      <c r="H407" s="193"/>
      <c r="I407" s="193"/>
      <c r="J407" s="193"/>
      <c r="K407" s="193"/>
      <c r="L407" s="193"/>
      <c r="M407" s="193"/>
      <c r="N407" s="193"/>
      <c r="O407" s="193"/>
      <c r="P407" s="193"/>
      <c r="Q407" s="193"/>
      <c r="R407" s="193"/>
      <c r="S407" s="193"/>
      <c r="T407" s="193"/>
      <c r="U407" s="193"/>
      <c r="V407" s="193"/>
      <c r="W407" s="193"/>
      <c r="X407" s="193"/>
      <c r="Y407" s="193"/>
      <c r="Z407" s="193"/>
    </row>
    <row r="408" ht="12.0" customHeight="1">
      <c r="A408" s="193"/>
      <c r="B408" s="193"/>
      <c r="C408" s="193"/>
      <c r="D408" s="193"/>
      <c r="E408" s="193"/>
      <c r="F408" s="193"/>
      <c r="G408" s="193"/>
      <c r="H408" s="193"/>
      <c r="I408" s="193"/>
      <c r="J408" s="193"/>
      <c r="K408" s="193"/>
      <c r="L408" s="193"/>
      <c r="M408" s="193"/>
      <c r="N408" s="193"/>
      <c r="O408" s="193"/>
      <c r="P408" s="193"/>
      <c r="Q408" s="193"/>
      <c r="R408" s="193"/>
      <c r="S408" s="193"/>
      <c r="T408" s="193"/>
      <c r="U408" s="193"/>
      <c r="V408" s="193"/>
      <c r="W408" s="193"/>
      <c r="X408" s="193"/>
      <c r="Y408" s="193"/>
      <c r="Z408" s="193"/>
    </row>
    <row r="409" ht="12.0" customHeight="1">
      <c r="A409" s="193"/>
      <c r="B409" s="193"/>
      <c r="C409" s="193"/>
      <c r="D409" s="193"/>
      <c r="E409" s="193"/>
      <c r="F409" s="193"/>
      <c r="G409" s="193"/>
      <c r="H409" s="193"/>
      <c r="I409" s="193"/>
      <c r="J409" s="193"/>
      <c r="K409" s="193"/>
      <c r="L409" s="193"/>
      <c r="M409" s="193"/>
      <c r="N409" s="193"/>
      <c r="O409" s="193"/>
      <c r="P409" s="193"/>
      <c r="Q409" s="193"/>
      <c r="R409" s="193"/>
      <c r="S409" s="193"/>
      <c r="T409" s="193"/>
      <c r="U409" s="193"/>
      <c r="V409" s="193"/>
      <c r="W409" s="193"/>
      <c r="X409" s="193"/>
      <c r="Y409" s="193"/>
      <c r="Z409" s="193"/>
    </row>
    <row r="410" ht="12.0" customHeight="1">
      <c r="A410" s="193"/>
      <c r="B410" s="193"/>
      <c r="C410" s="193"/>
      <c r="D410" s="193"/>
      <c r="E410" s="193"/>
      <c r="F410" s="193"/>
      <c r="G410" s="193"/>
      <c r="H410" s="193"/>
      <c r="I410" s="193"/>
      <c r="J410" s="193"/>
      <c r="K410" s="193"/>
      <c r="L410" s="193"/>
      <c r="M410" s="193"/>
      <c r="N410" s="193"/>
      <c r="O410" s="193"/>
      <c r="P410" s="193"/>
      <c r="Q410" s="193"/>
      <c r="R410" s="193"/>
      <c r="S410" s="193"/>
      <c r="T410" s="193"/>
      <c r="U410" s="193"/>
      <c r="V410" s="193"/>
      <c r="W410" s="193"/>
      <c r="X410" s="193"/>
      <c r="Y410" s="193"/>
      <c r="Z410" s="193"/>
    </row>
    <row r="411" ht="12.0" customHeight="1">
      <c r="A411" s="193"/>
      <c r="B411" s="193"/>
      <c r="C411" s="193"/>
      <c r="D411" s="193"/>
      <c r="E411" s="193"/>
      <c r="F411" s="193"/>
      <c r="G411" s="193"/>
      <c r="H411" s="193"/>
      <c r="I411" s="193"/>
      <c r="J411" s="193"/>
      <c r="K411" s="193"/>
      <c r="L411" s="193"/>
      <c r="M411" s="193"/>
      <c r="N411" s="193"/>
      <c r="O411" s="193"/>
      <c r="P411" s="193"/>
      <c r="Q411" s="193"/>
      <c r="R411" s="193"/>
      <c r="S411" s="193"/>
      <c r="T411" s="193"/>
      <c r="U411" s="193"/>
      <c r="V411" s="193"/>
      <c r="W411" s="193"/>
      <c r="X411" s="193"/>
      <c r="Y411" s="193"/>
      <c r="Z411" s="193"/>
    </row>
    <row r="412" ht="12.0" customHeight="1">
      <c r="A412" s="193"/>
      <c r="B412" s="193"/>
      <c r="C412" s="193"/>
      <c r="D412" s="193"/>
      <c r="E412" s="193"/>
      <c r="F412" s="193"/>
      <c r="G412" s="193"/>
      <c r="H412" s="193"/>
      <c r="I412" s="193"/>
      <c r="J412" s="193"/>
      <c r="K412" s="193"/>
      <c r="L412" s="193"/>
      <c r="M412" s="193"/>
      <c r="N412" s="193"/>
      <c r="O412" s="193"/>
      <c r="P412" s="193"/>
      <c r="Q412" s="193"/>
      <c r="R412" s="193"/>
      <c r="S412" s="193"/>
      <c r="T412" s="193"/>
      <c r="U412" s="193"/>
      <c r="V412" s="193"/>
      <c r="W412" s="193"/>
      <c r="X412" s="193"/>
      <c r="Y412" s="193"/>
      <c r="Z412" s="193"/>
    </row>
    <row r="413" ht="12.0" customHeight="1">
      <c r="A413" s="193"/>
      <c r="B413" s="193"/>
      <c r="C413" s="193"/>
      <c r="D413" s="193"/>
      <c r="E413" s="193"/>
      <c r="F413" s="193"/>
      <c r="G413" s="193"/>
      <c r="H413" s="193"/>
      <c r="I413" s="193"/>
      <c r="J413" s="193"/>
      <c r="K413" s="193"/>
      <c r="L413" s="193"/>
      <c r="M413" s="193"/>
      <c r="N413" s="193"/>
      <c r="O413" s="193"/>
      <c r="P413" s="193"/>
      <c r="Q413" s="193"/>
      <c r="R413" s="193"/>
      <c r="S413" s="193"/>
      <c r="T413" s="193"/>
      <c r="U413" s="193"/>
      <c r="V413" s="193"/>
      <c r="W413" s="193"/>
      <c r="X413" s="193"/>
      <c r="Y413" s="193"/>
      <c r="Z413" s="193"/>
    </row>
    <row r="414" ht="12.0" customHeight="1">
      <c r="A414" s="193"/>
      <c r="B414" s="193"/>
      <c r="C414" s="193"/>
      <c r="D414" s="193"/>
      <c r="E414" s="193"/>
      <c r="F414" s="193"/>
      <c r="G414" s="193"/>
      <c r="H414" s="193"/>
      <c r="I414" s="193"/>
      <c r="J414" s="193"/>
      <c r="K414" s="193"/>
      <c r="L414" s="193"/>
      <c r="M414" s="193"/>
      <c r="N414" s="193"/>
      <c r="O414" s="193"/>
      <c r="P414" s="193"/>
      <c r="Q414" s="193"/>
      <c r="R414" s="193"/>
      <c r="S414" s="193"/>
      <c r="T414" s="193"/>
      <c r="U414" s="193"/>
      <c r="V414" s="193"/>
      <c r="W414" s="193"/>
      <c r="X414" s="193"/>
      <c r="Y414" s="193"/>
      <c r="Z414" s="193"/>
    </row>
    <row r="415" ht="12.0" customHeight="1">
      <c r="A415" s="193"/>
      <c r="B415" s="193"/>
      <c r="C415" s="193"/>
      <c r="D415" s="193"/>
      <c r="E415" s="193"/>
      <c r="F415" s="193"/>
      <c r="G415" s="193"/>
      <c r="H415" s="193"/>
      <c r="I415" s="193"/>
      <c r="J415" s="193"/>
      <c r="K415" s="193"/>
      <c r="L415" s="193"/>
      <c r="M415" s="193"/>
      <c r="N415" s="193"/>
      <c r="O415" s="193"/>
      <c r="P415" s="193"/>
      <c r="Q415" s="193"/>
      <c r="R415" s="193"/>
      <c r="S415" s="193"/>
      <c r="T415" s="193"/>
      <c r="U415" s="193"/>
      <c r="V415" s="193"/>
      <c r="W415" s="193"/>
      <c r="X415" s="193"/>
      <c r="Y415" s="193"/>
      <c r="Z415" s="193"/>
    </row>
    <row r="416" ht="12.0" customHeight="1">
      <c r="A416" s="193"/>
      <c r="B416" s="193"/>
      <c r="C416" s="193"/>
      <c r="D416" s="193"/>
      <c r="E416" s="193"/>
      <c r="F416" s="193"/>
      <c r="G416" s="193"/>
      <c r="H416" s="193"/>
      <c r="I416" s="193"/>
      <c r="J416" s="193"/>
      <c r="K416" s="193"/>
      <c r="L416" s="193"/>
      <c r="M416" s="193"/>
      <c r="N416" s="193"/>
      <c r="O416" s="193"/>
      <c r="P416" s="193"/>
      <c r="Q416" s="193"/>
      <c r="R416" s="193"/>
      <c r="S416" s="193"/>
      <c r="T416" s="193"/>
      <c r="U416" s="193"/>
      <c r="V416" s="193"/>
      <c r="W416" s="193"/>
      <c r="X416" s="193"/>
      <c r="Y416" s="193"/>
      <c r="Z416" s="193"/>
    </row>
    <row r="417" ht="12.0" customHeight="1">
      <c r="A417" s="193"/>
      <c r="B417" s="193"/>
      <c r="C417" s="193"/>
      <c r="D417" s="193"/>
      <c r="E417" s="193"/>
      <c r="F417" s="193"/>
      <c r="G417" s="193"/>
      <c r="H417" s="193"/>
      <c r="I417" s="193"/>
      <c r="J417" s="193"/>
      <c r="K417" s="193"/>
      <c r="L417" s="193"/>
      <c r="M417" s="193"/>
      <c r="N417" s="193"/>
      <c r="O417" s="193"/>
      <c r="P417" s="193"/>
      <c r="Q417" s="193"/>
      <c r="R417" s="193"/>
      <c r="S417" s="193"/>
      <c r="T417" s="193"/>
      <c r="U417" s="193"/>
      <c r="V417" s="193"/>
      <c r="W417" s="193"/>
      <c r="X417" s="193"/>
      <c r="Y417" s="193"/>
      <c r="Z417" s="193"/>
    </row>
    <row r="418" ht="12.0" customHeight="1">
      <c r="A418" s="193"/>
      <c r="B418" s="193"/>
      <c r="C418" s="193"/>
      <c r="D418" s="193"/>
      <c r="E418" s="193"/>
      <c r="F418" s="193"/>
      <c r="G418" s="193"/>
      <c r="H418" s="193"/>
      <c r="I418" s="193"/>
      <c r="J418" s="193"/>
      <c r="K418" s="193"/>
      <c r="L418" s="193"/>
      <c r="M418" s="193"/>
      <c r="N418" s="193"/>
      <c r="O418" s="193"/>
      <c r="P418" s="193"/>
      <c r="Q418" s="193"/>
      <c r="R418" s="193"/>
      <c r="S418" s="193"/>
      <c r="T418" s="193"/>
      <c r="U418" s="193"/>
      <c r="V418" s="193"/>
      <c r="W418" s="193"/>
      <c r="X418" s="193"/>
      <c r="Y418" s="193"/>
      <c r="Z418" s="193"/>
    </row>
    <row r="419" ht="12.0" customHeight="1">
      <c r="A419" s="193"/>
      <c r="B419" s="193"/>
      <c r="C419" s="193"/>
      <c r="D419" s="193"/>
      <c r="E419" s="193"/>
      <c r="F419" s="193"/>
      <c r="G419" s="193"/>
      <c r="H419" s="193"/>
      <c r="I419" s="193"/>
      <c r="J419" s="193"/>
      <c r="K419" s="193"/>
      <c r="L419" s="193"/>
      <c r="M419" s="193"/>
      <c r="N419" s="193"/>
      <c r="O419" s="193"/>
      <c r="P419" s="193"/>
      <c r="Q419" s="193"/>
      <c r="R419" s="193"/>
      <c r="S419" s="193"/>
      <c r="T419" s="193"/>
      <c r="U419" s="193"/>
      <c r="V419" s="193"/>
      <c r="W419" s="193"/>
      <c r="X419" s="193"/>
      <c r="Y419" s="193"/>
      <c r="Z419" s="193"/>
    </row>
    <row r="420" ht="12.0" customHeight="1">
      <c r="A420" s="193"/>
      <c r="B420" s="193"/>
      <c r="C420" s="193"/>
      <c r="D420" s="193"/>
      <c r="E420" s="193"/>
      <c r="F420" s="193"/>
      <c r="G420" s="193"/>
      <c r="H420" s="193"/>
      <c r="I420" s="193"/>
      <c r="J420" s="193"/>
      <c r="K420" s="193"/>
      <c r="L420" s="193"/>
      <c r="M420" s="193"/>
      <c r="N420" s="193"/>
      <c r="O420" s="193"/>
      <c r="P420" s="193"/>
      <c r="Q420" s="193"/>
      <c r="R420" s="193"/>
      <c r="S420" s="193"/>
      <c r="T420" s="193"/>
      <c r="U420" s="193"/>
      <c r="V420" s="193"/>
      <c r="W420" s="193"/>
      <c r="X420" s="193"/>
      <c r="Y420" s="193"/>
      <c r="Z420" s="193"/>
    </row>
    <row r="421" ht="12.0" customHeight="1">
      <c r="A421" s="193"/>
      <c r="B421" s="193"/>
      <c r="C421" s="193"/>
      <c r="D421" s="193"/>
      <c r="E421" s="193"/>
      <c r="F421" s="193"/>
      <c r="G421" s="193"/>
      <c r="H421" s="193"/>
      <c r="I421" s="193"/>
      <c r="J421" s="193"/>
      <c r="K421" s="193"/>
      <c r="L421" s="193"/>
      <c r="M421" s="193"/>
      <c r="N421" s="193"/>
      <c r="O421" s="193"/>
      <c r="P421" s="193"/>
      <c r="Q421" s="193"/>
      <c r="R421" s="193"/>
      <c r="S421" s="193"/>
      <c r="T421" s="193"/>
      <c r="U421" s="193"/>
      <c r="V421" s="193"/>
      <c r="W421" s="193"/>
      <c r="X421" s="193"/>
      <c r="Y421" s="193"/>
      <c r="Z421" s="193"/>
    </row>
    <row r="422" ht="12.0" customHeight="1">
      <c r="A422" s="193"/>
      <c r="B422" s="193"/>
      <c r="C422" s="193"/>
      <c r="D422" s="193"/>
      <c r="E422" s="193"/>
      <c r="F422" s="193"/>
      <c r="G422" s="193"/>
      <c r="H422" s="193"/>
      <c r="I422" s="193"/>
      <c r="J422" s="193"/>
      <c r="K422" s="193"/>
      <c r="L422" s="193"/>
      <c r="M422" s="193"/>
      <c r="N422" s="193"/>
      <c r="O422" s="193"/>
      <c r="P422" s="193"/>
      <c r="Q422" s="193"/>
      <c r="R422" s="193"/>
      <c r="S422" s="193"/>
      <c r="T422" s="193"/>
      <c r="U422" s="193"/>
      <c r="V422" s="193"/>
      <c r="W422" s="193"/>
      <c r="X422" s="193"/>
      <c r="Y422" s="193"/>
      <c r="Z422" s="193"/>
    </row>
    <row r="423" ht="12.0" customHeight="1">
      <c r="A423" s="193"/>
      <c r="B423" s="193"/>
      <c r="C423" s="193"/>
      <c r="D423" s="193"/>
      <c r="E423" s="193"/>
      <c r="F423" s="193"/>
      <c r="G423" s="193"/>
      <c r="H423" s="193"/>
      <c r="I423" s="193"/>
      <c r="J423" s="193"/>
      <c r="K423" s="193"/>
      <c r="L423" s="193"/>
      <c r="M423" s="193"/>
      <c r="N423" s="193"/>
      <c r="O423" s="193"/>
      <c r="P423" s="193"/>
      <c r="Q423" s="193"/>
      <c r="R423" s="193"/>
      <c r="S423" s="193"/>
      <c r="T423" s="193"/>
      <c r="U423" s="193"/>
      <c r="V423" s="193"/>
      <c r="W423" s="193"/>
      <c r="X423" s="193"/>
      <c r="Y423" s="193"/>
      <c r="Z423" s="193"/>
    </row>
    <row r="424" ht="12.0" customHeight="1">
      <c r="A424" s="193"/>
      <c r="B424" s="193"/>
      <c r="C424" s="193"/>
      <c r="D424" s="193"/>
      <c r="E424" s="193"/>
      <c r="F424" s="193"/>
      <c r="G424" s="193"/>
      <c r="H424" s="193"/>
      <c r="I424" s="193"/>
      <c r="J424" s="193"/>
      <c r="K424" s="193"/>
      <c r="L424" s="193"/>
      <c r="M424" s="193"/>
      <c r="N424" s="193"/>
      <c r="O424" s="193"/>
      <c r="P424" s="193"/>
      <c r="Q424" s="193"/>
      <c r="R424" s="193"/>
      <c r="S424" s="193"/>
      <c r="T424" s="193"/>
      <c r="U424" s="193"/>
      <c r="V424" s="193"/>
      <c r="W424" s="193"/>
      <c r="X424" s="193"/>
      <c r="Y424" s="193"/>
      <c r="Z424" s="193"/>
    </row>
    <row r="425" ht="12.0" customHeight="1">
      <c r="A425" s="193"/>
      <c r="B425" s="193"/>
      <c r="C425" s="193"/>
      <c r="D425" s="193"/>
      <c r="E425" s="193"/>
      <c r="F425" s="193"/>
      <c r="G425" s="193"/>
      <c r="H425" s="193"/>
      <c r="I425" s="193"/>
      <c r="J425" s="193"/>
      <c r="K425" s="193"/>
      <c r="L425" s="193"/>
      <c r="M425" s="193"/>
      <c r="N425" s="193"/>
      <c r="O425" s="193"/>
      <c r="P425" s="193"/>
      <c r="Q425" s="193"/>
      <c r="R425" s="193"/>
      <c r="S425" s="193"/>
      <c r="T425" s="193"/>
      <c r="U425" s="193"/>
      <c r="V425" s="193"/>
      <c r="W425" s="193"/>
      <c r="X425" s="193"/>
      <c r="Y425" s="193"/>
      <c r="Z425" s="193"/>
    </row>
    <row r="426" ht="12.0" customHeight="1">
      <c r="A426" s="193"/>
      <c r="B426" s="193"/>
      <c r="C426" s="193"/>
      <c r="D426" s="193"/>
      <c r="E426" s="193"/>
      <c r="F426" s="193"/>
      <c r="G426" s="193"/>
      <c r="H426" s="193"/>
      <c r="I426" s="193"/>
      <c r="J426" s="193"/>
      <c r="K426" s="193"/>
      <c r="L426" s="193"/>
      <c r="M426" s="193"/>
      <c r="N426" s="193"/>
      <c r="O426" s="193"/>
      <c r="P426" s="193"/>
      <c r="Q426" s="193"/>
      <c r="R426" s="193"/>
      <c r="S426" s="193"/>
      <c r="T426" s="193"/>
      <c r="U426" s="193"/>
      <c r="V426" s="193"/>
      <c r="W426" s="193"/>
      <c r="X426" s="193"/>
      <c r="Y426" s="193"/>
      <c r="Z426" s="193"/>
    </row>
    <row r="427" ht="12.0" customHeight="1">
      <c r="A427" s="193"/>
      <c r="B427" s="193"/>
      <c r="C427" s="193"/>
      <c r="D427" s="193"/>
      <c r="E427" s="193"/>
      <c r="F427" s="193"/>
      <c r="G427" s="193"/>
      <c r="H427" s="193"/>
      <c r="I427" s="193"/>
      <c r="J427" s="193"/>
      <c r="K427" s="193"/>
      <c r="L427" s="193"/>
      <c r="M427" s="193"/>
      <c r="N427" s="193"/>
      <c r="O427" s="193"/>
      <c r="P427" s="193"/>
      <c r="Q427" s="193"/>
      <c r="R427" s="193"/>
      <c r="S427" s="193"/>
      <c r="T427" s="193"/>
      <c r="U427" s="193"/>
      <c r="V427" s="193"/>
      <c r="W427" s="193"/>
      <c r="X427" s="193"/>
      <c r="Y427" s="193"/>
      <c r="Z427" s="193"/>
    </row>
    <row r="428" ht="12.0" customHeight="1">
      <c r="A428" s="193"/>
      <c r="B428" s="193"/>
      <c r="C428" s="193"/>
      <c r="D428" s="193"/>
      <c r="E428" s="193"/>
      <c r="F428" s="193"/>
      <c r="G428" s="193"/>
      <c r="H428" s="193"/>
      <c r="I428" s="193"/>
      <c r="J428" s="193"/>
      <c r="K428" s="193"/>
      <c r="L428" s="193"/>
      <c r="M428" s="193"/>
      <c r="N428" s="193"/>
      <c r="O428" s="193"/>
      <c r="P428" s="193"/>
      <c r="Q428" s="193"/>
      <c r="R428" s="193"/>
      <c r="S428" s="193"/>
      <c r="T428" s="193"/>
      <c r="U428" s="193"/>
      <c r="V428" s="193"/>
      <c r="W428" s="193"/>
      <c r="X428" s="193"/>
      <c r="Y428" s="193"/>
      <c r="Z428" s="193"/>
    </row>
    <row r="429" ht="12.0" customHeight="1">
      <c r="A429" s="193"/>
      <c r="B429" s="193"/>
      <c r="C429" s="193"/>
      <c r="D429" s="193"/>
      <c r="E429" s="193"/>
      <c r="F429" s="193"/>
      <c r="G429" s="193"/>
      <c r="H429" s="193"/>
      <c r="I429" s="193"/>
      <c r="J429" s="193"/>
      <c r="K429" s="193"/>
      <c r="L429" s="193"/>
      <c r="M429" s="193"/>
      <c r="N429" s="193"/>
      <c r="O429" s="193"/>
      <c r="P429" s="193"/>
      <c r="Q429" s="193"/>
      <c r="R429" s="193"/>
      <c r="S429" s="193"/>
      <c r="T429" s="193"/>
      <c r="U429" s="193"/>
      <c r="V429" s="193"/>
      <c r="W429" s="193"/>
      <c r="X429" s="193"/>
      <c r="Y429" s="193"/>
      <c r="Z429" s="193"/>
    </row>
    <row r="430" ht="12.0" customHeight="1">
      <c r="A430" s="193"/>
      <c r="B430" s="193"/>
      <c r="C430" s="193"/>
      <c r="D430" s="193"/>
      <c r="E430" s="193"/>
      <c r="F430" s="193"/>
      <c r="G430" s="193"/>
      <c r="H430" s="193"/>
      <c r="I430" s="193"/>
      <c r="J430" s="193"/>
      <c r="K430" s="193"/>
      <c r="L430" s="193"/>
      <c r="M430" s="193"/>
      <c r="N430" s="193"/>
      <c r="O430" s="193"/>
      <c r="P430" s="193"/>
      <c r="Q430" s="193"/>
      <c r="R430" s="193"/>
      <c r="S430" s="193"/>
      <c r="T430" s="193"/>
      <c r="U430" s="193"/>
      <c r="V430" s="193"/>
      <c r="W430" s="193"/>
      <c r="X430" s="193"/>
      <c r="Y430" s="193"/>
      <c r="Z430" s="193"/>
    </row>
    <row r="431" ht="12.0" customHeight="1">
      <c r="A431" s="193"/>
      <c r="B431" s="193"/>
      <c r="C431" s="193"/>
      <c r="D431" s="193"/>
      <c r="E431" s="193"/>
      <c r="F431" s="193"/>
      <c r="G431" s="193"/>
      <c r="H431" s="193"/>
      <c r="I431" s="193"/>
      <c r="J431" s="193"/>
      <c r="K431" s="193"/>
      <c r="L431" s="193"/>
      <c r="M431" s="193"/>
      <c r="N431" s="193"/>
      <c r="O431" s="193"/>
      <c r="P431" s="193"/>
      <c r="Q431" s="193"/>
      <c r="R431" s="193"/>
      <c r="S431" s="193"/>
      <c r="T431" s="193"/>
      <c r="U431" s="193"/>
      <c r="V431" s="193"/>
      <c r="W431" s="193"/>
      <c r="X431" s="193"/>
      <c r="Y431" s="193"/>
      <c r="Z431" s="193"/>
    </row>
    <row r="432" ht="12.0" customHeight="1">
      <c r="A432" s="193"/>
      <c r="B432" s="193"/>
      <c r="C432" s="193"/>
      <c r="D432" s="193"/>
      <c r="E432" s="193"/>
      <c r="F432" s="193"/>
      <c r="G432" s="193"/>
      <c r="H432" s="193"/>
      <c r="I432" s="193"/>
      <c r="J432" s="193"/>
      <c r="K432" s="193"/>
      <c r="L432" s="193"/>
      <c r="M432" s="193"/>
      <c r="N432" s="193"/>
      <c r="O432" s="193"/>
      <c r="P432" s="193"/>
      <c r="Q432" s="193"/>
      <c r="R432" s="193"/>
      <c r="S432" s="193"/>
      <c r="T432" s="193"/>
      <c r="U432" s="193"/>
      <c r="V432" s="193"/>
      <c r="W432" s="193"/>
      <c r="X432" s="193"/>
      <c r="Y432" s="193"/>
      <c r="Z432" s="193"/>
    </row>
    <row r="433" ht="12.0" customHeight="1">
      <c r="A433" s="193"/>
      <c r="B433" s="193"/>
      <c r="C433" s="193"/>
      <c r="D433" s="193"/>
      <c r="E433" s="193"/>
      <c r="F433" s="193"/>
      <c r="G433" s="193"/>
      <c r="H433" s="193"/>
      <c r="I433" s="193"/>
      <c r="J433" s="193"/>
      <c r="K433" s="193"/>
      <c r="L433" s="193"/>
      <c r="M433" s="193"/>
      <c r="N433" s="193"/>
      <c r="O433" s="193"/>
      <c r="P433" s="193"/>
      <c r="Q433" s="193"/>
      <c r="R433" s="193"/>
      <c r="S433" s="193"/>
      <c r="T433" s="193"/>
      <c r="U433" s="193"/>
      <c r="V433" s="193"/>
      <c r="W433" s="193"/>
      <c r="X433" s="193"/>
      <c r="Y433" s="193"/>
      <c r="Z433" s="193"/>
    </row>
    <row r="434" ht="12.0" customHeight="1">
      <c r="A434" s="193"/>
      <c r="B434" s="193"/>
      <c r="C434" s="193"/>
      <c r="D434" s="193"/>
      <c r="E434" s="193"/>
      <c r="F434" s="193"/>
      <c r="G434" s="193"/>
      <c r="H434" s="193"/>
      <c r="I434" s="193"/>
      <c r="J434" s="193"/>
      <c r="K434" s="193"/>
      <c r="L434" s="193"/>
      <c r="M434" s="193"/>
      <c r="N434" s="193"/>
      <c r="O434" s="193"/>
      <c r="P434" s="193"/>
      <c r="Q434" s="193"/>
      <c r="R434" s="193"/>
      <c r="S434" s="193"/>
      <c r="T434" s="193"/>
      <c r="U434" s="193"/>
      <c r="V434" s="193"/>
      <c r="W434" s="193"/>
      <c r="X434" s="193"/>
      <c r="Y434" s="193"/>
      <c r="Z434" s="193"/>
    </row>
    <row r="435" ht="12.0" customHeight="1">
      <c r="A435" s="193"/>
      <c r="B435" s="193"/>
      <c r="C435" s="193"/>
      <c r="D435" s="193"/>
      <c r="E435" s="193"/>
      <c r="F435" s="193"/>
      <c r="G435" s="193"/>
      <c r="H435" s="193"/>
      <c r="I435" s="193"/>
      <c r="J435" s="193"/>
      <c r="K435" s="193"/>
      <c r="L435" s="193"/>
      <c r="M435" s="193"/>
      <c r="N435" s="193"/>
      <c r="O435" s="193"/>
      <c r="P435" s="193"/>
      <c r="Q435" s="193"/>
      <c r="R435" s="193"/>
      <c r="S435" s="193"/>
      <c r="T435" s="193"/>
      <c r="U435" s="193"/>
      <c r="V435" s="193"/>
      <c r="W435" s="193"/>
      <c r="X435" s="193"/>
      <c r="Y435" s="193"/>
      <c r="Z435" s="193"/>
    </row>
    <row r="436" ht="12.0" customHeight="1">
      <c r="A436" s="193"/>
      <c r="B436" s="193"/>
      <c r="C436" s="193"/>
      <c r="D436" s="193"/>
      <c r="E436" s="193"/>
      <c r="F436" s="193"/>
      <c r="G436" s="193"/>
      <c r="H436" s="193"/>
      <c r="I436" s="193"/>
      <c r="J436" s="193"/>
      <c r="K436" s="193"/>
      <c r="L436" s="193"/>
      <c r="M436" s="193"/>
      <c r="N436" s="193"/>
      <c r="O436" s="193"/>
      <c r="P436" s="193"/>
      <c r="Q436" s="193"/>
      <c r="R436" s="193"/>
      <c r="S436" s="193"/>
      <c r="T436" s="193"/>
      <c r="U436" s="193"/>
      <c r="V436" s="193"/>
      <c r="W436" s="193"/>
      <c r="X436" s="193"/>
      <c r="Y436" s="193"/>
      <c r="Z436" s="193"/>
    </row>
    <row r="437" ht="12.0" customHeight="1">
      <c r="A437" s="193"/>
      <c r="B437" s="193"/>
      <c r="C437" s="193"/>
      <c r="D437" s="193"/>
      <c r="E437" s="193"/>
      <c r="F437" s="193"/>
      <c r="G437" s="193"/>
      <c r="H437" s="193"/>
      <c r="I437" s="193"/>
      <c r="J437" s="193"/>
      <c r="K437" s="193"/>
      <c r="L437" s="193"/>
      <c r="M437" s="193"/>
      <c r="N437" s="193"/>
      <c r="O437" s="193"/>
      <c r="P437" s="193"/>
      <c r="Q437" s="193"/>
      <c r="R437" s="193"/>
      <c r="S437" s="193"/>
      <c r="T437" s="193"/>
      <c r="U437" s="193"/>
      <c r="V437" s="193"/>
      <c r="W437" s="193"/>
      <c r="X437" s="193"/>
      <c r="Y437" s="193"/>
      <c r="Z437" s="193"/>
    </row>
    <row r="438" ht="12.0" customHeight="1">
      <c r="A438" s="193"/>
      <c r="B438" s="193"/>
      <c r="C438" s="193"/>
      <c r="D438" s="193"/>
      <c r="E438" s="193"/>
      <c r="F438" s="193"/>
      <c r="G438" s="193"/>
      <c r="H438" s="193"/>
      <c r="I438" s="193"/>
      <c r="J438" s="193"/>
      <c r="K438" s="193"/>
      <c r="L438" s="193"/>
      <c r="M438" s="193"/>
      <c r="N438" s="193"/>
      <c r="O438" s="193"/>
      <c r="P438" s="193"/>
      <c r="Q438" s="193"/>
      <c r="R438" s="193"/>
      <c r="S438" s="193"/>
      <c r="T438" s="193"/>
      <c r="U438" s="193"/>
      <c r="V438" s="193"/>
      <c r="W438" s="193"/>
      <c r="X438" s="193"/>
      <c r="Y438" s="193"/>
      <c r="Z438" s="193"/>
    </row>
    <row r="439" ht="12.0" customHeight="1">
      <c r="A439" s="193"/>
      <c r="B439" s="193"/>
      <c r="C439" s="193"/>
      <c r="D439" s="193"/>
      <c r="E439" s="193"/>
      <c r="F439" s="193"/>
      <c r="G439" s="193"/>
      <c r="H439" s="193"/>
      <c r="I439" s="193"/>
      <c r="J439" s="193"/>
      <c r="K439" s="193"/>
      <c r="L439" s="193"/>
      <c r="M439" s="193"/>
      <c r="N439" s="193"/>
      <c r="O439" s="193"/>
      <c r="P439" s="193"/>
      <c r="Q439" s="193"/>
      <c r="R439" s="193"/>
      <c r="S439" s="193"/>
      <c r="T439" s="193"/>
      <c r="U439" s="193"/>
      <c r="V439" s="193"/>
      <c r="W439" s="193"/>
      <c r="X439" s="193"/>
      <c r="Y439" s="193"/>
      <c r="Z439" s="193"/>
    </row>
    <row r="440" ht="12.0" customHeight="1">
      <c r="A440" s="193"/>
      <c r="B440" s="193"/>
      <c r="C440" s="193"/>
      <c r="D440" s="193"/>
      <c r="E440" s="193"/>
      <c r="F440" s="193"/>
      <c r="G440" s="193"/>
      <c r="H440" s="193"/>
      <c r="I440" s="193"/>
      <c r="J440" s="193"/>
      <c r="K440" s="193"/>
      <c r="L440" s="193"/>
      <c r="M440" s="193"/>
      <c r="N440" s="193"/>
      <c r="O440" s="193"/>
      <c r="P440" s="193"/>
      <c r="Q440" s="193"/>
      <c r="R440" s="193"/>
      <c r="S440" s="193"/>
      <c r="T440" s="193"/>
      <c r="U440" s="193"/>
      <c r="V440" s="193"/>
      <c r="W440" s="193"/>
      <c r="X440" s="193"/>
      <c r="Y440" s="193"/>
      <c r="Z440" s="193"/>
    </row>
    <row r="441" ht="12.0" customHeight="1">
      <c r="A441" s="193"/>
      <c r="B441" s="193"/>
      <c r="C441" s="193"/>
      <c r="D441" s="193"/>
      <c r="E441" s="193"/>
      <c r="F441" s="193"/>
      <c r="G441" s="193"/>
      <c r="H441" s="193"/>
      <c r="I441" s="193"/>
      <c r="J441" s="193"/>
      <c r="K441" s="193"/>
      <c r="L441" s="193"/>
      <c r="M441" s="193"/>
      <c r="N441" s="193"/>
      <c r="O441" s="193"/>
      <c r="P441" s="193"/>
      <c r="Q441" s="193"/>
      <c r="R441" s="193"/>
      <c r="S441" s="193"/>
      <c r="T441" s="193"/>
      <c r="U441" s="193"/>
      <c r="V441" s="193"/>
      <c r="W441" s="193"/>
      <c r="X441" s="193"/>
      <c r="Y441" s="193"/>
      <c r="Z441" s="193"/>
    </row>
    <row r="442" ht="12.0" customHeight="1">
      <c r="A442" s="193"/>
      <c r="B442" s="193"/>
      <c r="C442" s="193"/>
      <c r="D442" s="193"/>
      <c r="E442" s="193"/>
      <c r="F442" s="193"/>
      <c r="G442" s="193"/>
      <c r="H442" s="193"/>
      <c r="I442" s="193"/>
      <c r="J442" s="193"/>
      <c r="K442" s="193"/>
      <c r="L442" s="193"/>
      <c r="M442" s="193"/>
      <c r="N442" s="193"/>
      <c r="O442" s="193"/>
      <c r="P442" s="193"/>
      <c r="Q442" s="193"/>
      <c r="R442" s="193"/>
      <c r="S442" s="193"/>
      <c r="T442" s="193"/>
      <c r="U442" s="193"/>
      <c r="V442" s="193"/>
      <c r="W442" s="193"/>
      <c r="X442" s="193"/>
      <c r="Y442" s="193"/>
      <c r="Z442" s="193"/>
    </row>
    <row r="443" ht="12.0" customHeight="1">
      <c r="A443" s="193"/>
      <c r="B443" s="193"/>
      <c r="C443" s="193"/>
      <c r="D443" s="193"/>
      <c r="E443" s="193"/>
      <c r="F443" s="193"/>
      <c r="G443" s="193"/>
      <c r="H443" s="193"/>
      <c r="I443" s="193"/>
      <c r="J443" s="193"/>
      <c r="K443" s="193"/>
      <c r="L443" s="193"/>
      <c r="M443" s="193"/>
      <c r="N443" s="193"/>
      <c r="O443" s="193"/>
      <c r="P443" s="193"/>
      <c r="Q443" s="193"/>
      <c r="R443" s="193"/>
      <c r="S443" s="193"/>
      <c r="T443" s="193"/>
      <c r="U443" s="193"/>
      <c r="V443" s="193"/>
      <c r="W443" s="193"/>
      <c r="X443" s="193"/>
      <c r="Y443" s="193"/>
      <c r="Z443" s="193"/>
    </row>
    <row r="444" ht="12.0" customHeight="1">
      <c r="A444" s="193"/>
      <c r="B444" s="193"/>
      <c r="C444" s="193"/>
      <c r="D444" s="193"/>
      <c r="E444" s="193"/>
      <c r="F444" s="193"/>
      <c r="G444" s="193"/>
      <c r="H444" s="193"/>
      <c r="I444" s="193"/>
      <c r="J444" s="193"/>
      <c r="K444" s="193"/>
      <c r="L444" s="193"/>
      <c r="M444" s="193"/>
      <c r="N444" s="193"/>
      <c r="O444" s="193"/>
      <c r="P444" s="193"/>
      <c r="Q444" s="193"/>
      <c r="R444" s="193"/>
      <c r="S444" s="193"/>
      <c r="T444" s="193"/>
      <c r="U444" s="193"/>
      <c r="V444" s="193"/>
      <c r="W444" s="193"/>
      <c r="X444" s="193"/>
      <c r="Y444" s="193"/>
      <c r="Z444" s="193"/>
    </row>
    <row r="445" ht="12.0" customHeight="1">
      <c r="A445" s="193"/>
      <c r="B445" s="193"/>
      <c r="C445" s="193"/>
      <c r="D445" s="193"/>
      <c r="E445" s="193"/>
      <c r="F445" s="193"/>
      <c r="G445" s="193"/>
      <c r="H445" s="193"/>
      <c r="I445" s="193"/>
      <c r="J445" s="193"/>
      <c r="K445" s="193"/>
      <c r="L445" s="193"/>
      <c r="M445" s="193"/>
      <c r="N445" s="193"/>
      <c r="O445" s="193"/>
      <c r="P445" s="193"/>
      <c r="Q445" s="193"/>
      <c r="R445" s="193"/>
      <c r="S445" s="193"/>
      <c r="T445" s="193"/>
      <c r="U445" s="193"/>
      <c r="V445" s="193"/>
      <c r="W445" s="193"/>
      <c r="X445" s="193"/>
      <c r="Y445" s="193"/>
      <c r="Z445" s="193"/>
    </row>
    <row r="446" ht="12.0" customHeight="1">
      <c r="A446" s="193"/>
      <c r="B446" s="193"/>
      <c r="C446" s="193"/>
      <c r="D446" s="193"/>
      <c r="E446" s="193"/>
      <c r="F446" s="193"/>
      <c r="G446" s="193"/>
      <c r="H446" s="193"/>
      <c r="I446" s="193"/>
      <c r="J446" s="193"/>
      <c r="K446" s="193"/>
      <c r="L446" s="193"/>
      <c r="M446" s="193"/>
      <c r="N446" s="193"/>
      <c r="O446" s="193"/>
      <c r="P446" s="193"/>
      <c r="Q446" s="193"/>
      <c r="R446" s="193"/>
      <c r="S446" s="193"/>
      <c r="T446" s="193"/>
      <c r="U446" s="193"/>
      <c r="V446" s="193"/>
      <c r="W446" s="193"/>
      <c r="X446" s="193"/>
      <c r="Y446" s="193"/>
      <c r="Z446" s="193"/>
    </row>
    <row r="447" ht="12.0" customHeight="1">
      <c r="A447" s="193"/>
      <c r="B447" s="193"/>
      <c r="C447" s="193"/>
      <c r="D447" s="193"/>
      <c r="E447" s="193"/>
      <c r="F447" s="193"/>
      <c r="G447" s="193"/>
      <c r="H447" s="193"/>
      <c r="I447" s="193"/>
      <c r="J447" s="193"/>
      <c r="K447" s="193"/>
      <c r="L447" s="193"/>
      <c r="M447" s="193"/>
      <c r="N447" s="193"/>
      <c r="O447" s="193"/>
      <c r="P447" s="193"/>
      <c r="Q447" s="193"/>
      <c r="R447" s="193"/>
      <c r="S447" s="193"/>
      <c r="T447" s="193"/>
      <c r="U447" s="193"/>
      <c r="V447" s="193"/>
      <c r="W447" s="193"/>
      <c r="X447" s="193"/>
      <c r="Y447" s="193"/>
      <c r="Z447" s="193"/>
    </row>
    <row r="448" ht="12.0" customHeight="1">
      <c r="A448" s="193"/>
      <c r="B448" s="193"/>
      <c r="C448" s="193"/>
      <c r="D448" s="193"/>
      <c r="E448" s="193"/>
      <c r="F448" s="193"/>
      <c r="G448" s="193"/>
      <c r="H448" s="193"/>
      <c r="I448" s="193"/>
      <c r="J448" s="193"/>
      <c r="K448" s="193"/>
      <c r="L448" s="193"/>
      <c r="M448" s="193"/>
      <c r="N448" s="193"/>
      <c r="O448" s="193"/>
      <c r="P448" s="193"/>
      <c r="Q448" s="193"/>
      <c r="R448" s="193"/>
      <c r="S448" s="193"/>
      <c r="T448" s="193"/>
      <c r="U448" s="193"/>
      <c r="V448" s="193"/>
      <c r="W448" s="193"/>
      <c r="X448" s="193"/>
      <c r="Y448" s="193"/>
      <c r="Z448" s="193"/>
    </row>
    <row r="449" ht="12.0" customHeight="1">
      <c r="A449" s="193"/>
      <c r="B449" s="193"/>
      <c r="C449" s="193"/>
      <c r="D449" s="193"/>
      <c r="E449" s="193"/>
      <c r="F449" s="193"/>
      <c r="G449" s="193"/>
      <c r="H449" s="193"/>
      <c r="I449" s="193"/>
      <c r="J449" s="193"/>
      <c r="K449" s="193"/>
      <c r="L449" s="193"/>
      <c r="M449" s="193"/>
      <c r="N449" s="193"/>
      <c r="O449" s="193"/>
      <c r="P449" s="193"/>
      <c r="Q449" s="193"/>
      <c r="R449" s="193"/>
      <c r="S449" s="193"/>
      <c r="T449" s="193"/>
      <c r="U449" s="193"/>
      <c r="V449" s="193"/>
      <c r="W449" s="193"/>
      <c r="X449" s="193"/>
      <c r="Y449" s="193"/>
      <c r="Z449" s="193"/>
    </row>
    <row r="450" ht="12.0" customHeight="1">
      <c r="A450" s="193"/>
      <c r="B450" s="193"/>
      <c r="C450" s="193"/>
      <c r="D450" s="193"/>
      <c r="E450" s="193"/>
      <c r="F450" s="193"/>
      <c r="G450" s="193"/>
      <c r="H450" s="193"/>
      <c r="I450" s="193"/>
      <c r="J450" s="193"/>
      <c r="K450" s="193"/>
      <c r="L450" s="193"/>
      <c r="M450" s="193"/>
      <c r="N450" s="193"/>
      <c r="O450" s="193"/>
      <c r="P450" s="193"/>
      <c r="Q450" s="193"/>
      <c r="R450" s="193"/>
      <c r="S450" s="193"/>
      <c r="T450" s="193"/>
      <c r="U450" s="193"/>
      <c r="V450" s="193"/>
      <c r="W450" s="193"/>
      <c r="X450" s="193"/>
      <c r="Y450" s="193"/>
      <c r="Z450" s="193"/>
    </row>
    <row r="451" ht="12.0" customHeight="1">
      <c r="A451" s="193"/>
      <c r="B451" s="193"/>
      <c r="C451" s="193"/>
      <c r="D451" s="193"/>
      <c r="E451" s="193"/>
      <c r="F451" s="193"/>
      <c r="G451" s="193"/>
      <c r="H451" s="193"/>
      <c r="I451" s="193"/>
      <c r="J451" s="193"/>
      <c r="K451" s="193"/>
      <c r="L451" s="193"/>
      <c r="M451" s="193"/>
      <c r="N451" s="193"/>
      <c r="O451" s="193"/>
      <c r="P451" s="193"/>
      <c r="Q451" s="193"/>
      <c r="R451" s="193"/>
      <c r="S451" s="193"/>
      <c r="T451" s="193"/>
      <c r="U451" s="193"/>
      <c r="V451" s="193"/>
      <c r="W451" s="193"/>
      <c r="X451" s="193"/>
      <c r="Y451" s="193"/>
      <c r="Z451" s="193"/>
    </row>
    <row r="452" ht="12.0" customHeight="1">
      <c r="A452" s="193"/>
      <c r="B452" s="193"/>
      <c r="C452" s="193"/>
      <c r="D452" s="193"/>
      <c r="E452" s="193"/>
      <c r="F452" s="193"/>
      <c r="G452" s="193"/>
      <c r="H452" s="193"/>
      <c r="I452" s="193"/>
      <c r="J452" s="193"/>
      <c r="K452" s="193"/>
      <c r="L452" s="193"/>
      <c r="M452" s="193"/>
      <c r="N452" s="193"/>
      <c r="O452" s="193"/>
      <c r="P452" s="193"/>
      <c r="Q452" s="193"/>
      <c r="R452" s="193"/>
      <c r="S452" s="193"/>
      <c r="T452" s="193"/>
      <c r="U452" s="193"/>
      <c r="V452" s="193"/>
      <c r="W452" s="193"/>
      <c r="X452" s="193"/>
      <c r="Y452" s="193"/>
      <c r="Z452" s="193"/>
    </row>
    <row r="453" ht="12.0" customHeight="1">
      <c r="A453" s="193"/>
      <c r="B453" s="193"/>
      <c r="C453" s="193"/>
      <c r="D453" s="193"/>
      <c r="E453" s="193"/>
      <c r="F453" s="193"/>
      <c r="G453" s="193"/>
      <c r="H453" s="193"/>
      <c r="I453" s="193"/>
      <c r="J453" s="193"/>
      <c r="K453" s="193"/>
      <c r="L453" s="193"/>
      <c r="M453" s="193"/>
      <c r="N453" s="193"/>
      <c r="O453" s="193"/>
      <c r="P453" s="193"/>
      <c r="Q453" s="193"/>
      <c r="R453" s="193"/>
      <c r="S453" s="193"/>
      <c r="T453" s="193"/>
      <c r="U453" s="193"/>
      <c r="V453" s="193"/>
      <c r="W453" s="193"/>
      <c r="X453" s="193"/>
      <c r="Y453" s="193"/>
      <c r="Z453" s="193"/>
    </row>
    <row r="454" ht="12.0" customHeight="1">
      <c r="A454" s="193"/>
      <c r="B454" s="193"/>
      <c r="C454" s="193"/>
      <c r="D454" s="193"/>
      <c r="E454" s="193"/>
      <c r="F454" s="193"/>
      <c r="G454" s="193"/>
      <c r="H454" s="193"/>
      <c r="I454" s="193"/>
      <c r="J454" s="193"/>
      <c r="K454" s="193"/>
      <c r="L454" s="193"/>
      <c r="M454" s="193"/>
      <c r="N454" s="193"/>
      <c r="O454" s="193"/>
      <c r="P454" s="193"/>
      <c r="Q454" s="193"/>
      <c r="R454" s="193"/>
      <c r="S454" s="193"/>
      <c r="T454" s="193"/>
      <c r="U454" s="193"/>
      <c r="V454" s="193"/>
      <c r="W454" s="193"/>
      <c r="X454" s="193"/>
      <c r="Y454" s="193"/>
      <c r="Z454" s="193"/>
    </row>
    <row r="455" ht="12.0" customHeight="1">
      <c r="A455" s="193"/>
      <c r="B455" s="193"/>
      <c r="C455" s="193"/>
      <c r="D455" s="193"/>
      <c r="E455" s="193"/>
      <c r="F455" s="193"/>
      <c r="G455" s="193"/>
      <c r="H455" s="193"/>
      <c r="I455" s="193"/>
      <c r="J455" s="193"/>
      <c r="K455" s="193"/>
      <c r="L455" s="193"/>
      <c r="M455" s="193"/>
      <c r="N455" s="193"/>
      <c r="O455" s="193"/>
      <c r="P455" s="193"/>
      <c r="Q455" s="193"/>
      <c r="R455" s="193"/>
      <c r="S455" s="193"/>
      <c r="T455" s="193"/>
      <c r="U455" s="193"/>
      <c r="V455" s="193"/>
      <c r="W455" s="193"/>
      <c r="X455" s="193"/>
      <c r="Y455" s="193"/>
      <c r="Z455" s="193"/>
    </row>
    <row r="456" ht="12.0" customHeight="1">
      <c r="A456" s="193"/>
      <c r="B456" s="193"/>
      <c r="C456" s="193"/>
      <c r="D456" s="193"/>
      <c r="E456" s="193"/>
      <c r="F456" s="193"/>
      <c r="G456" s="193"/>
      <c r="H456" s="193"/>
      <c r="I456" s="193"/>
      <c r="J456" s="193"/>
      <c r="K456" s="193"/>
      <c r="L456" s="193"/>
      <c r="M456" s="193"/>
      <c r="N456" s="193"/>
      <c r="O456" s="193"/>
      <c r="P456" s="193"/>
      <c r="Q456" s="193"/>
      <c r="R456" s="193"/>
      <c r="S456" s="193"/>
      <c r="T456" s="193"/>
      <c r="U456" s="193"/>
      <c r="V456" s="193"/>
      <c r="W456" s="193"/>
      <c r="X456" s="193"/>
      <c r="Y456" s="193"/>
      <c r="Z456" s="193"/>
    </row>
    <row r="457" ht="12.0" customHeight="1">
      <c r="A457" s="193"/>
      <c r="B457" s="193"/>
      <c r="C457" s="193"/>
      <c r="D457" s="193"/>
      <c r="E457" s="193"/>
      <c r="F457" s="193"/>
      <c r="G457" s="193"/>
      <c r="H457" s="193"/>
      <c r="I457" s="193"/>
      <c r="J457" s="193"/>
      <c r="K457" s="193"/>
      <c r="L457" s="193"/>
      <c r="M457" s="193"/>
      <c r="N457" s="193"/>
      <c r="O457" s="193"/>
      <c r="P457" s="193"/>
      <c r="Q457" s="193"/>
      <c r="R457" s="193"/>
      <c r="S457" s="193"/>
      <c r="T457" s="193"/>
      <c r="U457" s="193"/>
      <c r="V457" s="193"/>
      <c r="W457" s="193"/>
      <c r="X457" s="193"/>
      <c r="Y457" s="193"/>
      <c r="Z457" s="193"/>
    </row>
    <row r="458" ht="12.0" customHeight="1">
      <c r="A458" s="193"/>
      <c r="B458" s="193"/>
      <c r="C458" s="193"/>
      <c r="D458" s="193"/>
      <c r="E458" s="193"/>
      <c r="F458" s="193"/>
      <c r="G458" s="193"/>
      <c r="H458" s="193"/>
      <c r="I458" s="193"/>
      <c r="J458" s="193"/>
      <c r="K458" s="193"/>
      <c r="L458" s="193"/>
      <c r="M458" s="193"/>
      <c r="N458" s="193"/>
      <c r="O458" s="193"/>
      <c r="P458" s="193"/>
      <c r="Q458" s="193"/>
      <c r="R458" s="193"/>
      <c r="S458" s="193"/>
      <c r="T458" s="193"/>
      <c r="U458" s="193"/>
      <c r="V458" s="193"/>
      <c r="W458" s="193"/>
      <c r="X458" s="193"/>
      <c r="Y458" s="193"/>
      <c r="Z458" s="193"/>
    </row>
    <row r="459" ht="12.0" customHeight="1">
      <c r="A459" s="193"/>
      <c r="B459" s="193"/>
      <c r="C459" s="193"/>
      <c r="D459" s="193"/>
      <c r="E459" s="193"/>
      <c r="F459" s="193"/>
      <c r="G459" s="193"/>
      <c r="H459" s="193"/>
      <c r="I459" s="193"/>
      <c r="J459" s="193"/>
      <c r="K459" s="193"/>
      <c r="L459" s="193"/>
      <c r="M459" s="193"/>
      <c r="N459" s="193"/>
      <c r="O459" s="193"/>
      <c r="P459" s="193"/>
      <c r="Q459" s="193"/>
      <c r="R459" s="193"/>
      <c r="S459" s="193"/>
      <c r="T459" s="193"/>
      <c r="U459" s="193"/>
      <c r="V459" s="193"/>
      <c r="W459" s="193"/>
      <c r="X459" s="193"/>
      <c r="Y459" s="193"/>
      <c r="Z459" s="193"/>
    </row>
    <row r="460" ht="12.0" customHeight="1">
      <c r="A460" s="193"/>
      <c r="B460" s="193"/>
      <c r="C460" s="193"/>
      <c r="D460" s="193"/>
      <c r="E460" s="193"/>
      <c r="F460" s="193"/>
      <c r="G460" s="193"/>
      <c r="H460" s="193"/>
      <c r="I460" s="193"/>
      <c r="J460" s="193"/>
      <c r="K460" s="193"/>
      <c r="L460" s="193"/>
      <c r="M460" s="193"/>
      <c r="N460" s="193"/>
      <c r="O460" s="193"/>
      <c r="P460" s="193"/>
      <c r="Q460" s="193"/>
      <c r="R460" s="193"/>
      <c r="S460" s="193"/>
      <c r="T460" s="193"/>
      <c r="U460" s="193"/>
      <c r="V460" s="193"/>
      <c r="W460" s="193"/>
      <c r="X460" s="193"/>
      <c r="Y460" s="193"/>
      <c r="Z460" s="193"/>
    </row>
    <row r="461" ht="12.0" customHeight="1">
      <c r="A461" s="193"/>
      <c r="B461" s="193"/>
      <c r="C461" s="193"/>
      <c r="D461" s="193"/>
      <c r="E461" s="193"/>
      <c r="F461" s="193"/>
      <c r="G461" s="193"/>
      <c r="H461" s="193"/>
      <c r="I461" s="193"/>
      <c r="J461" s="193"/>
      <c r="K461" s="193"/>
      <c r="L461" s="193"/>
      <c r="M461" s="193"/>
      <c r="N461" s="193"/>
      <c r="O461" s="193"/>
      <c r="P461" s="193"/>
      <c r="Q461" s="193"/>
      <c r="R461" s="193"/>
      <c r="S461" s="193"/>
      <c r="T461" s="193"/>
      <c r="U461" s="193"/>
      <c r="V461" s="193"/>
      <c r="W461" s="193"/>
      <c r="X461" s="193"/>
      <c r="Y461" s="193"/>
      <c r="Z461" s="193"/>
    </row>
    <row r="462" ht="12.0" customHeight="1">
      <c r="A462" s="193"/>
      <c r="B462" s="193"/>
      <c r="C462" s="193"/>
      <c r="D462" s="193"/>
      <c r="E462" s="193"/>
      <c r="F462" s="193"/>
      <c r="G462" s="193"/>
      <c r="H462" s="193"/>
      <c r="I462" s="193"/>
      <c r="J462" s="193"/>
      <c r="K462" s="193"/>
      <c r="L462" s="193"/>
      <c r="M462" s="193"/>
      <c r="N462" s="193"/>
      <c r="O462" s="193"/>
      <c r="P462" s="193"/>
      <c r="Q462" s="193"/>
      <c r="R462" s="193"/>
      <c r="S462" s="193"/>
      <c r="T462" s="193"/>
      <c r="U462" s="193"/>
      <c r="V462" s="193"/>
      <c r="W462" s="193"/>
      <c r="X462" s="193"/>
      <c r="Y462" s="193"/>
      <c r="Z462" s="193"/>
    </row>
    <row r="463" ht="12.0" customHeight="1">
      <c r="A463" s="193"/>
      <c r="B463" s="193"/>
      <c r="C463" s="193"/>
      <c r="D463" s="193"/>
      <c r="E463" s="193"/>
      <c r="F463" s="193"/>
      <c r="G463" s="193"/>
      <c r="H463" s="193"/>
      <c r="I463" s="193"/>
      <c r="J463" s="193"/>
      <c r="K463" s="193"/>
      <c r="L463" s="193"/>
      <c r="M463" s="193"/>
      <c r="N463" s="193"/>
      <c r="O463" s="193"/>
      <c r="P463" s="193"/>
      <c r="Q463" s="193"/>
      <c r="R463" s="193"/>
      <c r="S463" s="193"/>
      <c r="T463" s="193"/>
      <c r="U463" s="193"/>
      <c r="V463" s="193"/>
      <c r="W463" s="193"/>
      <c r="X463" s="193"/>
      <c r="Y463" s="193"/>
      <c r="Z463" s="193"/>
    </row>
    <row r="464" ht="12.0" customHeight="1">
      <c r="A464" s="193"/>
      <c r="B464" s="193"/>
      <c r="C464" s="193"/>
      <c r="D464" s="193"/>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row>
    <row r="465" ht="12.0" customHeight="1">
      <c r="A465" s="193"/>
      <c r="B465" s="193"/>
      <c r="C465" s="193"/>
      <c r="D465" s="193"/>
      <c r="E465" s="193"/>
      <c r="F465" s="193"/>
      <c r="G465" s="193"/>
      <c r="H465" s="193"/>
      <c r="I465" s="193"/>
      <c r="J465" s="193"/>
      <c r="K465" s="193"/>
      <c r="L465" s="193"/>
      <c r="M465" s="193"/>
      <c r="N465" s="193"/>
      <c r="O465" s="193"/>
      <c r="P465" s="193"/>
      <c r="Q465" s="193"/>
      <c r="R465" s="193"/>
      <c r="S465" s="193"/>
      <c r="T465" s="193"/>
      <c r="U465" s="193"/>
      <c r="V465" s="193"/>
      <c r="W465" s="193"/>
      <c r="X465" s="193"/>
      <c r="Y465" s="193"/>
      <c r="Z465" s="193"/>
    </row>
    <row r="466" ht="12.0" customHeight="1">
      <c r="A466" s="193"/>
      <c r="B466" s="193"/>
      <c r="C466" s="193"/>
      <c r="D466" s="193"/>
      <c r="E466" s="193"/>
      <c r="F466" s="193"/>
      <c r="G466" s="193"/>
      <c r="H466" s="193"/>
      <c r="I466" s="193"/>
      <c r="J466" s="193"/>
      <c r="K466" s="193"/>
      <c r="L466" s="193"/>
      <c r="M466" s="193"/>
      <c r="N466" s="193"/>
      <c r="O466" s="193"/>
      <c r="P466" s="193"/>
      <c r="Q466" s="193"/>
      <c r="R466" s="193"/>
      <c r="S466" s="193"/>
      <c r="T466" s="193"/>
      <c r="U466" s="193"/>
      <c r="V466" s="193"/>
      <c r="W466" s="193"/>
      <c r="X466" s="193"/>
      <c r="Y466" s="193"/>
      <c r="Z466" s="193"/>
    </row>
    <row r="467" ht="12.0" customHeight="1">
      <c r="A467" s="193"/>
      <c r="B467" s="193"/>
      <c r="C467" s="193"/>
      <c r="D467" s="193"/>
      <c r="E467" s="193"/>
      <c r="F467" s="193"/>
      <c r="G467" s="193"/>
      <c r="H467" s="193"/>
      <c r="I467" s="193"/>
      <c r="J467" s="193"/>
      <c r="K467" s="193"/>
      <c r="L467" s="193"/>
      <c r="M467" s="193"/>
      <c r="N467" s="193"/>
      <c r="O467" s="193"/>
      <c r="P467" s="193"/>
      <c r="Q467" s="193"/>
      <c r="R467" s="193"/>
      <c r="S467" s="193"/>
      <c r="T467" s="193"/>
      <c r="U467" s="193"/>
      <c r="V467" s="193"/>
      <c r="W467" s="193"/>
      <c r="X467" s="193"/>
      <c r="Y467" s="193"/>
      <c r="Z467" s="193"/>
    </row>
    <row r="468" ht="12.0" customHeight="1">
      <c r="A468" s="193"/>
      <c r="B468" s="193"/>
      <c r="C468" s="193"/>
      <c r="D468" s="193"/>
      <c r="E468" s="193"/>
      <c r="F468" s="193"/>
      <c r="G468" s="193"/>
      <c r="H468" s="193"/>
      <c r="I468" s="193"/>
      <c r="J468" s="193"/>
      <c r="K468" s="193"/>
      <c r="L468" s="193"/>
      <c r="M468" s="193"/>
      <c r="N468" s="193"/>
      <c r="O468" s="193"/>
      <c r="P468" s="193"/>
      <c r="Q468" s="193"/>
      <c r="R468" s="193"/>
      <c r="S468" s="193"/>
      <c r="T468" s="193"/>
      <c r="U468" s="193"/>
      <c r="V468" s="193"/>
      <c r="W468" s="193"/>
      <c r="X468" s="193"/>
      <c r="Y468" s="193"/>
      <c r="Z468" s="193"/>
    </row>
    <row r="469" ht="12.0" customHeight="1">
      <c r="A469" s="193"/>
      <c r="B469" s="193"/>
      <c r="C469" s="193"/>
      <c r="D469" s="193"/>
      <c r="E469" s="193"/>
      <c r="F469" s="193"/>
      <c r="G469" s="193"/>
      <c r="H469" s="193"/>
      <c r="I469" s="193"/>
      <c r="J469" s="193"/>
      <c r="K469" s="193"/>
      <c r="L469" s="193"/>
      <c r="M469" s="193"/>
      <c r="N469" s="193"/>
      <c r="O469" s="193"/>
      <c r="P469" s="193"/>
      <c r="Q469" s="193"/>
      <c r="R469" s="193"/>
      <c r="S469" s="193"/>
      <c r="T469" s="193"/>
      <c r="U469" s="193"/>
      <c r="V469" s="193"/>
      <c r="W469" s="193"/>
      <c r="X469" s="193"/>
      <c r="Y469" s="193"/>
      <c r="Z469" s="193"/>
    </row>
    <row r="470" ht="12.0" customHeight="1">
      <c r="A470" s="193"/>
      <c r="B470" s="193"/>
      <c r="C470" s="193"/>
      <c r="D470" s="193"/>
      <c r="E470" s="193"/>
      <c r="F470" s="193"/>
      <c r="G470" s="193"/>
      <c r="H470" s="193"/>
      <c r="I470" s="193"/>
      <c r="J470" s="193"/>
      <c r="K470" s="193"/>
      <c r="L470" s="193"/>
      <c r="M470" s="193"/>
      <c r="N470" s="193"/>
      <c r="O470" s="193"/>
      <c r="P470" s="193"/>
      <c r="Q470" s="193"/>
      <c r="R470" s="193"/>
      <c r="S470" s="193"/>
      <c r="T470" s="193"/>
      <c r="U470" s="193"/>
      <c r="V470" s="193"/>
      <c r="W470" s="193"/>
      <c r="X470" s="193"/>
      <c r="Y470" s="193"/>
      <c r="Z470" s="193"/>
    </row>
    <row r="471" ht="12.0" customHeight="1">
      <c r="A471" s="193"/>
      <c r="B471" s="193"/>
      <c r="C471" s="193"/>
      <c r="D471" s="193"/>
      <c r="E471" s="193"/>
      <c r="F471" s="193"/>
      <c r="G471" s="193"/>
      <c r="H471" s="193"/>
      <c r="I471" s="193"/>
      <c r="J471" s="193"/>
      <c r="K471" s="193"/>
      <c r="L471" s="193"/>
      <c r="M471" s="193"/>
      <c r="N471" s="193"/>
      <c r="O471" s="193"/>
      <c r="P471" s="193"/>
      <c r="Q471" s="193"/>
      <c r="R471" s="193"/>
      <c r="S471" s="193"/>
      <c r="T471" s="193"/>
      <c r="U471" s="193"/>
      <c r="V471" s="193"/>
      <c r="W471" s="193"/>
      <c r="X471" s="193"/>
      <c r="Y471" s="193"/>
      <c r="Z471" s="193"/>
    </row>
    <row r="472" ht="12.0" customHeight="1">
      <c r="A472" s="193"/>
      <c r="B472" s="193"/>
      <c r="C472" s="193"/>
      <c r="D472" s="193"/>
      <c r="E472" s="193"/>
      <c r="F472" s="193"/>
      <c r="G472" s="193"/>
      <c r="H472" s="193"/>
      <c r="I472" s="193"/>
      <c r="J472" s="193"/>
      <c r="K472" s="193"/>
      <c r="L472" s="193"/>
      <c r="M472" s="193"/>
      <c r="N472" s="193"/>
      <c r="O472" s="193"/>
      <c r="P472" s="193"/>
      <c r="Q472" s="193"/>
      <c r="R472" s="193"/>
      <c r="S472" s="193"/>
      <c r="T472" s="193"/>
      <c r="U472" s="193"/>
      <c r="V472" s="193"/>
      <c r="W472" s="193"/>
      <c r="X472" s="193"/>
      <c r="Y472" s="193"/>
      <c r="Z472" s="193"/>
    </row>
    <row r="473" ht="12.0" customHeight="1">
      <c r="A473" s="193"/>
      <c r="B473" s="193"/>
      <c r="C473" s="193"/>
      <c r="D473" s="193"/>
      <c r="E473" s="193"/>
      <c r="F473" s="193"/>
      <c r="G473" s="193"/>
      <c r="H473" s="193"/>
      <c r="I473" s="193"/>
      <c r="J473" s="193"/>
      <c r="K473" s="193"/>
      <c r="L473" s="193"/>
      <c r="M473" s="193"/>
      <c r="N473" s="193"/>
      <c r="O473" s="193"/>
      <c r="P473" s="193"/>
      <c r="Q473" s="193"/>
      <c r="R473" s="193"/>
      <c r="S473" s="193"/>
      <c r="T473" s="193"/>
      <c r="U473" s="193"/>
      <c r="V473" s="193"/>
      <c r="W473" s="193"/>
      <c r="X473" s="193"/>
      <c r="Y473" s="193"/>
      <c r="Z473" s="193"/>
    </row>
    <row r="474" ht="12.0" customHeight="1">
      <c r="A474" s="193"/>
      <c r="B474" s="193"/>
      <c r="C474" s="193"/>
      <c r="D474" s="193"/>
      <c r="E474" s="193"/>
      <c r="F474" s="193"/>
      <c r="G474" s="193"/>
      <c r="H474" s="193"/>
      <c r="I474" s="193"/>
      <c r="J474" s="193"/>
      <c r="K474" s="193"/>
      <c r="L474" s="193"/>
      <c r="M474" s="193"/>
      <c r="N474" s="193"/>
      <c r="O474" s="193"/>
      <c r="P474" s="193"/>
      <c r="Q474" s="193"/>
      <c r="R474" s="193"/>
      <c r="S474" s="193"/>
      <c r="T474" s="193"/>
      <c r="U474" s="193"/>
      <c r="V474" s="193"/>
      <c r="W474" s="193"/>
      <c r="X474" s="193"/>
      <c r="Y474" s="193"/>
      <c r="Z474" s="193"/>
    </row>
    <row r="475" ht="12.0" customHeight="1">
      <c r="A475" s="193"/>
      <c r="B475" s="193"/>
      <c r="C475" s="193"/>
      <c r="D475" s="193"/>
      <c r="E475" s="193"/>
      <c r="F475" s="193"/>
      <c r="G475" s="193"/>
      <c r="H475" s="193"/>
      <c r="I475" s="193"/>
      <c r="J475" s="193"/>
      <c r="K475" s="193"/>
      <c r="L475" s="193"/>
      <c r="M475" s="193"/>
      <c r="N475" s="193"/>
      <c r="O475" s="193"/>
      <c r="P475" s="193"/>
      <c r="Q475" s="193"/>
      <c r="R475" s="193"/>
      <c r="S475" s="193"/>
      <c r="T475" s="193"/>
      <c r="U475" s="193"/>
      <c r="V475" s="193"/>
      <c r="W475" s="193"/>
      <c r="X475" s="193"/>
      <c r="Y475" s="193"/>
      <c r="Z475" s="193"/>
    </row>
    <row r="476" ht="12.0" customHeight="1">
      <c r="A476" s="193"/>
      <c r="B476" s="193"/>
      <c r="C476" s="193"/>
      <c r="D476" s="193"/>
      <c r="E476" s="193"/>
      <c r="F476" s="193"/>
      <c r="G476" s="193"/>
      <c r="H476" s="193"/>
      <c r="I476" s="193"/>
      <c r="J476" s="193"/>
      <c r="K476" s="193"/>
      <c r="L476" s="193"/>
      <c r="M476" s="193"/>
      <c r="N476" s="193"/>
      <c r="O476" s="193"/>
      <c r="P476" s="193"/>
      <c r="Q476" s="193"/>
      <c r="R476" s="193"/>
      <c r="S476" s="193"/>
      <c r="T476" s="193"/>
      <c r="U476" s="193"/>
      <c r="V476" s="193"/>
      <c r="W476" s="193"/>
      <c r="X476" s="193"/>
      <c r="Y476" s="193"/>
      <c r="Z476" s="193"/>
    </row>
    <row r="477" ht="12.0" customHeight="1">
      <c r="A477" s="193"/>
      <c r="B477" s="193"/>
      <c r="C477" s="193"/>
      <c r="D477" s="193"/>
      <c r="E477" s="193"/>
      <c r="F477" s="193"/>
      <c r="G477" s="193"/>
      <c r="H477" s="193"/>
      <c r="I477" s="193"/>
      <c r="J477" s="193"/>
      <c r="K477" s="193"/>
      <c r="L477" s="193"/>
      <c r="M477" s="193"/>
      <c r="N477" s="193"/>
      <c r="O477" s="193"/>
      <c r="P477" s="193"/>
      <c r="Q477" s="193"/>
      <c r="R477" s="193"/>
      <c r="S477" s="193"/>
      <c r="T477" s="193"/>
      <c r="U477" s="193"/>
      <c r="V477" s="193"/>
      <c r="W477" s="193"/>
      <c r="X477" s="193"/>
      <c r="Y477" s="193"/>
      <c r="Z477" s="193"/>
    </row>
    <row r="478" ht="12.0" customHeight="1">
      <c r="A478" s="193"/>
      <c r="B478" s="193"/>
      <c r="C478" s="193"/>
      <c r="D478" s="193"/>
      <c r="E478" s="193"/>
      <c r="F478" s="193"/>
      <c r="G478" s="193"/>
      <c r="H478" s="193"/>
      <c r="I478" s="193"/>
      <c r="J478" s="193"/>
      <c r="K478" s="193"/>
      <c r="L478" s="193"/>
      <c r="M478" s="193"/>
      <c r="N478" s="193"/>
      <c r="O478" s="193"/>
      <c r="P478" s="193"/>
      <c r="Q478" s="193"/>
      <c r="R478" s="193"/>
      <c r="S478" s="193"/>
      <c r="T478" s="193"/>
      <c r="U478" s="193"/>
      <c r="V478" s="193"/>
      <c r="W478" s="193"/>
      <c r="X478" s="193"/>
      <c r="Y478" s="193"/>
      <c r="Z478" s="193"/>
    </row>
    <row r="479" ht="12.0" customHeight="1">
      <c r="A479" s="193"/>
      <c r="B479" s="193"/>
      <c r="C479" s="193"/>
      <c r="D479" s="193"/>
      <c r="E479" s="193"/>
      <c r="F479" s="193"/>
      <c r="G479" s="193"/>
      <c r="H479" s="193"/>
      <c r="I479" s="193"/>
      <c r="J479" s="193"/>
      <c r="K479" s="193"/>
      <c r="L479" s="193"/>
      <c r="M479" s="193"/>
      <c r="N479" s="193"/>
      <c r="O479" s="193"/>
      <c r="P479" s="193"/>
      <c r="Q479" s="193"/>
      <c r="R479" s="193"/>
      <c r="S479" s="193"/>
      <c r="T479" s="193"/>
      <c r="U479" s="193"/>
      <c r="V479" s="193"/>
      <c r="W479" s="193"/>
      <c r="X479" s="193"/>
      <c r="Y479" s="193"/>
      <c r="Z479" s="193"/>
    </row>
    <row r="480" ht="12.0" customHeight="1">
      <c r="A480" s="193"/>
      <c r="B480" s="193"/>
      <c r="C480" s="193"/>
      <c r="D480" s="193"/>
      <c r="E480" s="193"/>
      <c r="F480" s="193"/>
      <c r="G480" s="193"/>
      <c r="H480" s="193"/>
      <c r="I480" s="193"/>
      <c r="J480" s="193"/>
      <c r="K480" s="193"/>
      <c r="L480" s="193"/>
      <c r="M480" s="193"/>
      <c r="N480" s="193"/>
      <c r="O480" s="193"/>
      <c r="P480" s="193"/>
      <c r="Q480" s="193"/>
      <c r="R480" s="193"/>
      <c r="S480" s="193"/>
      <c r="T480" s="193"/>
      <c r="U480" s="193"/>
      <c r="V480" s="193"/>
      <c r="W480" s="193"/>
      <c r="X480" s="193"/>
      <c r="Y480" s="193"/>
      <c r="Z480" s="193"/>
    </row>
    <row r="481" ht="12.0" customHeight="1">
      <c r="A481" s="193"/>
      <c r="B481" s="193"/>
      <c r="C481" s="193"/>
      <c r="D481" s="193"/>
      <c r="E481" s="193"/>
      <c r="F481" s="193"/>
      <c r="G481" s="193"/>
      <c r="H481" s="193"/>
      <c r="I481" s="193"/>
      <c r="J481" s="193"/>
      <c r="K481" s="193"/>
      <c r="L481" s="193"/>
      <c r="M481" s="193"/>
      <c r="N481" s="193"/>
      <c r="O481" s="193"/>
      <c r="P481" s="193"/>
      <c r="Q481" s="193"/>
      <c r="R481" s="193"/>
      <c r="S481" s="193"/>
      <c r="T481" s="193"/>
      <c r="U481" s="193"/>
      <c r="V481" s="193"/>
      <c r="W481" s="193"/>
      <c r="X481" s="193"/>
      <c r="Y481" s="193"/>
      <c r="Z481" s="193"/>
    </row>
    <row r="482" ht="12.0" customHeight="1">
      <c r="A482" s="193"/>
      <c r="B482" s="193"/>
      <c r="C482" s="193"/>
      <c r="D482" s="193"/>
      <c r="E482" s="193"/>
      <c r="F482" s="193"/>
      <c r="G482" s="193"/>
      <c r="H482" s="193"/>
      <c r="I482" s="193"/>
      <c r="J482" s="193"/>
      <c r="K482" s="193"/>
      <c r="L482" s="193"/>
      <c r="M482" s="193"/>
      <c r="N482" s="193"/>
      <c r="O482" s="193"/>
      <c r="P482" s="193"/>
      <c r="Q482" s="193"/>
      <c r="R482" s="193"/>
      <c r="S482" s="193"/>
      <c r="T482" s="193"/>
      <c r="U482" s="193"/>
      <c r="V482" s="193"/>
      <c r="W482" s="193"/>
      <c r="X482" s="193"/>
      <c r="Y482" s="193"/>
      <c r="Z482" s="193"/>
    </row>
    <row r="483" ht="12.0" customHeight="1">
      <c r="A483" s="193"/>
      <c r="B483" s="193"/>
      <c r="C483" s="193"/>
      <c r="D483" s="193"/>
      <c r="E483" s="193"/>
      <c r="F483" s="193"/>
      <c r="G483" s="193"/>
      <c r="H483" s="193"/>
      <c r="I483" s="193"/>
      <c r="J483" s="193"/>
      <c r="K483" s="193"/>
      <c r="L483" s="193"/>
      <c r="M483" s="193"/>
      <c r="N483" s="193"/>
      <c r="O483" s="193"/>
      <c r="P483" s="193"/>
      <c r="Q483" s="193"/>
      <c r="R483" s="193"/>
      <c r="S483" s="193"/>
      <c r="T483" s="193"/>
      <c r="U483" s="193"/>
      <c r="V483" s="193"/>
      <c r="W483" s="193"/>
      <c r="X483" s="193"/>
      <c r="Y483" s="193"/>
      <c r="Z483" s="193"/>
    </row>
    <row r="484" ht="12.0" customHeight="1">
      <c r="A484" s="193"/>
      <c r="B484" s="193"/>
      <c r="C484" s="193"/>
      <c r="D484" s="193"/>
      <c r="E484" s="193"/>
      <c r="F484" s="193"/>
      <c r="G484" s="193"/>
      <c r="H484" s="193"/>
      <c r="I484" s="193"/>
      <c r="J484" s="193"/>
      <c r="K484" s="193"/>
      <c r="L484" s="193"/>
      <c r="M484" s="193"/>
      <c r="N484" s="193"/>
      <c r="O484" s="193"/>
      <c r="P484" s="193"/>
      <c r="Q484" s="193"/>
      <c r="R484" s="193"/>
      <c r="S484" s="193"/>
      <c r="T484" s="193"/>
      <c r="U484" s="193"/>
      <c r="V484" s="193"/>
      <c r="W484" s="193"/>
      <c r="X484" s="193"/>
      <c r="Y484" s="193"/>
      <c r="Z484" s="193"/>
    </row>
    <row r="485" ht="12.0" customHeight="1">
      <c r="A485" s="193"/>
      <c r="B485" s="193"/>
      <c r="C485" s="193"/>
      <c r="D485" s="193"/>
      <c r="E485" s="193"/>
      <c r="F485" s="193"/>
      <c r="G485" s="193"/>
      <c r="H485" s="193"/>
      <c r="I485" s="193"/>
      <c r="J485" s="193"/>
      <c r="K485" s="193"/>
      <c r="L485" s="193"/>
      <c r="M485" s="193"/>
      <c r="N485" s="193"/>
      <c r="O485" s="193"/>
      <c r="P485" s="193"/>
      <c r="Q485" s="193"/>
      <c r="R485" s="193"/>
      <c r="S485" s="193"/>
      <c r="T485" s="193"/>
      <c r="U485" s="193"/>
      <c r="V485" s="193"/>
      <c r="W485" s="193"/>
      <c r="X485" s="193"/>
      <c r="Y485" s="193"/>
      <c r="Z485" s="193"/>
    </row>
    <row r="486" ht="12.0" customHeight="1">
      <c r="A486" s="193"/>
      <c r="B486" s="193"/>
      <c r="C486" s="193"/>
      <c r="D486" s="193"/>
      <c r="E486" s="193"/>
      <c r="F486" s="193"/>
      <c r="G486" s="193"/>
      <c r="H486" s="193"/>
      <c r="I486" s="193"/>
      <c r="J486" s="193"/>
      <c r="K486" s="193"/>
      <c r="L486" s="193"/>
      <c r="M486" s="193"/>
      <c r="N486" s="193"/>
      <c r="O486" s="193"/>
      <c r="P486" s="193"/>
      <c r="Q486" s="193"/>
      <c r="R486" s="193"/>
      <c r="S486" s="193"/>
      <c r="T486" s="193"/>
      <c r="U486" s="193"/>
      <c r="V486" s="193"/>
      <c r="W486" s="193"/>
      <c r="X486" s="193"/>
      <c r="Y486" s="193"/>
      <c r="Z486" s="193"/>
    </row>
    <row r="487" ht="12.0" customHeight="1">
      <c r="A487" s="193"/>
      <c r="B487" s="193"/>
      <c r="C487" s="193"/>
      <c r="D487" s="193"/>
      <c r="E487" s="193"/>
      <c r="F487" s="193"/>
      <c r="G487" s="193"/>
      <c r="H487" s="193"/>
      <c r="I487" s="193"/>
      <c r="J487" s="193"/>
      <c r="K487" s="193"/>
      <c r="L487" s="193"/>
      <c r="M487" s="193"/>
      <c r="N487" s="193"/>
      <c r="O487" s="193"/>
      <c r="P487" s="193"/>
      <c r="Q487" s="193"/>
      <c r="R487" s="193"/>
      <c r="S487" s="193"/>
      <c r="T487" s="193"/>
      <c r="U487" s="193"/>
      <c r="V487" s="193"/>
      <c r="W487" s="193"/>
      <c r="X487" s="193"/>
      <c r="Y487" s="193"/>
      <c r="Z487" s="193"/>
    </row>
    <row r="488" ht="12.0" customHeight="1">
      <c r="A488" s="193"/>
      <c r="B488" s="193"/>
      <c r="C488" s="193"/>
      <c r="D488" s="193"/>
      <c r="E488" s="193"/>
      <c r="F488" s="193"/>
      <c r="G488" s="193"/>
      <c r="H488" s="193"/>
      <c r="I488" s="193"/>
      <c r="J488" s="193"/>
      <c r="K488" s="193"/>
      <c r="L488" s="193"/>
      <c r="M488" s="193"/>
      <c r="N488" s="193"/>
      <c r="O488" s="193"/>
      <c r="P488" s="193"/>
      <c r="Q488" s="193"/>
      <c r="R488" s="193"/>
      <c r="S488" s="193"/>
      <c r="T488" s="193"/>
      <c r="U488" s="193"/>
      <c r="V488" s="193"/>
      <c r="W488" s="193"/>
      <c r="X488" s="193"/>
      <c r="Y488" s="193"/>
      <c r="Z488" s="193"/>
    </row>
    <row r="489" ht="12.0" customHeight="1">
      <c r="A489" s="193"/>
      <c r="B489" s="193"/>
      <c r="C489" s="193"/>
      <c r="D489" s="193"/>
      <c r="E489" s="193"/>
      <c r="F489" s="193"/>
      <c r="G489" s="193"/>
      <c r="H489" s="193"/>
      <c r="I489" s="193"/>
      <c r="J489" s="193"/>
      <c r="K489" s="193"/>
      <c r="L489" s="193"/>
      <c r="M489" s="193"/>
      <c r="N489" s="193"/>
      <c r="O489" s="193"/>
      <c r="P489" s="193"/>
      <c r="Q489" s="193"/>
      <c r="R489" s="193"/>
      <c r="S489" s="193"/>
      <c r="T489" s="193"/>
      <c r="U489" s="193"/>
      <c r="V489" s="193"/>
      <c r="W489" s="193"/>
      <c r="X489" s="193"/>
      <c r="Y489" s="193"/>
      <c r="Z489" s="193"/>
    </row>
    <row r="490" ht="12.0" customHeight="1">
      <c r="A490" s="193"/>
      <c r="B490" s="193"/>
      <c r="C490" s="193"/>
      <c r="D490" s="193"/>
      <c r="E490" s="193"/>
      <c r="F490" s="193"/>
      <c r="G490" s="193"/>
      <c r="H490" s="193"/>
      <c r="I490" s="193"/>
      <c r="J490" s="193"/>
      <c r="K490" s="193"/>
      <c r="L490" s="193"/>
      <c r="M490" s="193"/>
      <c r="N490" s="193"/>
      <c r="O490" s="193"/>
      <c r="P490" s="193"/>
      <c r="Q490" s="193"/>
      <c r="R490" s="193"/>
      <c r="S490" s="193"/>
      <c r="T490" s="193"/>
      <c r="U490" s="193"/>
      <c r="V490" s="193"/>
      <c r="W490" s="193"/>
      <c r="X490" s="193"/>
      <c r="Y490" s="193"/>
      <c r="Z490" s="193"/>
    </row>
    <row r="491" ht="12.0" customHeight="1">
      <c r="A491" s="193"/>
      <c r="B491" s="193"/>
      <c r="C491" s="193"/>
      <c r="D491" s="193"/>
      <c r="E491" s="193"/>
      <c r="F491" s="193"/>
      <c r="G491" s="193"/>
      <c r="H491" s="193"/>
      <c r="I491" s="193"/>
      <c r="J491" s="193"/>
      <c r="K491" s="193"/>
      <c r="L491" s="193"/>
      <c r="M491" s="193"/>
      <c r="N491" s="193"/>
      <c r="O491" s="193"/>
      <c r="P491" s="193"/>
      <c r="Q491" s="193"/>
      <c r="R491" s="193"/>
      <c r="S491" s="193"/>
      <c r="T491" s="193"/>
      <c r="U491" s="193"/>
      <c r="V491" s="193"/>
      <c r="W491" s="193"/>
      <c r="X491" s="193"/>
      <c r="Y491" s="193"/>
      <c r="Z491" s="193"/>
    </row>
    <row r="492" ht="12.0" customHeight="1">
      <c r="A492" s="193"/>
      <c r="B492" s="193"/>
      <c r="C492" s="193"/>
      <c r="D492" s="193"/>
      <c r="E492" s="193"/>
      <c r="F492" s="193"/>
      <c r="G492" s="193"/>
      <c r="H492" s="193"/>
      <c r="I492" s="193"/>
      <c r="J492" s="193"/>
      <c r="K492" s="193"/>
      <c r="L492" s="193"/>
      <c r="M492" s="193"/>
      <c r="N492" s="193"/>
      <c r="O492" s="193"/>
      <c r="P492" s="193"/>
      <c r="Q492" s="193"/>
      <c r="R492" s="193"/>
      <c r="S492" s="193"/>
      <c r="T492" s="193"/>
      <c r="U492" s="193"/>
      <c r="V492" s="193"/>
      <c r="W492" s="193"/>
      <c r="X492" s="193"/>
      <c r="Y492" s="193"/>
      <c r="Z492" s="193"/>
    </row>
    <row r="493" ht="12.0" customHeight="1">
      <c r="A493" s="193"/>
      <c r="B493" s="193"/>
      <c r="C493" s="193"/>
      <c r="D493" s="193"/>
      <c r="E493" s="193"/>
      <c r="F493" s="193"/>
      <c r="G493" s="193"/>
      <c r="H493" s="193"/>
      <c r="I493" s="193"/>
      <c r="J493" s="193"/>
      <c r="K493" s="193"/>
      <c r="L493" s="193"/>
      <c r="M493" s="193"/>
      <c r="N493" s="193"/>
      <c r="O493" s="193"/>
      <c r="P493" s="193"/>
      <c r="Q493" s="193"/>
      <c r="R493" s="193"/>
      <c r="S493" s="193"/>
      <c r="T493" s="193"/>
      <c r="U493" s="193"/>
      <c r="V493" s="193"/>
      <c r="W493" s="193"/>
      <c r="X493" s="193"/>
      <c r="Y493" s="193"/>
      <c r="Z493" s="193"/>
    </row>
    <row r="494" ht="12.0" customHeight="1">
      <c r="A494" s="193"/>
      <c r="B494" s="193"/>
      <c r="C494" s="193"/>
      <c r="D494" s="193"/>
      <c r="E494" s="193"/>
      <c r="F494" s="193"/>
      <c r="G494" s="193"/>
      <c r="H494" s="193"/>
      <c r="I494" s="193"/>
      <c r="J494" s="193"/>
      <c r="K494" s="193"/>
      <c r="L494" s="193"/>
      <c r="M494" s="193"/>
      <c r="N494" s="193"/>
      <c r="O494" s="193"/>
      <c r="P494" s="193"/>
      <c r="Q494" s="193"/>
      <c r="R494" s="193"/>
      <c r="S494" s="193"/>
      <c r="T494" s="193"/>
      <c r="U494" s="193"/>
      <c r="V494" s="193"/>
      <c r="W494" s="193"/>
      <c r="X494" s="193"/>
      <c r="Y494" s="193"/>
      <c r="Z494" s="193"/>
    </row>
    <row r="495" ht="12.0" customHeight="1">
      <c r="A495" s="193"/>
      <c r="B495" s="193"/>
      <c r="C495" s="193"/>
      <c r="D495" s="193"/>
      <c r="E495" s="193"/>
      <c r="F495" s="193"/>
      <c r="G495" s="193"/>
      <c r="H495" s="193"/>
      <c r="I495" s="193"/>
      <c r="J495" s="193"/>
      <c r="K495" s="193"/>
      <c r="L495" s="193"/>
      <c r="M495" s="193"/>
      <c r="N495" s="193"/>
      <c r="O495" s="193"/>
      <c r="P495" s="193"/>
      <c r="Q495" s="193"/>
      <c r="R495" s="193"/>
      <c r="S495" s="193"/>
      <c r="T495" s="193"/>
      <c r="U495" s="193"/>
      <c r="V495" s="193"/>
      <c r="W495" s="193"/>
      <c r="X495" s="193"/>
      <c r="Y495" s="193"/>
      <c r="Z495" s="193"/>
    </row>
    <row r="496" ht="12.0" customHeight="1">
      <c r="A496" s="193"/>
      <c r="B496" s="193"/>
      <c r="C496" s="193"/>
      <c r="D496" s="193"/>
      <c r="E496" s="193"/>
      <c r="F496" s="193"/>
      <c r="G496" s="193"/>
      <c r="H496" s="193"/>
      <c r="I496" s="193"/>
      <c r="J496" s="193"/>
      <c r="K496" s="193"/>
      <c r="L496" s="193"/>
      <c r="M496" s="193"/>
      <c r="N496" s="193"/>
      <c r="O496" s="193"/>
      <c r="P496" s="193"/>
      <c r="Q496" s="193"/>
      <c r="R496" s="193"/>
      <c r="S496" s="193"/>
      <c r="T496" s="193"/>
      <c r="U496" s="193"/>
      <c r="V496" s="193"/>
      <c r="W496" s="193"/>
      <c r="X496" s="193"/>
      <c r="Y496" s="193"/>
      <c r="Z496" s="193"/>
    </row>
    <row r="497" ht="12.0" customHeight="1">
      <c r="A497" s="193"/>
      <c r="B497" s="193"/>
      <c r="C497" s="193"/>
      <c r="D497" s="193"/>
      <c r="E497" s="193"/>
      <c r="F497" s="193"/>
      <c r="G497" s="193"/>
      <c r="H497" s="193"/>
      <c r="I497" s="193"/>
      <c r="J497" s="193"/>
      <c r="K497" s="193"/>
      <c r="L497" s="193"/>
      <c r="M497" s="193"/>
      <c r="N497" s="193"/>
      <c r="O497" s="193"/>
      <c r="P497" s="193"/>
      <c r="Q497" s="193"/>
      <c r="R497" s="193"/>
      <c r="S497" s="193"/>
      <c r="T497" s="193"/>
      <c r="U497" s="193"/>
      <c r="V497" s="193"/>
      <c r="W497" s="193"/>
      <c r="X497" s="193"/>
      <c r="Y497" s="193"/>
      <c r="Z497" s="193"/>
    </row>
    <row r="498" ht="12.0" customHeight="1">
      <c r="A498" s="193"/>
      <c r="B498" s="193"/>
      <c r="C498" s="193"/>
      <c r="D498" s="193"/>
      <c r="E498" s="193"/>
      <c r="F498" s="193"/>
      <c r="G498" s="193"/>
      <c r="H498" s="193"/>
      <c r="I498" s="193"/>
      <c r="J498" s="193"/>
      <c r="K498" s="193"/>
      <c r="L498" s="193"/>
      <c r="M498" s="193"/>
      <c r="N498" s="193"/>
      <c r="O498" s="193"/>
      <c r="P498" s="193"/>
      <c r="Q498" s="193"/>
      <c r="R498" s="193"/>
      <c r="S498" s="193"/>
      <c r="T498" s="193"/>
      <c r="U498" s="193"/>
      <c r="V498" s="193"/>
      <c r="W498" s="193"/>
      <c r="X498" s="193"/>
      <c r="Y498" s="193"/>
      <c r="Z498" s="193"/>
    </row>
    <row r="499" ht="12.0" customHeight="1">
      <c r="A499" s="193"/>
      <c r="B499" s="193"/>
      <c r="C499" s="193"/>
      <c r="D499" s="193"/>
      <c r="E499" s="193"/>
      <c r="F499" s="193"/>
      <c r="G499" s="193"/>
      <c r="H499" s="193"/>
      <c r="I499" s="193"/>
      <c r="J499" s="193"/>
      <c r="K499" s="193"/>
      <c r="L499" s="193"/>
      <c r="M499" s="193"/>
      <c r="N499" s="193"/>
      <c r="O499" s="193"/>
      <c r="P499" s="193"/>
      <c r="Q499" s="193"/>
      <c r="R499" s="193"/>
      <c r="S499" s="193"/>
      <c r="T499" s="193"/>
      <c r="U499" s="193"/>
      <c r="V499" s="193"/>
      <c r="W499" s="193"/>
      <c r="X499" s="193"/>
      <c r="Y499" s="193"/>
      <c r="Z499" s="193"/>
    </row>
    <row r="500" ht="12.0" customHeight="1">
      <c r="A500" s="193"/>
      <c r="B500" s="193"/>
      <c r="C500" s="193"/>
      <c r="D500" s="193"/>
      <c r="E500" s="193"/>
      <c r="F500" s="193"/>
      <c r="G500" s="193"/>
      <c r="H500" s="193"/>
      <c r="I500" s="193"/>
      <c r="J500" s="193"/>
      <c r="K500" s="193"/>
      <c r="L500" s="193"/>
      <c r="M500" s="193"/>
      <c r="N500" s="193"/>
      <c r="O500" s="193"/>
      <c r="P500" s="193"/>
      <c r="Q500" s="193"/>
      <c r="R500" s="193"/>
      <c r="S500" s="193"/>
      <c r="T500" s="193"/>
      <c r="U500" s="193"/>
      <c r="V500" s="193"/>
      <c r="W500" s="193"/>
      <c r="X500" s="193"/>
      <c r="Y500" s="193"/>
      <c r="Z500" s="193"/>
    </row>
    <row r="501" ht="12.0" customHeight="1">
      <c r="A501" s="193"/>
      <c r="B501" s="193"/>
      <c r="C501" s="193"/>
      <c r="D501" s="193"/>
      <c r="E501" s="193"/>
      <c r="F501" s="193"/>
      <c r="G501" s="193"/>
      <c r="H501" s="193"/>
      <c r="I501" s="193"/>
      <c r="J501" s="193"/>
      <c r="K501" s="193"/>
      <c r="L501" s="193"/>
      <c r="M501" s="193"/>
      <c r="N501" s="193"/>
      <c r="O501" s="193"/>
      <c r="P501" s="193"/>
      <c r="Q501" s="193"/>
      <c r="R501" s="193"/>
      <c r="S501" s="193"/>
      <c r="T501" s="193"/>
      <c r="U501" s="193"/>
      <c r="V501" s="193"/>
      <c r="W501" s="193"/>
      <c r="X501" s="193"/>
      <c r="Y501" s="193"/>
      <c r="Z501" s="193"/>
    </row>
    <row r="502" ht="12.0" customHeight="1">
      <c r="A502" s="193"/>
      <c r="B502" s="193"/>
      <c r="C502" s="193"/>
      <c r="D502" s="193"/>
      <c r="E502" s="193"/>
      <c r="F502" s="193"/>
      <c r="G502" s="193"/>
      <c r="H502" s="193"/>
      <c r="I502" s="193"/>
      <c r="J502" s="193"/>
      <c r="K502" s="193"/>
      <c r="L502" s="193"/>
      <c r="M502" s="193"/>
      <c r="N502" s="193"/>
      <c r="O502" s="193"/>
      <c r="P502" s="193"/>
      <c r="Q502" s="193"/>
      <c r="R502" s="193"/>
      <c r="S502" s="193"/>
      <c r="T502" s="193"/>
      <c r="U502" s="193"/>
      <c r="V502" s="193"/>
      <c r="W502" s="193"/>
      <c r="X502" s="193"/>
      <c r="Y502" s="193"/>
      <c r="Z502" s="193"/>
    </row>
    <row r="503" ht="12.0" customHeight="1">
      <c r="A503" s="193"/>
      <c r="B503" s="193"/>
      <c r="C503" s="193"/>
      <c r="D503" s="193"/>
      <c r="E503" s="193"/>
      <c r="F503" s="193"/>
      <c r="G503" s="193"/>
      <c r="H503" s="193"/>
      <c r="I503" s="193"/>
      <c r="J503" s="193"/>
      <c r="K503" s="193"/>
      <c r="L503" s="193"/>
      <c r="M503" s="193"/>
      <c r="N503" s="193"/>
      <c r="O503" s="193"/>
      <c r="P503" s="193"/>
      <c r="Q503" s="193"/>
      <c r="R503" s="193"/>
      <c r="S503" s="193"/>
      <c r="T503" s="193"/>
      <c r="U503" s="193"/>
      <c r="V503" s="193"/>
      <c r="W503" s="193"/>
      <c r="X503" s="193"/>
      <c r="Y503" s="193"/>
      <c r="Z503" s="193"/>
    </row>
    <row r="504" ht="12.0" customHeight="1">
      <c r="A504" s="193"/>
      <c r="B504" s="193"/>
      <c r="C504" s="193"/>
      <c r="D504" s="193"/>
      <c r="E504" s="193"/>
      <c r="F504" s="193"/>
      <c r="G504" s="193"/>
      <c r="H504" s="193"/>
      <c r="I504" s="193"/>
      <c r="J504" s="193"/>
      <c r="K504" s="193"/>
      <c r="L504" s="193"/>
      <c r="M504" s="193"/>
      <c r="N504" s="193"/>
      <c r="O504" s="193"/>
      <c r="P504" s="193"/>
      <c r="Q504" s="193"/>
      <c r="R504" s="193"/>
      <c r="S504" s="193"/>
      <c r="T504" s="193"/>
      <c r="U504" s="193"/>
      <c r="V504" s="193"/>
      <c r="W504" s="193"/>
      <c r="X504" s="193"/>
      <c r="Y504" s="193"/>
      <c r="Z504" s="193"/>
    </row>
    <row r="505" ht="12.0" customHeight="1">
      <c r="A505" s="193"/>
      <c r="B505" s="193"/>
      <c r="C505" s="193"/>
      <c r="D505" s="193"/>
      <c r="E505" s="193"/>
      <c r="F505" s="193"/>
      <c r="G505" s="193"/>
      <c r="H505" s="193"/>
      <c r="I505" s="193"/>
      <c r="J505" s="193"/>
      <c r="K505" s="193"/>
      <c r="L505" s="193"/>
      <c r="M505" s="193"/>
      <c r="N505" s="193"/>
      <c r="O505" s="193"/>
      <c r="P505" s="193"/>
      <c r="Q505" s="193"/>
      <c r="R505" s="193"/>
      <c r="S505" s="193"/>
      <c r="T505" s="193"/>
      <c r="U505" s="193"/>
      <c r="V505" s="193"/>
      <c r="W505" s="193"/>
      <c r="X505" s="193"/>
      <c r="Y505" s="193"/>
      <c r="Z505" s="193"/>
    </row>
    <row r="506" ht="12.0" customHeight="1">
      <c r="A506" s="193"/>
      <c r="B506" s="193"/>
      <c r="C506" s="193"/>
      <c r="D506" s="193"/>
      <c r="E506" s="193"/>
      <c r="F506" s="193"/>
      <c r="G506" s="193"/>
      <c r="H506" s="193"/>
      <c r="I506" s="193"/>
      <c r="J506" s="193"/>
      <c r="K506" s="193"/>
      <c r="L506" s="193"/>
      <c r="M506" s="193"/>
      <c r="N506" s="193"/>
      <c r="O506" s="193"/>
      <c r="P506" s="193"/>
      <c r="Q506" s="193"/>
      <c r="R506" s="193"/>
      <c r="S506" s="193"/>
      <c r="T506" s="193"/>
      <c r="U506" s="193"/>
      <c r="V506" s="193"/>
      <c r="W506" s="193"/>
      <c r="X506" s="193"/>
      <c r="Y506" s="193"/>
      <c r="Z506" s="193"/>
    </row>
    <row r="507" ht="12.0" customHeight="1">
      <c r="A507" s="193"/>
      <c r="B507" s="193"/>
      <c r="C507" s="193"/>
      <c r="D507" s="193"/>
      <c r="E507" s="193"/>
      <c r="F507" s="193"/>
      <c r="G507" s="193"/>
      <c r="H507" s="193"/>
      <c r="I507" s="193"/>
      <c r="J507" s="193"/>
      <c r="K507" s="193"/>
      <c r="L507" s="193"/>
      <c r="M507" s="193"/>
      <c r="N507" s="193"/>
      <c r="O507" s="193"/>
      <c r="P507" s="193"/>
      <c r="Q507" s="193"/>
      <c r="R507" s="193"/>
      <c r="S507" s="193"/>
      <c r="T507" s="193"/>
      <c r="U507" s="193"/>
      <c r="V507" s="193"/>
      <c r="W507" s="193"/>
      <c r="X507" s="193"/>
      <c r="Y507" s="193"/>
      <c r="Z507" s="193"/>
    </row>
    <row r="508" ht="12.0" customHeight="1">
      <c r="A508" s="193"/>
      <c r="B508" s="193"/>
      <c r="C508" s="193"/>
      <c r="D508" s="193"/>
      <c r="E508" s="193"/>
      <c r="F508" s="193"/>
      <c r="G508" s="193"/>
      <c r="H508" s="193"/>
      <c r="I508" s="193"/>
      <c r="J508" s="193"/>
      <c r="K508" s="193"/>
      <c r="L508" s="193"/>
      <c r="M508" s="193"/>
      <c r="N508" s="193"/>
      <c r="O508" s="193"/>
      <c r="P508" s="193"/>
      <c r="Q508" s="193"/>
      <c r="R508" s="193"/>
      <c r="S508" s="193"/>
      <c r="T508" s="193"/>
      <c r="U508" s="193"/>
      <c r="V508" s="193"/>
      <c r="W508" s="193"/>
      <c r="X508" s="193"/>
      <c r="Y508" s="193"/>
      <c r="Z508" s="193"/>
    </row>
    <row r="509" ht="12.0" customHeight="1">
      <c r="A509" s="193"/>
      <c r="B509" s="193"/>
      <c r="C509" s="193"/>
      <c r="D509" s="193"/>
      <c r="E509" s="193"/>
      <c r="F509" s="193"/>
      <c r="G509" s="193"/>
      <c r="H509" s="193"/>
      <c r="I509" s="193"/>
      <c r="J509" s="193"/>
      <c r="K509" s="193"/>
      <c r="L509" s="193"/>
      <c r="M509" s="193"/>
      <c r="N509" s="193"/>
      <c r="O509" s="193"/>
      <c r="P509" s="193"/>
      <c r="Q509" s="193"/>
      <c r="R509" s="193"/>
      <c r="S509" s="193"/>
      <c r="T509" s="193"/>
      <c r="U509" s="193"/>
      <c r="V509" s="193"/>
      <c r="W509" s="193"/>
      <c r="X509" s="193"/>
      <c r="Y509" s="193"/>
      <c r="Z509" s="193"/>
    </row>
    <row r="510" ht="12.0" customHeight="1">
      <c r="A510" s="193"/>
      <c r="B510" s="193"/>
      <c r="C510" s="193"/>
      <c r="D510" s="193"/>
      <c r="E510" s="193"/>
      <c r="F510" s="193"/>
      <c r="G510" s="193"/>
      <c r="H510" s="193"/>
      <c r="I510" s="193"/>
      <c r="J510" s="193"/>
      <c r="K510" s="193"/>
      <c r="L510" s="193"/>
      <c r="M510" s="193"/>
      <c r="N510" s="193"/>
      <c r="O510" s="193"/>
      <c r="P510" s="193"/>
      <c r="Q510" s="193"/>
      <c r="R510" s="193"/>
      <c r="S510" s="193"/>
      <c r="T510" s="193"/>
      <c r="U510" s="193"/>
      <c r="V510" s="193"/>
      <c r="W510" s="193"/>
      <c r="X510" s="193"/>
      <c r="Y510" s="193"/>
      <c r="Z510" s="193"/>
    </row>
    <row r="511" ht="12.0" customHeight="1">
      <c r="A511" s="193"/>
      <c r="B511" s="193"/>
      <c r="C511" s="193"/>
      <c r="D511" s="193"/>
      <c r="E511" s="193"/>
      <c r="F511" s="193"/>
      <c r="G511" s="193"/>
      <c r="H511" s="193"/>
      <c r="I511" s="193"/>
      <c r="J511" s="193"/>
      <c r="K511" s="193"/>
      <c r="L511" s="193"/>
      <c r="M511" s="193"/>
      <c r="N511" s="193"/>
      <c r="O511" s="193"/>
      <c r="P511" s="193"/>
      <c r="Q511" s="193"/>
      <c r="R511" s="193"/>
      <c r="S511" s="193"/>
      <c r="T511" s="193"/>
      <c r="U511" s="193"/>
      <c r="V511" s="193"/>
      <c r="W511" s="193"/>
      <c r="X511" s="193"/>
      <c r="Y511" s="193"/>
      <c r="Z511" s="193"/>
    </row>
    <row r="512" ht="12.0" customHeight="1">
      <c r="A512" s="193"/>
      <c r="B512" s="193"/>
      <c r="C512" s="193"/>
      <c r="D512" s="193"/>
      <c r="E512" s="193"/>
      <c r="F512" s="193"/>
      <c r="G512" s="193"/>
      <c r="H512" s="193"/>
      <c r="I512" s="193"/>
      <c r="J512" s="193"/>
      <c r="K512" s="193"/>
      <c r="L512" s="193"/>
      <c r="M512" s="193"/>
      <c r="N512" s="193"/>
      <c r="O512" s="193"/>
      <c r="P512" s="193"/>
      <c r="Q512" s="193"/>
      <c r="R512" s="193"/>
      <c r="S512" s="193"/>
      <c r="T512" s="193"/>
      <c r="U512" s="193"/>
      <c r="V512" s="193"/>
      <c r="W512" s="193"/>
      <c r="X512" s="193"/>
      <c r="Y512" s="193"/>
      <c r="Z512" s="193"/>
    </row>
    <row r="513" ht="12.0" customHeight="1">
      <c r="A513" s="193"/>
      <c r="B513" s="193"/>
      <c r="C513" s="193"/>
      <c r="D513" s="193"/>
      <c r="E513" s="193"/>
      <c r="F513" s="193"/>
      <c r="G513" s="193"/>
      <c r="H513" s="193"/>
      <c r="I513" s="193"/>
      <c r="J513" s="193"/>
      <c r="K513" s="193"/>
      <c r="L513" s="193"/>
      <c r="M513" s="193"/>
      <c r="N513" s="193"/>
      <c r="O513" s="193"/>
      <c r="P513" s="193"/>
      <c r="Q513" s="193"/>
      <c r="R513" s="193"/>
      <c r="S513" s="193"/>
      <c r="T513" s="193"/>
      <c r="U513" s="193"/>
      <c r="V513" s="193"/>
      <c r="W513" s="193"/>
      <c r="X513" s="193"/>
      <c r="Y513" s="193"/>
      <c r="Z513" s="193"/>
    </row>
    <row r="514" ht="12.0" customHeight="1">
      <c r="A514" s="193"/>
      <c r="B514" s="193"/>
      <c r="C514" s="193"/>
      <c r="D514" s="193"/>
      <c r="E514" s="193"/>
      <c r="F514" s="193"/>
      <c r="G514" s="193"/>
      <c r="H514" s="193"/>
      <c r="I514" s="193"/>
      <c r="J514" s="193"/>
      <c r="K514" s="193"/>
      <c r="L514" s="193"/>
      <c r="M514" s="193"/>
      <c r="N514" s="193"/>
      <c r="O514" s="193"/>
      <c r="P514" s="193"/>
      <c r="Q514" s="193"/>
      <c r="R514" s="193"/>
      <c r="S514" s="193"/>
      <c r="T514" s="193"/>
      <c r="U514" s="193"/>
      <c r="V514" s="193"/>
      <c r="W514" s="193"/>
      <c r="X514" s="193"/>
      <c r="Y514" s="193"/>
      <c r="Z514" s="193"/>
    </row>
    <row r="515" ht="12.0" customHeight="1">
      <c r="A515" s="193"/>
      <c r="B515" s="193"/>
      <c r="C515" s="193"/>
      <c r="D515" s="193"/>
      <c r="E515" s="193"/>
      <c r="F515" s="193"/>
      <c r="G515" s="193"/>
      <c r="H515" s="193"/>
      <c r="I515" s="193"/>
      <c r="J515" s="193"/>
      <c r="K515" s="193"/>
      <c r="L515" s="193"/>
      <c r="M515" s="193"/>
      <c r="N515" s="193"/>
      <c r="O515" s="193"/>
      <c r="P515" s="193"/>
      <c r="Q515" s="193"/>
      <c r="R515" s="193"/>
      <c r="S515" s="193"/>
      <c r="T515" s="193"/>
      <c r="U515" s="193"/>
      <c r="V515" s="193"/>
      <c r="W515" s="193"/>
      <c r="X515" s="193"/>
      <c r="Y515" s="193"/>
      <c r="Z515" s="193"/>
    </row>
    <row r="516" ht="12.0" customHeight="1">
      <c r="A516" s="193"/>
      <c r="B516" s="193"/>
      <c r="C516" s="193"/>
      <c r="D516" s="193"/>
      <c r="E516" s="193"/>
      <c r="F516" s="193"/>
      <c r="G516" s="193"/>
      <c r="H516" s="193"/>
      <c r="I516" s="193"/>
      <c r="J516" s="193"/>
      <c r="K516" s="193"/>
      <c r="L516" s="193"/>
      <c r="M516" s="193"/>
      <c r="N516" s="193"/>
      <c r="O516" s="193"/>
      <c r="P516" s="193"/>
      <c r="Q516" s="193"/>
      <c r="R516" s="193"/>
      <c r="S516" s="193"/>
      <c r="T516" s="193"/>
      <c r="U516" s="193"/>
      <c r="V516" s="193"/>
      <c r="W516" s="193"/>
      <c r="X516" s="193"/>
      <c r="Y516" s="193"/>
      <c r="Z516" s="193"/>
    </row>
    <row r="517" ht="12.0" customHeight="1">
      <c r="A517" s="193"/>
      <c r="B517" s="193"/>
      <c r="C517" s="193"/>
      <c r="D517" s="193"/>
      <c r="E517" s="193"/>
      <c r="F517" s="193"/>
      <c r="G517" s="193"/>
      <c r="H517" s="193"/>
      <c r="I517" s="193"/>
      <c r="J517" s="193"/>
      <c r="K517" s="193"/>
      <c r="L517" s="193"/>
      <c r="M517" s="193"/>
      <c r="N517" s="193"/>
      <c r="O517" s="193"/>
      <c r="P517" s="193"/>
      <c r="Q517" s="193"/>
      <c r="R517" s="193"/>
      <c r="S517" s="193"/>
      <c r="T517" s="193"/>
      <c r="U517" s="193"/>
      <c r="V517" s="193"/>
      <c r="W517" s="193"/>
      <c r="X517" s="193"/>
      <c r="Y517" s="193"/>
      <c r="Z517" s="193"/>
    </row>
    <row r="518" ht="12.0" customHeight="1">
      <c r="A518" s="193"/>
      <c r="B518" s="193"/>
      <c r="C518" s="193"/>
      <c r="D518" s="193"/>
      <c r="E518" s="193"/>
      <c r="F518" s="193"/>
      <c r="G518" s="193"/>
      <c r="H518" s="193"/>
      <c r="I518" s="193"/>
      <c r="J518" s="193"/>
      <c r="K518" s="193"/>
      <c r="L518" s="193"/>
      <c r="M518" s="193"/>
      <c r="N518" s="193"/>
      <c r="O518" s="193"/>
      <c r="P518" s="193"/>
      <c r="Q518" s="193"/>
      <c r="R518" s="193"/>
      <c r="S518" s="193"/>
      <c r="T518" s="193"/>
      <c r="U518" s="193"/>
      <c r="V518" s="193"/>
      <c r="W518" s="193"/>
      <c r="X518" s="193"/>
      <c r="Y518" s="193"/>
      <c r="Z518" s="193"/>
    </row>
    <row r="519" ht="12.0" customHeight="1">
      <c r="A519" s="193"/>
      <c r="B519" s="193"/>
      <c r="C519" s="193"/>
      <c r="D519" s="193"/>
      <c r="E519" s="193"/>
      <c r="F519" s="193"/>
      <c r="G519" s="193"/>
      <c r="H519" s="193"/>
      <c r="I519" s="193"/>
      <c r="J519" s="193"/>
      <c r="K519" s="193"/>
      <c r="L519" s="193"/>
      <c r="M519" s="193"/>
      <c r="N519" s="193"/>
      <c r="O519" s="193"/>
      <c r="P519" s="193"/>
      <c r="Q519" s="193"/>
      <c r="R519" s="193"/>
      <c r="S519" s="193"/>
      <c r="T519" s="193"/>
      <c r="U519" s="193"/>
      <c r="V519" s="193"/>
      <c r="W519" s="193"/>
      <c r="X519" s="193"/>
      <c r="Y519" s="193"/>
      <c r="Z519" s="193"/>
    </row>
    <row r="520" ht="12.0" customHeight="1">
      <c r="A520" s="193"/>
      <c r="B520" s="193"/>
      <c r="C520" s="193"/>
      <c r="D520" s="193"/>
      <c r="E520" s="193"/>
      <c r="F520" s="193"/>
      <c r="G520" s="193"/>
      <c r="H520" s="193"/>
      <c r="I520" s="193"/>
      <c r="J520" s="193"/>
      <c r="K520" s="193"/>
      <c r="L520" s="193"/>
      <c r="M520" s="193"/>
      <c r="N520" s="193"/>
      <c r="O520" s="193"/>
      <c r="P520" s="193"/>
      <c r="Q520" s="193"/>
      <c r="R520" s="193"/>
      <c r="S520" s="193"/>
      <c r="T520" s="193"/>
      <c r="U520" s="193"/>
      <c r="V520" s="193"/>
      <c r="W520" s="193"/>
      <c r="X520" s="193"/>
      <c r="Y520" s="193"/>
      <c r="Z520" s="193"/>
    </row>
    <row r="521" ht="12.0" customHeight="1">
      <c r="A521" s="193"/>
      <c r="B521" s="193"/>
      <c r="C521" s="193"/>
      <c r="D521" s="193"/>
      <c r="E521" s="193"/>
      <c r="F521" s="193"/>
      <c r="G521" s="193"/>
      <c r="H521" s="193"/>
      <c r="I521" s="193"/>
      <c r="J521" s="193"/>
      <c r="K521" s="193"/>
      <c r="L521" s="193"/>
      <c r="M521" s="193"/>
      <c r="N521" s="193"/>
      <c r="O521" s="193"/>
      <c r="P521" s="193"/>
      <c r="Q521" s="193"/>
      <c r="R521" s="193"/>
      <c r="S521" s="193"/>
      <c r="T521" s="193"/>
      <c r="U521" s="193"/>
      <c r="V521" s="193"/>
      <c r="W521" s="193"/>
      <c r="X521" s="193"/>
      <c r="Y521" s="193"/>
      <c r="Z521" s="193"/>
    </row>
    <row r="522" ht="12.0" customHeight="1">
      <c r="A522" s="193"/>
      <c r="B522" s="193"/>
      <c r="C522" s="193"/>
      <c r="D522" s="193"/>
      <c r="E522" s="193"/>
      <c r="F522" s="193"/>
      <c r="G522" s="193"/>
      <c r="H522" s="193"/>
      <c r="I522" s="193"/>
      <c r="J522" s="193"/>
      <c r="K522" s="193"/>
      <c r="L522" s="193"/>
      <c r="M522" s="193"/>
      <c r="N522" s="193"/>
      <c r="O522" s="193"/>
      <c r="P522" s="193"/>
      <c r="Q522" s="193"/>
      <c r="R522" s="193"/>
      <c r="S522" s="193"/>
      <c r="T522" s="193"/>
      <c r="U522" s="193"/>
      <c r="V522" s="193"/>
      <c r="W522" s="193"/>
      <c r="X522" s="193"/>
      <c r="Y522" s="193"/>
      <c r="Z522" s="193"/>
    </row>
    <row r="523" ht="12.0" customHeight="1">
      <c r="A523" s="193"/>
      <c r="B523" s="193"/>
      <c r="C523" s="193"/>
      <c r="D523" s="193"/>
      <c r="E523" s="193"/>
      <c r="F523" s="193"/>
      <c r="G523" s="193"/>
      <c r="H523" s="193"/>
      <c r="I523" s="193"/>
      <c r="J523" s="193"/>
      <c r="K523" s="193"/>
      <c r="L523" s="193"/>
      <c r="M523" s="193"/>
      <c r="N523" s="193"/>
      <c r="O523" s="193"/>
      <c r="P523" s="193"/>
      <c r="Q523" s="193"/>
      <c r="R523" s="193"/>
      <c r="S523" s="193"/>
      <c r="T523" s="193"/>
      <c r="U523" s="193"/>
      <c r="V523" s="193"/>
      <c r="W523" s="193"/>
      <c r="X523" s="193"/>
      <c r="Y523" s="193"/>
      <c r="Z523" s="193"/>
    </row>
    <row r="524" ht="12.0" customHeight="1">
      <c r="A524" s="193"/>
      <c r="B524" s="193"/>
      <c r="C524" s="193"/>
      <c r="D524" s="193"/>
      <c r="E524" s="193"/>
      <c r="F524" s="193"/>
      <c r="G524" s="193"/>
      <c r="H524" s="193"/>
      <c r="I524" s="193"/>
      <c r="J524" s="193"/>
      <c r="K524" s="193"/>
      <c r="L524" s="193"/>
      <c r="M524" s="193"/>
      <c r="N524" s="193"/>
      <c r="O524" s="193"/>
      <c r="P524" s="193"/>
      <c r="Q524" s="193"/>
      <c r="R524" s="193"/>
      <c r="S524" s="193"/>
      <c r="T524" s="193"/>
      <c r="U524" s="193"/>
      <c r="V524" s="193"/>
      <c r="W524" s="193"/>
      <c r="X524" s="193"/>
      <c r="Y524" s="193"/>
      <c r="Z524" s="193"/>
    </row>
    <row r="525" ht="12.0" customHeight="1">
      <c r="A525" s="193"/>
      <c r="B525" s="193"/>
      <c r="C525" s="193"/>
      <c r="D525" s="193"/>
      <c r="E525" s="193"/>
      <c r="F525" s="193"/>
      <c r="G525" s="193"/>
      <c r="H525" s="193"/>
      <c r="I525" s="193"/>
      <c r="J525" s="193"/>
      <c r="K525" s="193"/>
      <c r="L525" s="193"/>
      <c r="M525" s="193"/>
      <c r="N525" s="193"/>
      <c r="O525" s="193"/>
      <c r="P525" s="193"/>
      <c r="Q525" s="193"/>
      <c r="R525" s="193"/>
      <c r="S525" s="193"/>
      <c r="T525" s="193"/>
      <c r="U525" s="193"/>
      <c r="V525" s="193"/>
      <c r="W525" s="193"/>
      <c r="X525" s="193"/>
      <c r="Y525" s="193"/>
      <c r="Z525" s="193"/>
    </row>
    <row r="526" ht="12.0" customHeight="1">
      <c r="A526" s="193"/>
      <c r="B526" s="193"/>
      <c r="C526" s="193"/>
      <c r="D526" s="193"/>
      <c r="E526" s="193"/>
      <c r="F526" s="193"/>
      <c r="G526" s="193"/>
      <c r="H526" s="193"/>
      <c r="I526" s="193"/>
      <c r="J526" s="193"/>
      <c r="K526" s="193"/>
      <c r="L526" s="193"/>
      <c r="M526" s="193"/>
      <c r="N526" s="193"/>
      <c r="O526" s="193"/>
      <c r="P526" s="193"/>
      <c r="Q526" s="193"/>
      <c r="R526" s="193"/>
      <c r="S526" s="193"/>
      <c r="T526" s="193"/>
      <c r="U526" s="193"/>
      <c r="V526" s="193"/>
      <c r="W526" s="193"/>
      <c r="X526" s="193"/>
      <c r="Y526" s="193"/>
      <c r="Z526" s="193"/>
    </row>
    <row r="527" ht="12.0" customHeight="1">
      <c r="A527" s="193"/>
      <c r="B527" s="193"/>
      <c r="C527" s="193"/>
      <c r="D527" s="193"/>
      <c r="E527" s="193"/>
      <c r="F527" s="193"/>
      <c r="G527" s="193"/>
      <c r="H527" s="193"/>
      <c r="I527" s="193"/>
      <c r="J527" s="193"/>
      <c r="K527" s="193"/>
      <c r="L527" s="193"/>
      <c r="M527" s="193"/>
      <c r="N527" s="193"/>
      <c r="O527" s="193"/>
      <c r="P527" s="193"/>
      <c r="Q527" s="193"/>
      <c r="R527" s="193"/>
      <c r="S527" s="193"/>
      <c r="T527" s="193"/>
      <c r="U527" s="193"/>
      <c r="V527" s="193"/>
      <c r="W527" s="193"/>
      <c r="X527" s="193"/>
      <c r="Y527" s="193"/>
      <c r="Z527" s="193"/>
    </row>
    <row r="528" ht="12.0" customHeight="1">
      <c r="A528" s="193"/>
      <c r="B528" s="193"/>
      <c r="C528" s="193"/>
      <c r="D528" s="193"/>
      <c r="E528" s="193"/>
      <c r="F528" s="193"/>
      <c r="G528" s="193"/>
      <c r="H528" s="193"/>
      <c r="I528" s="193"/>
      <c r="J528" s="193"/>
      <c r="K528" s="193"/>
      <c r="L528" s="193"/>
      <c r="M528" s="193"/>
      <c r="N528" s="193"/>
      <c r="O528" s="193"/>
      <c r="P528" s="193"/>
      <c r="Q528" s="193"/>
      <c r="R528" s="193"/>
      <c r="S528" s="193"/>
      <c r="T528" s="193"/>
      <c r="U528" s="193"/>
      <c r="V528" s="193"/>
      <c r="W528" s="193"/>
      <c r="X528" s="193"/>
      <c r="Y528" s="193"/>
      <c r="Z528" s="193"/>
    </row>
    <row r="529" ht="12.0" customHeight="1">
      <c r="A529" s="193"/>
      <c r="B529" s="193"/>
      <c r="C529" s="193"/>
      <c r="D529" s="193"/>
      <c r="E529" s="193"/>
      <c r="F529" s="193"/>
      <c r="G529" s="193"/>
      <c r="H529" s="193"/>
      <c r="I529" s="193"/>
      <c r="J529" s="193"/>
      <c r="K529" s="193"/>
      <c r="L529" s="193"/>
      <c r="M529" s="193"/>
      <c r="N529" s="193"/>
      <c r="O529" s="193"/>
      <c r="P529" s="193"/>
      <c r="Q529" s="193"/>
      <c r="R529" s="193"/>
      <c r="S529" s="193"/>
      <c r="T529" s="193"/>
      <c r="U529" s="193"/>
      <c r="V529" s="193"/>
      <c r="W529" s="193"/>
      <c r="X529" s="193"/>
      <c r="Y529" s="193"/>
      <c r="Z529" s="193"/>
    </row>
    <row r="530" ht="12.0" customHeight="1">
      <c r="A530" s="193"/>
      <c r="B530" s="193"/>
      <c r="C530" s="193"/>
      <c r="D530" s="193"/>
      <c r="E530" s="193"/>
      <c r="F530" s="193"/>
      <c r="G530" s="193"/>
      <c r="H530" s="193"/>
      <c r="I530" s="193"/>
      <c r="J530" s="193"/>
      <c r="K530" s="193"/>
      <c r="L530" s="193"/>
      <c r="M530" s="193"/>
      <c r="N530" s="193"/>
      <c r="O530" s="193"/>
      <c r="P530" s="193"/>
      <c r="Q530" s="193"/>
      <c r="R530" s="193"/>
      <c r="S530" s="193"/>
      <c r="T530" s="193"/>
      <c r="U530" s="193"/>
      <c r="V530" s="193"/>
      <c r="W530" s="193"/>
      <c r="X530" s="193"/>
      <c r="Y530" s="193"/>
      <c r="Z530" s="193"/>
    </row>
    <row r="531" ht="12.0" customHeight="1">
      <c r="A531" s="193"/>
      <c r="B531" s="193"/>
      <c r="C531" s="193"/>
      <c r="D531" s="193"/>
      <c r="E531" s="193"/>
      <c r="F531" s="193"/>
      <c r="G531" s="193"/>
      <c r="H531" s="193"/>
      <c r="I531" s="193"/>
      <c r="J531" s="193"/>
      <c r="K531" s="193"/>
      <c r="L531" s="193"/>
      <c r="M531" s="193"/>
      <c r="N531" s="193"/>
      <c r="O531" s="193"/>
      <c r="P531" s="193"/>
      <c r="Q531" s="193"/>
      <c r="R531" s="193"/>
      <c r="S531" s="193"/>
      <c r="T531" s="193"/>
      <c r="U531" s="193"/>
      <c r="V531" s="193"/>
      <c r="W531" s="193"/>
      <c r="X531" s="193"/>
      <c r="Y531" s="193"/>
      <c r="Z531" s="193"/>
    </row>
    <row r="532" ht="12.0" customHeight="1">
      <c r="A532" s="193"/>
      <c r="B532" s="193"/>
      <c r="C532" s="193"/>
      <c r="D532" s="193"/>
      <c r="E532" s="193"/>
      <c r="F532" s="193"/>
      <c r="G532" s="193"/>
      <c r="H532" s="193"/>
      <c r="I532" s="193"/>
      <c r="J532" s="193"/>
      <c r="K532" s="193"/>
      <c r="L532" s="193"/>
      <c r="M532" s="193"/>
      <c r="N532" s="193"/>
      <c r="O532" s="193"/>
      <c r="P532" s="193"/>
      <c r="Q532" s="193"/>
      <c r="R532" s="193"/>
      <c r="S532" s="193"/>
      <c r="T532" s="193"/>
      <c r="U532" s="193"/>
      <c r="V532" s="193"/>
      <c r="W532" s="193"/>
      <c r="X532" s="193"/>
      <c r="Y532" s="193"/>
      <c r="Z532" s="193"/>
    </row>
    <row r="533" ht="12.0" customHeight="1">
      <c r="A533" s="193"/>
      <c r="B533" s="193"/>
      <c r="C533" s="193"/>
      <c r="D533" s="193"/>
      <c r="E533" s="193"/>
      <c r="F533" s="193"/>
      <c r="G533" s="193"/>
      <c r="H533" s="193"/>
      <c r="I533" s="193"/>
      <c r="J533" s="193"/>
      <c r="K533" s="193"/>
      <c r="L533" s="193"/>
      <c r="M533" s="193"/>
      <c r="N533" s="193"/>
      <c r="O533" s="193"/>
      <c r="P533" s="193"/>
      <c r="Q533" s="193"/>
      <c r="R533" s="193"/>
      <c r="S533" s="193"/>
      <c r="T533" s="193"/>
      <c r="U533" s="193"/>
      <c r="V533" s="193"/>
      <c r="W533" s="193"/>
      <c r="X533" s="193"/>
      <c r="Y533" s="193"/>
      <c r="Z533" s="193"/>
    </row>
    <row r="534" ht="12.0" customHeight="1">
      <c r="A534" s="193"/>
      <c r="B534" s="193"/>
      <c r="C534" s="193"/>
      <c r="D534" s="193"/>
      <c r="E534" s="193"/>
      <c r="F534" s="193"/>
      <c r="G534" s="193"/>
      <c r="H534" s="193"/>
      <c r="I534" s="193"/>
      <c r="J534" s="193"/>
      <c r="K534" s="193"/>
      <c r="L534" s="193"/>
      <c r="M534" s="193"/>
      <c r="N534" s="193"/>
      <c r="O534" s="193"/>
      <c r="P534" s="193"/>
      <c r="Q534" s="193"/>
      <c r="R534" s="193"/>
      <c r="S534" s="193"/>
      <c r="T534" s="193"/>
      <c r="U534" s="193"/>
      <c r="V534" s="193"/>
      <c r="W534" s="193"/>
      <c r="X534" s="193"/>
      <c r="Y534" s="193"/>
      <c r="Z534" s="193"/>
    </row>
    <row r="535" ht="12.0" customHeight="1">
      <c r="A535" s="193"/>
      <c r="B535" s="193"/>
      <c r="C535" s="193"/>
      <c r="D535" s="193"/>
      <c r="E535" s="193"/>
      <c r="F535" s="193"/>
      <c r="G535" s="193"/>
      <c r="H535" s="193"/>
      <c r="I535" s="193"/>
      <c r="J535" s="193"/>
      <c r="K535" s="193"/>
      <c r="L535" s="193"/>
      <c r="M535" s="193"/>
      <c r="N535" s="193"/>
      <c r="O535" s="193"/>
      <c r="P535" s="193"/>
      <c r="Q535" s="193"/>
      <c r="R535" s="193"/>
      <c r="S535" s="193"/>
      <c r="T535" s="193"/>
      <c r="U535" s="193"/>
      <c r="V535" s="193"/>
      <c r="W535" s="193"/>
      <c r="X535" s="193"/>
      <c r="Y535" s="193"/>
      <c r="Z535" s="193"/>
    </row>
    <row r="536" ht="12.0" customHeight="1">
      <c r="A536" s="193"/>
      <c r="B536" s="193"/>
      <c r="C536" s="193"/>
      <c r="D536" s="193"/>
      <c r="E536" s="193"/>
      <c r="F536" s="193"/>
      <c r="G536" s="193"/>
      <c r="H536" s="193"/>
      <c r="I536" s="193"/>
      <c r="J536" s="193"/>
      <c r="K536" s="193"/>
      <c r="L536" s="193"/>
      <c r="M536" s="193"/>
      <c r="N536" s="193"/>
      <c r="O536" s="193"/>
      <c r="P536" s="193"/>
      <c r="Q536" s="193"/>
      <c r="R536" s="193"/>
      <c r="S536" s="193"/>
      <c r="T536" s="193"/>
      <c r="U536" s="193"/>
      <c r="V536" s="193"/>
      <c r="W536" s="193"/>
      <c r="X536" s="193"/>
      <c r="Y536" s="193"/>
      <c r="Z536" s="193"/>
    </row>
    <row r="537" ht="12.0" customHeight="1">
      <c r="A537" s="193"/>
      <c r="B537" s="193"/>
      <c r="C537" s="193"/>
      <c r="D537" s="193"/>
      <c r="E537" s="193"/>
      <c r="F537" s="193"/>
      <c r="G537" s="193"/>
      <c r="H537" s="193"/>
      <c r="I537" s="193"/>
      <c r="J537" s="193"/>
      <c r="K537" s="193"/>
      <c r="L537" s="193"/>
      <c r="M537" s="193"/>
      <c r="N537" s="193"/>
      <c r="O537" s="193"/>
      <c r="P537" s="193"/>
      <c r="Q537" s="193"/>
      <c r="R537" s="193"/>
      <c r="S537" s="193"/>
      <c r="T537" s="193"/>
      <c r="U537" s="193"/>
      <c r="V537" s="193"/>
      <c r="W537" s="193"/>
      <c r="X537" s="193"/>
      <c r="Y537" s="193"/>
      <c r="Z537" s="193"/>
    </row>
    <row r="538" ht="12.0" customHeight="1">
      <c r="A538" s="193"/>
      <c r="B538" s="193"/>
      <c r="C538" s="193"/>
      <c r="D538" s="193"/>
      <c r="E538" s="193"/>
      <c r="F538" s="193"/>
      <c r="G538" s="193"/>
      <c r="H538" s="193"/>
      <c r="I538" s="193"/>
      <c r="J538" s="193"/>
      <c r="K538" s="193"/>
      <c r="L538" s="193"/>
      <c r="M538" s="193"/>
      <c r="N538" s="193"/>
      <c r="O538" s="193"/>
      <c r="P538" s="193"/>
      <c r="Q538" s="193"/>
      <c r="R538" s="193"/>
      <c r="S538" s="193"/>
      <c r="T538" s="193"/>
      <c r="U538" s="193"/>
      <c r="V538" s="193"/>
      <c r="W538" s="193"/>
      <c r="X538" s="193"/>
      <c r="Y538" s="193"/>
      <c r="Z538" s="193"/>
    </row>
    <row r="539" ht="12.0" customHeight="1">
      <c r="A539" s="193"/>
      <c r="B539" s="193"/>
      <c r="C539" s="193"/>
      <c r="D539" s="193"/>
      <c r="E539" s="193"/>
      <c r="F539" s="193"/>
      <c r="G539" s="193"/>
      <c r="H539" s="193"/>
      <c r="I539" s="193"/>
      <c r="J539" s="193"/>
      <c r="K539" s="193"/>
      <c r="L539" s="193"/>
      <c r="M539" s="193"/>
      <c r="N539" s="193"/>
      <c r="O539" s="193"/>
      <c r="P539" s="193"/>
      <c r="Q539" s="193"/>
      <c r="R539" s="193"/>
      <c r="S539" s="193"/>
      <c r="T539" s="193"/>
      <c r="U539" s="193"/>
      <c r="V539" s="193"/>
      <c r="W539" s="193"/>
      <c r="X539" s="193"/>
      <c r="Y539" s="193"/>
      <c r="Z539" s="193"/>
    </row>
    <row r="540" ht="12.0" customHeight="1">
      <c r="A540" s="193"/>
      <c r="B540" s="193"/>
      <c r="C540" s="193"/>
      <c r="D540" s="193"/>
      <c r="E540" s="193"/>
      <c r="F540" s="193"/>
      <c r="G540" s="193"/>
      <c r="H540" s="193"/>
      <c r="I540" s="193"/>
      <c r="J540" s="193"/>
      <c r="K540" s="193"/>
      <c r="L540" s="193"/>
      <c r="M540" s="193"/>
      <c r="N540" s="193"/>
      <c r="O540" s="193"/>
      <c r="P540" s="193"/>
      <c r="Q540" s="193"/>
      <c r="R540" s="193"/>
      <c r="S540" s="193"/>
      <c r="T540" s="193"/>
      <c r="U540" s="193"/>
      <c r="V540" s="193"/>
      <c r="W540" s="193"/>
      <c r="X540" s="193"/>
      <c r="Y540" s="193"/>
      <c r="Z540" s="193"/>
    </row>
    <row r="541" ht="12.0" customHeight="1">
      <c r="A541" s="193"/>
      <c r="B541" s="193"/>
      <c r="C541" s="193"/>
      <c r="D541" s="193"/>
      <c r="E541" s="193"/>
      <c r="F541" s="193"/>
      <c r="G541" s="193"/>
      <c r="H541" s="193"/>
      <c r="I541" s="193"/>
      <c r="J541" s="193"/>
      <c r="K541" s="193"/>
      <c r="L541" s="193"/>
      <c r="M541" s="193"/>
      <c r="N541" s="193"/>
      <c r="O541" s="193"/>
      <c r="P541" s="193"/>
      <c r="Q541" s="193"/>
      <c r="R541" s="193"/>
      <c r="S541" s="193"/>
      <c r="T541" s="193"/>
      <c r="U541" s="193"/>
      <c r="V541" s="193"/>
      <c r="W541" s="193"/>
      <c r="X541" s="193"/>
      <c r="Y541" s="193"/>
      <c r="Z541" s="193"/>
    </row>
    <row r="542" ht="12.0" customHeight="1">
      <c r="A542" s="193"/>
      <c r="B542" s="193"/>
      <c r="C542" s="193"/>
      <c r="D542" s="193"/>
      <c r="E542" s="193"/>
      <c r="F542" s="193"/>
      <c r="G542" s="193"/>
      <c r="H542" s="193"/>
      <c r="I542" s="193"/>
      <c r="J542" s="193"/>
      <c r="K542" s="193"/>
      <c r="L542" s="193"/>
      <c r="M542" s="193"/>
      <c r="N542" s="193"/>
      <c r="O542" s="193"/>
      <c r="P542" s="193"/>
      <c r="Q542" s="193"/>
      <c r="R542" s="193"/>
      <c r="S542" s="193"/>
      <c r="T542" s="193"/>
      <c r="U542" s="193"/>
      <c r="V542" s="193"/>
      <c r="W542" s="193"/>
      <c r="X542" s="193"/>
      <c r="Y542" s="193"/>
      <c r="Z542" s="193"/>
    </row>
    <row r="543" ht="12.0" customHeight="1">
      <c r="A543" s="193"/>
      <c r="B543" s="193"/>
      <c r="C543" s="193"/>
      <c r="D543" s="193"/>
      <c r="E543" s="193"/>
      <c r="F543" s="193"/>
      <c r="G543" s="193"/>
      <c r="H543" s="193"/>
      <c r="I543" s="193"/>
      <c r="J543" s="193"/>
      <c r="K543" s="193"/>
      <c r="L543" s="193"/>
      <c r="M543" s="193"/>
      <c r="N543" s="193"/>
      <c r="O543" s="193"/>
      <c r="P543" s="193"/>
      <c r="Q543" s="193"/>
      <c r="R543" s="193"/>
      <c r="S543" s="193"/>
      <c r="T543" s="193"/>
      <c r="U543" s="193"/>
      <c r="V543" s="193"/>
      <c r="W543" s="193"/>
      <c r="X543" s="193"/>
      <c r="Y543" s="193"/>
      <c r="Z543" s="193"/>
    </row>
    <row r="544" ht="12.0" customHeight="1">
      <c r="A544" s="193"/>
      <c r="B544" s="193"/>
      <c r="C544" s="193"/>
      <c r="D544" s="193"/>
      <c r="E544" s="193"/>
      <c r="F544" s="193"/>
      <c r="G544" s="193"/>
      <c r="H544" s="193"/>
      <c r="I544" s="193"/>
      <c r="J544" s="193"/>
      <c r="K544" s="193"/>
      <c r="L544" s="193"/>
      <c r="M544" s="193"/>
      <c r="N544" s="193"/>
      <c r="O544" s="193"/>
      <c r="P544" s="193"/>
      <c r="Q544" s="193"/>
      <c r="R544" s="193"/>
      <c r="S544" s="193"/>
      <c r="T544" s="193"/>
      <c r="U544" s="193"/>
      <c r="V544" s="193"/>
      <c r="W544" s="193"/>
      <c r="X544" s="193"/>
      <c r="Y544" s="193"/>
      <c r="Z544" s="193"/>
    </row>
    <row r="545" ht="12.0" customHeight="1">
      <c r="A545" s="193"/>
      <c r="B545" s="193"/>
      <c r="C545" s="193"/>
      <c r="D545" s="193"/>
      <c r="E545" s="193"/>
      <c r="F545" s="193"/>
      <c r="G545" s="193"/>
      <c r="H545" s="193"/>
      <c r="I545" s="193"/>
      <c r="J545" s="193"/>
      <c r="K545" s="193"/>
      <c r="L545" s="193"/>
      <c r="M545" s="193"/>
      <c r="N545" s="193"/>
      <c r="O545" s="193"/>
      <c r="P545" s="193"/>
      <c r="Q545" s="193"/>
      <c r="R545" s="193"/>
      <c r="S545" s="193"/>
      <c r="T545" s="193"/>
      <c r="U545" s="193"/>
      <c r="V545" s="193"/>
      <c r="W545" s="193"/>
      <c r="X545" s="193"/>
      <c r="Y545" s="193"/>
      <c r="Z545" s="193"/>
    </row>
    <row r="546" ht="12.0" customHeight="1">
      <c r="A546" s="193"/>
      <c r="B546" s="193"/>
      <c r="C546" s="193"/>
      <c r="D546" s="193"/>
      <c r="E546" s="193"/>
      <c r="F546" s="193"/>
      <c r="G546" s="193"/>
      <c r="H546" s="193"/>
      <c r="I546" s="193"/>
      <c r="J546" s="193"/>
      <c r="K546" s="193"/>
      <c r="L546" s="193"/>
      <c r="M546" s="193"/>
      <c r="N546" s="193"/>
      <c r="O546" s="193"/>
      <c r="P546" s="193"/>
      <c r="Q546" s="193"/>
      <c r="R546" s="193"/>
      <c r="S546" s="193"/>
      <c r="T546" s="193"/>
      <c r="U546" s="193"/>
      <c r="V546" s="193"/>
      <c r="W546" s="193"/>
      <c r="X546" s="193"/>
      <c r="Y546" s="193"/>
      <c r="Z546" s="193"/>
    </row>
    <row r="547" ht="12.0" customHeight="1">
      <c r="A547" s="193"/>
      <c r="B547" s="193"/>
      <c r="C547" s="193"/>
      <c r="D547" s="193"/>
      <c r="E547" s="193"/>
      <c r="F547" s="193"/>
      <c r="G547" s="193"/>
      <c r="H547" s="193"/>
      <c r="I547" s="193"/>
      <c r="J547" s="193"/>
      <c r="K547" s="193"/>
      <c r="L547" s="193"/>
      <c r="M547" s="193"/>
      <c r="N547" s="193"/>
      <c r="O547" s="193"/>
      <c r="P547" s="193"/>
      <c r="Q547" s="193"/>
      <c r="R547" s="193"/>
      <c r="S547" s="193"/>
      <c r="T547" s="193"/>
      <c r="U547" s="193"/>
      <c r="V547" s="193"/>
      <c r="W547" s="193"/>
      <c r="X547" s="193"/>
      <c r="Y547" s="193"/>
      <c r="Z547" s="193"/>
    </row>
    <row r="548" ht="12.0" customHeight="1">
      <c r="A548" s="193"/>
      <c r="B548" s="193"/>
      <c r="C548" s="193"/>
      <c r="D548" s="193"/>
      <c r="E548" s="193"/>
      <c r="F548" s="193"/>
      <c r="G548" s="193"/>
      <c r="H548" s="193"/>
      <c r="I548" s="193"/>
      <c r="J548" s="193"/>
      <c r="K548" s="193"/>
      <c r="L548" s="193"/>
      <c r="M548" s="193"/>
      <c r="N548" s="193"/>
      <c r="O548" s="193"/>
      <c r="P548" s="193"/>
      <c r="Q548" s="193"/>
      <c r="R548" s="193"/>
      <c r="S548" s="193"/>
      <c r="T548" s="193"/>
      <c r="U548" s="193"/>
      <c r="V548" s="193"/>
      <c r="W548" s="193"/>
      <c r="X548" s="193"/>
      <c r="Y548" s="193"/>
      <c r="Z548" s="193"/>
    </row>
    <row r="549" ht="12.0" customHeight="1">
      <c r="A549" s="193"/>
      <c r="B549" s="193"/>
      <c r="C549" s="193"/>
      <c r="D549" s="193"/>
      <c r="E549" s="193"/>
      <c r="F549" s="193"/>
      <c r="G549" s="193"/>
      <c r="H549" s="193"/>
      <c r="I549" s="193"/>
      <c r="J549" s="193"/>
      <c r="K549" s="193"/>
      <c r="L549" s="193"/>
      <c r="M549" s="193"/>
      <c r="N549" s="193"/>
      <c r="O549" s="193"/>
      <c r="P549" s="193"/>
      <c r="Q549" s="193"/>
      <c r="R549" s="193"/>
      <c r="S549" s="193"/>
      <c r="T549" s="193"/>
      <c r="U549" s="193"/>
      <c r="V549" s="193"/>
      <c r="W549" s="193"/>
      <c r="X549" s="193"/>
      <c r="Y549" s="193"/>
      <c r="Z549" s="193"/>
    </row>
    <row r="550" ht="12.0" customHeight="1">
      <c r="A550" s="193"/>
      <c r="B550" s="193"/>
      <c r="C550" s="193"/>
      <c r="D550" s="193"/>
      <c r="E550" s="193"/>
      <c r="F550" s="193"/>
      <c r="G550" s="193"/>
      <c r="H550" s="193"/>
      <c r="I550" s="193"/>
      <c r="J550" s="193"/>
      <c r="K550" s="193"/>
      <c r="L550" s="193"/>
      <c r="M550" s="193"/>
      <c r="N550" s="193"/>
      <c r="O550" s="193"/>
      <c r="P550" s="193"/>
      <c r="Q550" s="193"/>
      <c r="R550" s="193"/>
      <c r="S550" s="193"/>
      <c r="T550" s="193"/>
      <c r="U550" s="193"/>
      <c r="V550" s="193"/>
      <c r="W550" s="193"/>
      <c r="X550" s="193"/>
      <c r="Y550" s="193"/>
      <c r="Z550" s="193"/>
    </row>
    <row r="551" ht="12.0" customHeight="1">
      <c r="A551" s="193"/>
      <c r="B551" s="193"/>
      <c r="C551" s="193"/>
      <c r="D551" s="193"/>
      <c r="E551" s="193"/>
      <c r="F551" s="193"/>
      <c r="G551" s="193"/>
      <c r="H551" s="193"/>
      <c r="I551" s="193"/>
      <c r="J551" s="193"/>
      <c r="K551" s="193"/>
      <c r="L551" s="193"/>
      <c r="M551" s="193"/>
      <c r="N551" s="193"/>
      <c r="O551" s="193"/>
      <c r="P551" s="193"/>
      <c r="Q551" s="193"/>
      <c r="R551" s="193"/>
      <c r="S551" s="193"/>
      <c r="T551" s="193"/>
      <c r="U551" s="193"/>
      <c r="V551" s="193"/>
      <c r="W551" s="193"/>
      <c r="X551" s="193"/>
      <c r="Y551" s="193"/>
      <c r="Z551" s="193"/>
    </row>
    <row r="552" ht="12.0" customHeight="1">
      <c r="A552" s="193"/>
      <c r="B552" s="193"/>
      <c r="C552" s="193"/>
      <c r="D552" s="193"/>
      <c r="E552" s="193"/>
      <c r="F552" s="193"/>
      <c r="G552" s="193"/>
      <c r="H552" s="193"/>
      <c r="I552" s="193"/>
      <c r="J552" s="193"/>
      <c r="K552" s="193"/>
      <c r="L552" s="193"/>
      <c r="M552" s="193"/>
      <c r="N552" s="193"/>
      <c r="O552" s="193"/>
      <c r="P552" s="193"/>
      <c r="Q552" s="193"/>
      <c r="R552" s="193"/>
      <c r="S552" s="193"/>
      <c r="T552" s="193"/>
      <c r="U552" s="193"/>
      <c r="V552" s="193"/>
      <c r="W552" s="193"/>
      <c r="X552" s="193"/>
      <c r="Y552" s="193"/>
      <c r="Z552" s="193"/>
    </row>
    <row r="553" ht="12.0" customHeight="1">
      <c r="A553" s="193"/>
      <c r="B553" s="193"/>
      <c r="C553" s="193"/>
      <c r="D553" s="193"/>
      <c r="E553" s="193"/>
      <c r="F553" s="193"/>
      <c r="G553" s="193"/>
      <c r="H553" s="193"/>
      <c r="I553" s="193"/>
      <c r="J553" s="193"/>
      <c r="K553" s="193"/>
      <c r="L553" s="193"/>
      <c r="M553" s="193"/>
      <c r="N553" s="193"/>
      <c r="O553" s="193"/>
      <c r="P553" s="193"/>
      <c r="Q553" s="193"/>
      <c r="R553" s="193"/>
      <c r="S553" s="193"/>
      <c r="T553" s="193"/>
      <c r="U553" s="193"/>
      <c r="V553" s="193"/>
      <c r="W553" s="193"/>
      <c r="X553" s="193"/>
      <c r="Y553" s="193"/>
      <c r="Z553" s="193"/>
    </row>
    <row r="554" ht="12.0" customHeight="1">
      <c r="A554" s="193"/>
      <c r="B554" s="193"/>
      <c r="C554" s="193"/>
      <c r="D554" s="193"/>
      <c r="E554" s="193"/>
      <c r="F554" s="193"/>
      <c r="G554" s="193"/>
      <c r="H554" s="193"/>
      <c r="I554" s="193"/>
      <c r="J554" s="193"/>
      <c r="K554" s="193"/>
      <c r="L554" s="193"/>
      <c r="M554" s="193"/>
      <c r="N554" s="193"/>
      <c r="O554" s="193"/>
      <c r="P554" s="193"/>
      <c r="Q554" s="193"/>
      <c r="R554" s="193"/>
      <c r="S554" s="193"/>
      <c r="T554" s="193"/>
      <c r="U554" s="193"/>
      <c r="V554" s="193"/>
      <c r="W554" s="193"/>
      <c r="X554" s="193"/>
      <c r="Y554" s="193"/>
      <c r="Z554" s="193"/>
    </row>
    <row r="555" ht="12.0" customHeight="1">
      <c r="A555" s="193"/>
      <c r="B555" s="193"/>
      <c r="C555" s="193"/>
      <c r="D555" s="193"/>
      <c r="E555" s="193"/>
      <c r="F555" s="193"/>
      <c r="G555" s="193"/>
      <c r="H555" s="193"/>
      <c r="I555" s="193"/>
      <c r="J555" s="193"/>
      <c r="K555" s="193"/>
      <c r="L555" s="193"/>
      <c r="M555" s="193"/>
      <c r="N555" s="193"/>
      <c r="O555" s="193"/>
      <c r="P555" s="193"/>
      <c r="Q555" s="193"/>
      <c r="R555" s="193"/>
      <c r="S555" s="193"/>
      <c r="T555" s="193"/>
      <c r="U555" s="193"/>
      <c r="V555" s="193"/>
      <c r="W555" s="193"/>
      <c r="X555" s="193"/>
      <c r="Y555" s="193"/>
      <c r="Z555" s="193"/>
    </row>
    <row r="556" ht="12.0" customHeight="1">
      <c r="A556" s="193"/>
      <c r="B556" s="193"/>
      <c r="C556" s="193"/>
      <c r="D556" s="193"/>
      <c r="E556" s="193"/>
      <c r="F556" s="193"/>
      <c r="G556" s="193"/>
      <c r="H556" s="193"/>
      <c r="I556" s="193"/>
      <c r="J556" s="193"/>
      <c r="K556" s="193"/>
      <c r="L556" s="193"/>
      <c r="M556" s="193"/>
      <c r="N556" s="193"/>
      <c r="O556" s="193"/>
      <c r="P556" s="193"/>
      <c r="Q556" s="193"/>
      <c r="R556" s="193"/>
      <c r="S556" s="193"/>
      <c r="T556" s="193"/>
      <c r="U556" s="193"/>
      <c r="V556" s="193"/>
      <c r="W556" s="193"/>
      <c r="X556" s="193"/>
      <c r="Y556" s="193"/>
      <c r="Z556" s="193"/>
    </row>
    <row r="557" ht="12.0" customHeight="1">
      <c r="A557" s="193"/>
      <c r="B557" s="193"/>
      <c r="C557" s="193"/>
      <c r="D557" s="193"/>
      <c r="E557" s="193"/>
      <c r="F557" s="193"/>
      <c r="G557" s="193"/>
      <c r="H557" s="193"/>
      <c r="I557" s="193"/>
      <c r="J557" s="193"/>
      <c r="K557" s="193"/>
      <c r="L557" s="193"/>
      <c r="M557" s="193"/>
      <c r="N557" s="193"/>
      <c r="O557" s="193"/>
      <c r="P557" s="193"/>
      <c r="Q557" s="193"/>
      <c r="R557" s="193"/>
      <c r="S557" s="193"/>
      <c r="T557" s="193"/>
      <c r="U557" s="193"/>
      <c r="V557" s="193"/>
      <c r="W557" s="193"/>
      <c r="X557" s="193"/>
      <c r="Y557" s="193"/>
      <c r="Z557" s="193"/>
    </row>
    <row r="558" ht="12.0" customHeight="1">
      <c r="A558" s="193"/>
      <c r="B558" s="193"/>
      <c r="C558" s="193"/>
      <c r="D558" s="193"/>
      <c r="E558" s="193"/>
      <c r="F558" s="193"/>
      <c r="G558" s="193"/>
      <c r="H558" s="193"/>
      <c r="I558" s="193"/>
      <c r="J558" s="193"/>
      <c r="K558" s="193"/>
      <c r="L558" s="193"/>
      <c r="M558" s="193"/>
      <c r="N558" s="193"/>
      <c r="O558" s="193"/>
      <c r="P558" s="193"/>
      <c r="Q558" s="193"/>
      <c r="R558" s="193"/>
      <c r="S558" s="193"/>
      <c r="T558" s="193"/>
      <c r="U558" s="193"/>
      <c r="V558" s="193"/>
      <c r="W558" s="193"/>
      <c r="X558" s="193"/>
      <c r="Y558" s="193"/>
      <c r="Z558" s="193"/>
    </row>
    <row r="559" ht="12.0" customHeight="1">
      <c r="A559" s="193"/>
      <c r="B559" s="193"/>
      <c r="C559" s="193"/>
      <c r="D559" s="193"/>
      <c r="E559" s="193"/>
      <c r="F559" s="193"/>
      <c r="G559" s="193"/>
      <c r="H559" s="193"/>
      <c r="I559" s="193"/>
      <c r="J559" s="193"/>
      <c r="K559" s="193"/>
      <c r="L559" s="193"/>
      <c r="M559" s="193"/>
      <c r="N559" s="193"/>
      <c r="O559" s="193"/>
      <c r="P559" s="193"/>
      <c r="Q559" s="193"/>
      <c r="R559" s="193"/>
      <c r="S559" s="193"/>
      <c r="T559" s="193"/>
      <c r="U559" s="193"/>
      <c r="V559" s="193"/>
      <c r="W559" s="193"/>
      <c r="X559" s="193"/>
      <c r="Y559" s="193"/>
      <c r="Z559" s="193"/>
    </row>
    <row r="560" ht="12.0" customHeight="1">
      <c r="A560" s="193"/>
      <c r="B560" s="193"/>
      <c r="C560" s="193"/>
      <c r="D560" s="193"/>
      <c r="E560" s="193"/>
      <c r="F560" s="193"/>
      <c r="G560" s="193"/>
      <c r="H560" s="193"/>
      <c r="I560" s="193"/>
      <c r="J560" s="193"/>
      <c r="K560" s="193"/>
      <c r="L560" s="193"/>
      <c r="M560" s="193"/>
      <c r="N560" s="193"/>
      <c r="O560" s="193"/>
      <c r="P560" s="193"/>
      <c r="Q560" s="193"/>
      <c r="R560" s="193"/>
      <c r="S560" s="193"/>
      <c r="T560" s="193"/>
      <c r="U560" s="193"/>
      <c r="V560" s="193"/>
      <c r="W560" s="193"/>
      <c r="X560" s="193"/>
      <c r="Y560" s="193"/>
      <c r="Z560" s="193"/>
    </row>
    <row r="561" ht="12.0" customHeight="1">
      <c r="A561" s="193"/>
      <c r="B561" s="193"/>
      <c r="C561" s="193"/>
      <c r="D561" s="193"/>
      <c r="E561" s="193"/>
      <c r="F561" s="193"/>
      <c r="G561" s="193"/>
      <c r="H561" s="193"/>
      <c r="I561" s="193"/>
      <c r="J561" s="193"/>
      <c r="K561" s="193"/>
      <c r="L561" s="193"/>
      <c r="M561" s="193"/>
      <c r="N561" s="193"/>
      <c r="O561" s="193"/>
      <c r="P561" s="193"/>
      <c r="Q561" s="193"/>
      <c r="R561" s="193"/>
      <c r="S561" s="193"/>
      <c r="T561" s="193"/>
      <c r="U561" s="193"/>
      <c r="V561" s="193"/>
      <c r="W561" s="193"/>
      <c r="X561" s="193"/>
      <c r="Y561" s="193"/>
      <c r="Z561" s="193"/>
    </row>
    <row r="562" ht="12.0" customHeight="1">
      <c r="A562" s="193"/>
      <c r="B562" s="193"/>
      <c r="C562" s="193"/>
      <c r="D562" s="193"/>
      <c r="E562" s="193"/>
      <c r="F562" s="193"/>
      <c r="G562" s="193"/>
      <c r="H562" s="193"/>
      <c r="I562" s="193"/>
      <c r="J562" s="193"/>
      <c r="K562" s="193"/>
      <c r="L562" s="193"/>
      <c r="M562" s="193"/>
      <c r="N562" s="193"/>
      <c r="O562" s="193"/>
      <c r="P562" s="193"/>
      <c r="Q562" s="193"/>
      <c r="R562" s="193"/>
      <c r="S562" s="193"/>
      <c r="T562" s="193"/>
      <c r="U562" s="193"/>
      <c r="V562" s="193"/>
      <c r="W562" s="193"/>
      <c r="X562" s="193"/>
      <c r="Y562" s="193"/>
      <c r="Z562" s="193"/>
    </row>
    <row r="563" ht="12.0" customHeight="1">
      <c r="A563" s="193"/>
      <c r="B563" s="193"/>
      <c r="C563" s="193"/>
      <c r="D563" s="193"/>
      <c r="E563" s="193"/>
      <c r="F563" s="193"/>
      <c r="G563" s="193"/>
      <c r="H563" s="193"/>
      <c r="I563" s="193"/>
      <c r="J563" s="193"/>
      <c r="K563" s="193"/>
      <c r="L563" s="193"/>
      <c r="M563" s="193"/>
      <c r="N563" s="193"/>
      <c r="O563" s="193"/>
      <c r="P563" s="193"/>
      <c r="Q563" s="193"/>
      <c r="R563" s="193"/>
      <c r="S563" s="193"/>
      <c r="T563" s="193"/>
      <c r="U563" s="193"/>
      <c r="V563" s="193"/>
      <c r="W563" s="193"/>
      <c r="X563" s="193"/>
      <c r="Y563" s="193"/>
      <c r="Z563" s="193"/>
    </row>
    <row r="564" ht="12.0" customHeight="1">
      <c r="A564" s="193"/>
      <c r="B564" s="193"/>
      <c r="C564" s="193"/>
      <c r="D564" s="193"/>
      <c r="E564" s="193"/>
      <c r="F564" s="193"/>
      <c r="G564" s="193"/>
      <c r="H564" s="193"/>
      <c r="I564" s="193"/>
      <c r="J564" s="193"/>
      <c r="K564" s="193"/>
      <c r="L564" s="193"/>
      <c r="M564" s="193"/>
      <c r="N564" s="193"/>
      <c r="O564" s="193"/>
      <c r="P564" s="193"/>
      <c r="Q564" s="193"/>
      <c r="R564" s="193"/>
      <c r="S564" s="193"/>
      <c r="T564" s="193"/>
      <c r="U564" s="193"/>
      <c r="V564" s="193"/>
      <c r="W564" s="193"/>
      <c r="X564" s="193"/>
      <c r="Y564" s="193"/>
      <c r="Z564" s="193"/>
    </row>
    <row r="565" ht="12.0" customHeight="1">
      <c r="A565" s="193"/>
      <c r="B565" s="193"/>
      <c r="C565" s="193"/>
      <c r="D565" s="193"/>
      <c r="E565" s="193"/>
      <c r="F565" s="193"/>
      <c r="G565" s="193"/>
      <c r="H565" s="193"/>
      <c r="I565" s="193"/>
      <c r="J565" s="193"/>
      <c r="K565" s="193"/>
      <c r="L565" s="193"/>
      <c r="M565" s="193"/>
      <c r="N565" s="193"/>
      <c r="O565" s="193"/>
      <c r="P565" s="193"/>
      <c r="Q565" s="193"/>
      <c r="R565" s="193"/>
      <c r="S565" s="193"/>
      <c r="T565" s="193"/>
      <c r="U565" s="193"/>
      <c r="V565" s="193"/>
      <c r="W565" s="193"/>
      <c r="X565" s="193"/>
      <c r="Y565" s="193"/>
      <c r="Z565" s="193"/>
    </row>
    <row r="566" ht="12.0" customHeight="1">
      <c r="A566" s="193"/>
      <c r="B566" s="193"/>
      <c r="C566" s="193"/>
      <c r="D566" s="193"/>
      <c r="E566" s="193"/>
      <c r="F566" s="193"/>
      <c r="G566" s="193"/>
      <c r="H566" s="193"/>
      <c r="I566" s="193"/>
      <c r="J566" s="193"/>
      <c r="K566" s="193"/>
      <c r="L566" s="193"/>
      <c r="M566" s="193"/>
      <c r="N566" s="193"/>
      <c r="O566" s="193"/>
      <c r="P566" s="193"/>
      <c r="Q566" s="193"/>
      <c r="R566" s="193"/>
      <c r="S566" s="193"/>
      <c r="T566" s="193"/>
      <c r="U566" s="193"/>
      <c r="V566" s="193"/>
      <c r="W566" s="193"/>
      <c r="X566" s="193"/>
      <c r="Y566" s="193"/>
      <c r="Z566" s="193"/>
    </row>
    <row r="567" ht="12.0" customHeight="1">
      <c r="A567" s="193"/>
      <c r="B567" s="193"/>
      <c r="C567" s="193"/>
      <c r="D567" s="193"/>
      <c r="E567" s="193"/>
      <c r="F567" s="193"/>
      <c r="G567" s="193"/>
      <c r="H567" s="193"/>
      <c r="I567" s="193"/>
      <c r="J567" s="193"/>
      <c r="K567" s="193"/>
      <c r="L567" s="193"/>
      <c r="M567" s="193"/>
      <c r="N567" s="193"/>
      <c r="O567" s="193"/>
      <c r="P567" s="193"/>
      <c r="Q567" s="193"/>
      <c r="R567" s="193"/>
      <c r="S567" s="193"/>
      <c r="T567" s="193"/>
      <c r="U567" s="193"/>
      <c r="V567" s="193"/>
      <c r="W567" s="193"/>
      <c r="X567" s="193"/>
      <c r="Y567" s="193"/>
      <c r="Z567" s="193"/>
    </row>
    <row r="568" ht="12.0" customHeight="1">
      <c r="A568" s="193"/>
      <c r="B568" s="193"/>
      <c r="C568" s="193"/>
      <c r="D568" s="193"/>
      <c r="E568" s="193"/>
      <c r="F568" s="193"/>
      <c r="G568" s="193"/>
      <c r="H568" s="193"/>
      <c r="I568" s="193"/>
      <c r="J568" s="193"/>
      <c r="K568" s="193"/>
      <c r="L568" s="193"/>
      <c r="M568" s="193"/>
      <c r="N568" s="193"/>
      <c r="O568" s="193"/>
      <c r="P568" s="193"/>
      <c r="Q568" s="193"/>
      <c r="R568" s="193"/>
      <c r="S568" s="193"/>
      <c r="T568" s="193"/>
      <c r="U568" s="193"/>
      <c r="V568" s="193"/>
      <c r="W568" s="193"/>
      <c r="X568" s="193"/>
      <c r="Y568" s="193"/>
      <c r="Z568" s="193"/>
    </row>
    <row r="569" ht="12.0" customHeight="1">
      <c r="A569" s="193"/>
      <c r="B569" s="193"/>
      <c r="C569" s="193"/>
      <c r="D569" s="193"/>
      <c r="E569" s="193"/>
      <c r="F569" s="193"/>
      <c r="G569" s="193"/>
      <c r="H569" s="193"/>
      <c r="I569" s="193"/>
      <c r="J569" s="193"/>
      <c r="K569" s="193"/>
      <c r="L569" s="193"/>
      <c r="M569" s="193"/>
      <c r="N569" s="193"/>
      <c r="O569" s="193"/>
      <c r="P569" s="193"/>
      <c r="Q569" s="193"/>
      <c r="R569" s="193"/>
      <c r="S569" s="193"/>
      <c r="T569" s="193"/>
      <c r="U569" s="193"/>
      <c r="V569" s="193"/>
      <c r="W569" s="193"/>
      <c r="X569" s="193"/>
      <c r="Y569" s="193"/>
      <c r="Z569" s="193"/>
    </row>
    <row r="570" ht="12.0" customHeight="1">
      <c r="A570" s="193"/>
      <c r="B570" s="193"/>
      <c r="C570" s="193"/>
      <c r="D570" s="193"/>
      <c r="E570" s="193"/>
      <c r="F570" s="193"/>
      <c r="G570" s="193"/>
      <c r="H570" s="193"/>
      <c r="I570" s="193"/>
      <c r="J570" s="193"/>
      <c r="K570" s="193"/>
      <c r="L570" s="193"/>
      <c r="M570" s="193"/>
      <c r="N570" s="193"/>
      <c r="O570" s="193"/>
      <c r="P570" s="193"/>
      <c r="Q570" s="193"/>
      <c r="R570" s="193"/>
      <c r="S570" s="193"/>
      <c r="T570" s="193"/>
      <c r="U570" s="193"/>
      <c r="V570" s="193"/>
      <c r="W570" s="193"/>
      <c r="X570" s="193"/>
      <c r="Y570" s="193"/>
      <c r="Z570" s="193"/>
    </row>
    <row r="571" ht="12.0" customHeight="1">
      <c r="A571" s="193"/>
      <c r="B571" s="193"/>
      <c r="C571" s="193"/>
      <c r="D571" s="193"/>
      <c r="E571" s="193"/>
      <c r="F571" s="193"/>
      <c r="G571" s="193"/>
      <c r="H571" s="193"/>
      <c r="I571" s="193"/>
      <c r="J571" s="193"/>
      <c r="K571" s="193"/>
      <c r="L571" s="193"/>
      <c r="M571" s="193"/>
      <c r="N571" s="193"/>
      <c r="O571" s="193"/>
      <c r="P571" s="193"/>
      <c r="Q571" s="193"/>
      <c r="R571" s="193"/>
      <c r="S571" s="193"/>
      <c r="T571" s="193"/>
      <c r="U571" s="193"/>
      <c r="V571" s="193"/>
      <c r="W571" s="193"/>
      <c r="X571" s="193"/>
      <c r="Y571" s="193"/>
      <c r="Z571" s="193"/>
    </row>
    <row r="572" ht="12.0" customHeight="1">
      <c r="A572" s="193"/>
      <c r="B572" s="193"/>
      <c r="C572" s="193"/>
      <c r="D572" s="193"/>
      <c r="E572" s="193"/>
      <c r="F572" s="193"/>
      <c r="G572" s="193"/>
      <c r="H572" s="193"/>
      <c r="I572" s="193"/>
      <c r="J572" s="193"/>
      <c r="K572" s="193"/>
      <c r="L572" s="193"/>
      <c r="M572" s="193"/>
      <c r="N572" s="193"/>
      <c r="O572" s="193"/>
      <c r="P572" s="193"/>
      <c r="Q572" s="193"/>
      <c r="R572" s="193"/>
      <c r="S572" s="193"/>
      <c r="T572" s="193"/>
      <c r="U572" s="193"/>
      <c r="V572" s="193"/>
      <c r="W572" s="193"/>
      <c r="X572" s="193"/>
      <c r="Y572" s="193"/>
      <c r="Z572" s="193"/>
    </row>
    <row r="573" ht="12.0" customHeight="1">
      <c r="A573" s="193"/>
      <c r="B573" s="193"/>
      <c r="C573" s="193"/>
      <c r="D573" s="193"/>
      <c r="E573" s="193"/>
      <c r="F573" s="193"/>
      <c r="G573" s="193"/>
      <c r="H573" s="193"/>
      <c r="I573" s="193"/>
      <c r="J573" s="193"/>
      <c r="K573" s="193"/>
      <c r="L573" s="193"/>
      <c r="M573" s="193"/>
      <c r="N573" s="193"/>
      <c r="O573" s="193"/>
      <c r="P573" s="193"/>
      <c r="Q573" s="193"/>
      <c r="R573" s="193"/>
      <c r="S573" s="193"/>
      <c r="T573" s="193"/>
      <c r="U573" s="193"/>
      <c r="V573" s="193"/>
      <c r="W573" s="193"/>
      <c r="X573" s="193"/>
      <c r="Y573" s="193"/>
      <c r="Z573" s="193"/>
    </row>
    <row r="574" ht="12.0" customHeight="1">
      <c r="A574" s="193"/>
      <c r="B574" s="193"/>
      <c r="C574" s="193"/>
      <c r="D574" s="193"/>
      <c r="E574" s="193"/>
      <c r="F574" s="193"/>
      <c r="G574" s="193"/>
      <c r="H574" s="193"/>
      <c r="I574" s="193"/>
      <c r="J574" s="193"/>
      <c r="K574" s="193"/>
      <c r="L574" s="193"/>
      <c r="M574" s="193"/>
      <c r="N574" s="193"/>
      <c r="O574" s="193"/>
      <c r="P574" s="193"/>
      <c r="Q574" s="193"/>
      <c r="R574" s="193"/>
      <c r="S574" s="193"/>
      <c r="T574" s="193"/>
      <c r="U574" s="193"/>
      <c r="V574" s="193"/>
      <c r="W574" s="193"/>
      <c r="X574" s="193"/>
      <c r="Y574" s="193"/>
      <c r="Z574" s="193"/>
    </row>
    <row r="575" ht="12.0" customHeight="1">
      <c r="A575" s="193"/>
      <c r="B575" s="193"/>
      <c r="C575" s="193"/>
      <c r="D575" s="193"/>
      <c r="E575" s="193"/>
      <c r="F575" s="193"/>
      <c r="G575" s="193"/>
      <c r="H575" s="193"/>
      <c r="I575" s="193"/>
      <c r="J575" s="193"/>
      <c r="K575" s="193"/>
      <c r="L575" s="193"/>
      <c r="M575" s="193"/>
      <c r="N575" s="193"/>
      <c r="O575" s="193"/>
      <c r="P575" s="193"/>
      <c r="Q575" s="193"/>
      <c r="R575" s="193"/>
      <c r="S575" s="193"/>
      <c r="T575" s="193"/>
      <c r="U575" s="193"/>
      <c r="V575" s="193"/>
      <c r="W575" s="193"/>
      <c r="X575" s="193"/>
      <c r="Y575" s="193"/>
      <c r="Z575" s="193"/>
    </row>
    <row r="576" ht="12.0" customHeight="1">
      <c r="A576" s="193"/>
      <c r="B576" s="193"/>
      <c r="C576" s="193"/>
      <c r="D576" s="193"/>
      <c r="E576" s="193"/>
      <c r="F576" s="193"/>
      <c r="G576" s="193"/>
      <c r="H576" s="193"/>
      <c r="I576" s="193"/>
      <c r="J576" s="193"/>
      <c r="K576" s="193"/>
      <c r="L576" s="193"/>
      <c r="M576" s="193"/>
      <c r="N576" s="193"/>
      <c r="O576" s="193"/>
      <c r="P576" s="193"/>
      <c r="Q576" s="193"/>
      <c r="R576" s="193"/>
      <c r="S576" s="193"/>
      <c r="T576" s="193"/>
      <c r="U576" s="193"/>
      <c r="V576" s="193"/>
      <c r="W576" s="193"/>
      <c r="X576" s="193"/>
      <c r="Y576" s="193"/>
      <c r="Z576" s="193"/>
    </row>
    <row r="577" ht="12.0" customHeight="1">
      <c r="A577" s="193"/>
      <c r="B577" s="193"/>
      <c r="C577" s="193"/>
      <c r="D577" s="193"/>
      <c r="E577" s="193"/>
      <c r="F577" s="193"/>
      <c r="G577" s="193"/>
      <c r="H577" s="193"/>
      <c r="I577" s="193"/>
      <c r="J577" s="193"/>
      <c r="K577" s="193"/>
      <c r="L577" s="193"/>
      <c r="M577" s="193"/>
      <c r="N577" s="193"/>
      <c r="O577" s="193"/>
      <c r="P577" s="193"/>
      <c r="Q577" s="193"/>
      <c r="R577" s="193"/>
      <c r="S577" s="193"/>
      <c r="T577" s="193"/>
      <c r="U577" s="193"/>
      <c r="V577" s="193"/>
      <c r="W577" s="193"/>
      <c r="X577" s="193"/>
      <c r="Y577" s="193"/>
      <c r="Z577" s="193"/>
    </row>
    <row r="578" ht="12.0" customHeight="1">
      <c r="A578" s="193"/>
      <c r="B578" s="193"/>
      <c r="C578" s="193"/>
      <c r="D578" s="193"/>
      <c r="E578" s="193"/>
      <c r="F578" s="193"/>
      <c r="G578" s="193"/>
      <c r="H578" s="193"/>
      <c r="I578" s="193"/>
      <c r="J578" s="193"/>
      <c r="K578" s="193"/>
      <c r="L578" s="193"/>
      <c r="M578" s="193"/>
      <c r="N578" s="193"/>
      <c r="O578" s="193"/>
      <c r="P578" s="193"/>
      <c r="Q578" s="193"/>
      <c r="R578" s="193"/>
      <c r="S578" s="193"/>
      <c r="T578" s="193"/>
      <c r="U578" s="193"/>
      <c r="V578" s="193"/>
      <c r="W578" s="193"/>
      <c r="X578" s="193"/>
      <c r="Y578" s="193"/>
      <c r="Z578" s="193"/>
    </row>
    <row r="579" ht="12.0" customHeight="1">
      <c r="A579" s="193"/>
      <c r="B579" s="193"/>
      <c r="C579" s="193"/>
      <c r="D579" s="193"/>
      <c r="E579" s="193"/>
      <c r="F579" s="193"/>
      <c r="G579" s="193"/>
      <c r="H579" s="193"/>
      <c r="I579" s="193"/>
      <c r="J579" s="193"/>
      <c r="K579" s="193"/>
      <c r="L579" s="193"/>
      <c r="M579" s="193"/>
      <c r="N579" s="193"/>
      <c r="O579" s="193"/>
      <c r="P579" s="193"/>
      <c r="Q579" s="193"/>
      <c r="R579" s="193"/>
      <c r="S579" s="193"/>
      <c r="T579" s="193"/>
      <c r="U579" s="193"/>
      <c r="V579" s="193"/>
      <c r="W579" s="193"/>
      <c r="X579" s="193"/>
      <c r="Y579" s="193"/>
      <c r="Z579" s="193"/>
    </row>
    <row r="580" ht="12.0" customHeight="1">
      <c r="A580" s="193"/>
      <c r="B580" s="193"/>
      <c r="C580" s="193"/>
      <c r="D580" s="193"/>
      <c r="E580" s="193"/>
      <c r="F580" s="193"/>
      <c r="G580" s="193"/>
      <c r="H580" s="193"/>
      <c r="I580" s="193"/>
      <c r="J580" s="193"/>
      <c r="K580" s="193"/>
      <c r="L580" s="193"/>
      <c r="M580" s="193"/>
      <c r="N580" s="193"/>
      <c r="O580" s="193"/>
      <c r="P580" s="193"/>
      <c r="Q580" s="193"/>
      <c r="R580" s="193"/>
      <c r="S580" s="193"/>
      <c r="T580" s="193"/>
      <c r="U580" s="193"/>
      <c r="V580" s="193"/>
      <c r="W580" s="193"/>
      <c r="X580" s="193"/>
      <c r="Y580" s="193"/>
      <c r="Z580" s="193"/>
    </row>
    <row r="581" ht="12.0" customHeight="1">
      <c r="A581" s="193"/>
      <c r="B581" s="193"/>
      <c r="C581" s="193"/>
      <c r="D581" s="193"/>
      <c r="E581" s="193"/>
      <c r="F581" s="193"/>
      <c r="G581" s="193"/>
      <c r="H581" s="193"/>
      <c r="I581" s="193"/>
      <c r="J581" s="193"/>
      <c r="K581" s="193"/>
      <c r="L581" s="193"/>
      <c r="M581" s="193"/>
      <c r="N581" s="193"/>
      <c r="O581" s="193"/>
      <c r="P581" s="193"/>
      <c r="Q581" s="193"/>
      <c r="R581" s="193"/>
      <c r="S581" s="193"/>
      <c r="T581" s="193"/>
      <c r="U581" s="193"/>
      <c r="V581" s="193"/>
      <c r="W581" s="193"/>
      <c r="X581" s="193"/>
      <c r="Y581" s="193"/>
      <c r="Z581" s="193"/>
    </row>
    <row r="582" ht="12.0" customHeight="1">
      <c r="A582" s="193"/>
      <c r="B582" s="193"/>
      <c r="C582" s="193"/>
      <c r="D582" s="193"/>
      <c r="E582" s="193"/>
      <c r="F582" s="193"/>
      <c r="G582" s="193"/>
      <c r="H582" s="193"/>
      <c r="I582" s="193"/>
      <c r="J582" s="193"/>
      <c r="K582" s="193"/>
      <c r="L582" s="193"/>
      <c r="M582" s="193"/>
      <c r="N582" s="193"/>
      <c r="O582" s="193"/>
      <c r="P582" s="193"/>
      <c r="Q582" s="193"/>
      <c r="R582" s="193"/>
      <c r="S582" s="193"/>
      <c r="T582" s="193"/>
      <c r="U582" s="193"/>
      <c r="V582" s="193"/>
      <c r="W582" s="193"/>
      <c r="X582" s="193"/>
      <c r="Y582" s="193"/>
      <c r="Z582" s="193"/>
    </row>
    <row r="583" ht="12.0" customHeight="1">
      <c r="A583" s="193"/>
      <c r="B583" s="193"/>
      <c r="C583" s="193"/>
      <c r="D583" s="193"/>
      <c r="E583" s="193"/>
      <c r="F583" s="193"/>
      <c r="G583" s="193"/>
      <c r="H583" s="193"/>
      <c r="I583" s="193"/>
      <c r="J583" s="193"/>
      <c r="K583" s="193"/>
      <c r="L583" s="193"/>
      <c r="M583" s="193"/>
      <c r="N583" s="193"/>
      <c r="O583" s="193"/>
      <c r="P583" s="193"/>
      <c r="Q583" s="193"/>
      <c r="R583" s="193"/>
      <c r="S583" s="193"/>
      <c r="T583" s="193"/>
      <c r="U583" s="193"/>
      <c r="V583" s="193"/>
      <c r="W583" s="193"/>
      <c r="X583" s="193"/>
      <c r="Y583" s="193"/>
      <c r="Z583" s="193"/>
    </row>
    <row r="584" ht="12.0" customHeight="1">
      <c r="A584" s="193"/>
      <c r="B584" s="193"/>
      <c r="C584" s="193"/>
      <c r="D584" s="193"/>
      <c r="E584" s="193"/>
      <c r="F584" s="193"/>
      <c r="G584" s="193"/>
      <c r="H584" s="193"/>
      <c r="I584" s="193"/>
      <c r="J584" s="193"/>
      <c r="K584" s="193"/>
      <c r="L584" s="193"/>
      <c r="M584" s="193"/>
      <c r="N584" s="193"/>
      <c r="O584" s="193"/>
      <c r="P584" s="193"/>
      <c r="Q584" s="193"/>
      <c r="R584" s="193"/>
      <c r="S584" s="193"/>
      <c r="T584" s="193"/>
      <c r="U584" s="193"/>
      <c r="V584" s="193"/>
      <c r="W584" s="193"/>
      <c r="X584" s="193"/>
      <c r="Y584" s="193"/>
      <c r="Z584" s="193"/>
    </row>
    <row r="585" ht="12.0" customHeight="1">
      <c r="A585" s="193"/>
      <c r="B585" s="193"/>
      <c r="C585" s="193"/>
      <c r="D585" s="193"/>
      <c r="E585" s="193"/>
      <c r="F585" s="193"/>
      <c r="G585" s="193"/>
      <c r="H585" s="193"/>
      <c r="I585" s="193"/>
      <c r="J585" s="193"/>
      <c r="K585" s="193"/>
      <c r="L585" s="193"/>
      <c r="M585" s="193"/>
      <c r="N585" s="193"/>
      <c r="O585" s="193"/>
      <c r="P585" s="193"/>
      <c r="Q585" s="193"/>
      <c r="R585" s="193"/>
      <c r="S585" s="193"/>
      <c r="T585" s="193"/>
      <c r="U585" s="193"/>
      <c r="V585" s="193"/>
      <c r="W585" s="193"/>
      <c r="X585" s="193"/>
      <c r="Y585" s="193"/>
      <c r="Z585" s="193"/>
    </row>
    <row r="586" ht="12.0" customHeight="1">
      <c r="A586" s="193"/>
      <c r="B586" s="193"/>
      <c r="C586" s="193"/>
      <c r="D586" s="193"/>
      <c r="E586" s="193"/>
      <c r="F586" s="193"/>
      <c r="G586" s="193"/>
      <c r="H586" s="193"/>
      <c r="I586" s="193"/>
      <c r="J586" s="193"/>
      <c r="K586" s="193"/>
      <c r="L586" s="193"/>
      <c r="M586" s="193"/>
      <c r="N586" s="193"/>
      <c r="O586" s="193"/>
      <c r="P586" s="193"/>
      <c r="Q586" s="193"/>
      <c r="R586" s="193"/>
      <c r="S586" s="193"/>
      <c r="T586" s="193"/>
      <c r="U586" s="193"/>
      <c r="V586" s="193"/>
      <c r="W586" s="193"/>
      <c r="X586" s="193"/>
      <c r="Y586" s="193"/>
      <c r="Z586" s="193"/>
    </row>
    <row r="587" ht="12.0" customHeight="1">
      <c r="A587" s="193"/>
      <c r="B587" s="193"/>
      <c r="C587" s="193"/>
      <c r="D587" s="193"/>
      <c r="E587" s="193"/>
      <c r="F587" s="193"/>
      <c r="G587" s="193"/>
      <c r="H587" s="193"/>
      <c r="I587" s="193"/>
      <c r="J587" s="193"/>
      <c r="K587" s="193"/>
      <c r="L587" s="193"/>
      <c r="M587" s="193"/>
      <c r="N587" s="193"/>
      <c r="O587" s="193"/>
      <c r="P587" s="193"/>
      <c r="Q587" s="193"/>
      <c r="R587" s="193"/>
      <c r="S587" s="193"/>
      <c r="T587" s="193"/>
      <c r="U587" s="193"/>
      <c r="V587" s="193"/>
      <c r="W587" s="193"/>
      <c r="X587" s="193"/>
      <c r="Y587" s="193"/>
      <c r="Z587" s="193"/>
    </row>
    <row r="588" ht="12.0" customHeight="1">
      <c r="A588" s="193"/>
      <c r="B588" s="193"/>
      <c r="C588" s="193"/>
      <c r="D588" s="193"/>
      <c r="E588" s="193"/>
      <c r="F588" s="193"/>
      <c r="G588" s="193"/>
      <c r="H588" s="193"/>
      <c r="I588" s="193"/>
      <c r="J588" s="193"/>
      <c r="K588" s="193"/>
      <c r="L588" s="193"/>
      <c r="M588" s="193"/>
      <c r="N588" s="193"/>
      <c r="O588" s="193"/>
      <c r="P588" s="193"/>
      <c r="Q588" s="193"/>
      <c r="R588" s="193"/>
      <c r="S588" s="193"/>
      <c r="T588" s="193"/>
      <c r="U588" s="193"/>
      <c r="V588" s="193"/>
      <c r="W588" s="193"/>
      <c r="X588" s="193"/>
      <c r="Y588" s="193"/>
      <c r="Z588" s="193"/>
    </row>
    <row r="589" ht="12.0" customHeight="1">
      <c r="A589" s="193"/>
      <c r="B589" s="193"/>
      <c r="C589" s="193"/>
      <c r="D589" s="193"/>
      <c r="E589" s="193"/>
      <c r="F589" s="193"/>
      <c r="G589" s="193"/>
      <c r="H589" s="193"/>
      <c r="I589" s="193"/>
      <c r="J589" s="193"/>
      <c r="K589" s="193"/>
      <c r="L589" s="193"/>
      <c r="M589" s="193"/>
      <c r="N589" s="193"/>
      <c r="O589" s="193"/>
      <c r="P589" s="193"/>
      <c r="Q589" s="193"/>
      <c r="R589" s="193"/>
      <c r="S589" s="193"/>
      <c r="T589" s="193"/>
      <c r="U589" s="193"/>
      <c r="V589" s="193"/>
      <c r="W589" s="193"/>
      <c r="X589" s="193"/>
      <c r="Y589" s="193"/>
      <c r="Z589" s="193"/>
    </row>
    <row r="590" ht="12.0" customHeight="1">
      <c r="A590" s="193"/>
      <c r="B590" s="193"/>
      <c r="C590" s="193"/>
      <c r="D590" s="193"/>
      <c r="E590" s="193"/>
      <c r="F590" s="193"/>
      <c r="G590" s="193"/>
      <c r="H590" s="193"/>
      <c r="I590" s="193"/>
      <c r="J590" s="193"/>
      <c r="K590" s="193"/>
      <c r="L590" s="193"/>
      <c r="M590" s="193"/>
      <c r="N590" s="193"/>
      <c r="O590" s="193"/>
      <c r="P590" s="193"/>
      <c r="Q590" s="193"/>
      <c r="R590" s="193"/>
      <c r="S590" s="193"/>
      <c r="T590" s="193"/>
      <c r="U590" s="193"/>
      <c r="V590" s="193"/>
      <c r="W590" s="193"/>
      <c r="X590" s="193"/>
      <c r="Y590" s="193"/>
      <c r="Z590" s="193"/>
    </row>
    <row r="591" ht="12.0" customHeight="1">
      <c r="A591" s="193"/>
      <c r="B591" s="193"/>
      <c r="C591" s="193"/>
      <c r="D591" s="193"/>
      <c r="E591" s="193"/>
      <c r="F591" s="193"/>
      <c r="G591" s="193"/>
      <c r="H591" s="193"/>
      <c r="I591" s="193"/>
      <c r="J591" s="193"/>
      <c r="K591" s="193"/>
      <c r="L591" s="193"/>
      <c r="M591" s="193"/>
      <c r="N591" s="193"/>
      <c r="O591" s="193"/>
      <c r="P591" s="193"/>
      <c r="Q591" s="193"/>
      <c r="R591" s="193"/>
      <c r="S591" s="193"/>
      <c r="T591" s="193"/>
      <c r="U591" s="193"/>
      <c r="V591" s="193"/>
      <c r="W591" s="193"/>
      <c r="X591" s="193"/>
      <c r="Y591" s="193"/>
      <c r="Z591" s="193"/>
    </row>
    <row r="592" ht="12.0" customHeight="1">
      <c r="A592" s="193"/>
      <c r="B592" s="193"/>
      <c r="C592" s="193"/>
      <c r="D592" s="193"/>
      <c r="E592" s="193"/>
      <c r="F592" s="193"/>
      <c r="G592" s="193"/>
      <c r="H592" s="193"/>
      <c r="I592" s="193"/>
      <c r="J592" s="193"/>
      <c r="K592" s="193"/>
      <c r="L592" s="193"/>
      <c r="M592" s="193"/>
      <c r="N592" s="193"/>
      <c r="O592" s="193"/>
      <c r="P592" s="193"/>
      <c r="Q592" s="193"/>
      <c r="R592" s="193"/>
      <c r="S592" s="193"/>
      <c r="T592" s="193"/>
      <c r="U592" s="193"/>
      <c r="V592" s="193"/>
      <c r="W592" s="193"/>
      <c r="X592" s="193"/>
      <c r="Y592" s="193"/>
      <c r="Z592" s="193"/>
    </row>
    <row r="593" ht="12.0" customHeight="1">
      <c r="A593" s="193"/>
      <c r="B593" s="193"/>
      <c r="C593" s="193"/>
      <c r="D593" s="193"/>
      <c r="E593" s="193"/>
      <c r="F593" s="193"/>
      <c r="G593" s="193"/>
      <c r="H593" s="193"/>
      <c r="I593" s="193"/>
      <c r="J593" s="193"/>
      <c r="K593" s="193"/>
      <c r="L593" s="193"/>
      <c r="M593" s="193"/>
      <c r="N593" s="193"/>
      <c r="O593" s="193"/>
      <c r="P593" s="193"/>
      <c r="Q593" s="193"/>
      <c r="R593" s="193"/>
      <c r="S593" s="193"/>
      <c r="T593" s="193"/>
      <c r="U593" s="193"/>
      <c r="V593" s="193"/>
      <c r="W593" s="193"/>
      <c r="X593" s="193"/>
      <c r="Y593" s="193"/>
      <c r="Z593" s="193"/>
    </row>
    <row r="594" ht="12.0" customHeight="1">
      <c r="A594" s="193"/>
      <c r="B594" s="193"/>
      <c r="C594" s="193"/>
      <c r="D594" s="193"/>
      <c r="E594" s="193"/>
      <c r="F594" s="193"/>
      <c r="G594" s="193"/>
      <c r="H594" s="193"/>
      <c r="I594" s="193"/>
      <c r="J594" s="193"/>
      <c r="K594" s="193"/>
      <c r="L594" s="193"/>
      <c r="M594" s="193"/>
      <c r="N594" s="193"/>
      <c r="O594" s="193"/>
      <c r="P594" s="193"/>
      <c r="Q594" s="193"/>
      <c r="R594" s="193"/>
      <c r="S594" s="193"/>
      <c r="T594" s="193"/>
      <c r="U594" s="193"/>
      <c r="V594" s="193"/>
      <c r="W594" s="193"/>
      <c r="X594" s="193"/>
      <c r="Y594" s="193"/>
      <c r="Z594" s="193"/>
    </row>
    <row r="595" ht="12.0" customHeight="1">
      <c r="A595" s="193"/>
      <c r="B595" s="193"/>
      <c r="C595" s="193"/>
      <c r="D595" s="193"/>
      <c r="E595" s="193"/>
      <c r="F595" s="193"/>
      <c r="G595" s="193"/>
      <c r="H595" s="193"/>
      <c r="I595" s="193"/>
      <c r="J595" s="193"/>
      <c r="K595" s="193"/>
      <c r="L595" s="193"/>
      <c r="M595" s="193"/>
      <c r="N595" s="193"/>
      <c r="O595" s="193"/>
      <c r="P595" s="193"/>
      <c r="Q595" s="193"/>
      <c r="R595" s="193"/>
      <c r="S595" s="193"/>
      <c r="T595" s="193"/>
      <c r="U595" s="193"/>
      <c r="V595" s="193"/>
      <c r="W595" s="193"/>
      <c r="X595" s="193"/>
      <c r="Y595" s="193"/>
      <c r="Z595" s="193"/>
    </row>
    <row r="596" ht="12.0" customHeight="1">
      <c r="A596" s="193"/>
      <c r="B596" s="193"/>
      <c r="C596" s="193"/>
      <c r="D596" s="193"/>
      <c r="E596" s="193"/>
      <c r="F596" s="193"/>
      <c r="G596" s="193"/>
      <c r="H596" s="193"/>
      <c r="I596" s="193"/>
      <c r="J596" s="193"/>
      <c r="K596" s="193"/>
      <c r="L596" s="193"/>
      <c r="M596" s="193"/>
      <c r="N596" s="193"/>
      <c r="O596" s="193"/>
      <c r="P596" s="193"/>
      <c r="Q596" s="193"/>
      <c r="R596" s="193"/>
      <c r="S596" s="193"/>
      <c r="T596" s="193"/>
      <c r="U596" s="193"/>
      <c r="V596" s="193"/>
      <c r="W596" s="193"/>
      <c r="X596" s="193"/>
      <c r="Y596" s="193"/>
      <c r="Z596" s="193"/>
    </row>
    <row r="597" ht="12.0" customHeight="1">
      <c r="A597" s="193"/>
      <c r="B597" s="193"/>
      <c r="C597" s="193"/>
      <c r="D597" s="193"/>
      <c r="E597" s="193"/>
      <c r="F597" s="193"/>
      <c r="G597" s="193"/>
      <c r="H597" s="193"/>
      <c r="I597" s="193"/>
      <c r="J597" s="193"/>
      <c r="K597" s="193"/>
      <c r="L597" s="193"/>
      <c r="M597" s="193"/>
      <c r="N597" s="193"/>
      <c r="O597" s="193"/>
      <c r="P597" s="193"/>
      <c r="Q597" s="193"/>
      <c r="R597" s="193"/>
      <c r="S597" s="193"/>
      <c r="T597" s="193"/>
      <c r="U597" s="193"/>
      <c r="V597" s="193"/>
      <c r="W597" s="193"/>
      <c r="X597" s="193"/>
      <c r="Y597" s="193"/>
      <c r="Z597" s="193"/>
    </row>
    <row r="598" ht="12.0" customHeight="1">
      <c r="A598" s="193"/>
      <c r="B598" s="193"/>
      <c r="C598" s="193"/>
      <c r="D598" s="193"/>
      <c r="E598" s="193"/>
      <c r="F598" s="193"/>
      <c r="G598" s="193"/>
      <c r="H598" s="193"/>
      <c r="I598" s="193"/>
      <c r="J598" s="193"/>
      <c r="K598" s="193"/>
      <c r="L598" s="193"/>
      <c r="M598" s="193"/>
      <c r="N598" s="193"/>
      <c r="O598" s="193"/>
      <c r="P598" s="193"/>
      <c r="Q598" s="193"/>
      <c r="R598" s="193"/>
      <c r="S598" s="193"/>
      <c r="T598" s="193"/>
      <c r="U598" s="193"/>
      <c r="V598" s="193"/>
      <c r="W598" s="193"/>
      <c r="X598" s="193"/>
      <c r="Y598" s="193"/>
      <c r="Z598" s="193"/>
    </row>
    <row r="599" ht="12.0" customHeight="1">
      <c r="A599" s="193"/>
      <c r="B599" s="193"/>
      <c r="C599" s="193"/>
      <c r="D599" s="193"/>
      <c r="E599" s="193"/>
      <c r="F599" s="193"/>
      <c r="G599" s="193"/>
      <c r="H599" s="193"/>
      <c r="I599" s="193"/>
      <c r="J599" s="193"/>
      <c r="K599" s="193"/>
      <c r="L599" s="193"/>
      <c r="M599" s="193"/>
      <c r="N599" s="193"/>
      <c r="O599" s="193"/>
      <c r="P599" s="193"/>
      <c r="Q599" s="193"/>
      <c r="R599" s="193"/>
      <c r="S599" s="193"/>
      <c r="T599" s="193"/>
      <c r="U599" s="193"/>
      <c r="V599" s="193"/>
      <c r="W599" s="193"/>
      <c r="X599" s="193"/>
      <c r="Y599" s="193"/>
      <c r="Z599" s="193"/>
    </row>
    <row r="600" ht="12.0" customHeight="1">
      <c r="A600" s="193"/>
      <c r="B600" s="193"/>
      <c r="C600" s="193"/>
      <c r="D600" s="193"/>
      <c r="E600" s="193"/>
      <c r="F600" s="193"/>
      <c r="G600" s="193"/>
      <c r="H600" s="193"/>
      <c r="I600" s="193"/>
      <c r="J600" s="193"/>
      <c r="K600" s="193"/>
      <c r="L600" s="193"/>
      <c r="M600" s="193"/>
      <c r="N600" s="193"/>
      <c r="O600" s="193"/>
      <c r="P600" s="193"/>
      <c r="Q600" s="193"/>
      <c r="R600" s="193"/>
      <c r="S600" s="193"/>
      <c r="T600" s="193"/>
      <c r="U600" s="193"/>
      <c r="V600" s="193"/>
      <c r="W600" s="193"/>
      <c r="X600" s="193"/>
      <c r="Y600" s="193"/>
      <c r="Z600" s="193"/>
    </row>
    <row r="601" ht="12.0" customHeight="1">
      <c r="A601" s="193"/>
      <c r="B601" s="193"/>
      <c r="C601" s="193"/>
      <c r="D601" s="193"/>
      <c r="E601" s="193"/>
      <c r="F601" s="193"/>
      <c r="G601" s="193"/>
      <c r="H601" s="193"/>
      <c r="I601" s="193"/>
      <c r="J601" s="193"/>
      <c r="K601" s="193"/>
      <c r="L601" s="193"/>
      <c r="M601" s="193"/>
      <c r="N601" s="193"/>
      <c r="O601" s="193"/>
      <c r="P601" s="193"/>
      <c r="Q601" s="193"/>
      <c r="R601" s="193"/>
      <c r="S601" s="193"/>
      <c r="T601" s="193"/>
      <c r="U601" s="193"/>
      <c r="V601" s="193"/>
      <c r="W601" s="193"/>
      <c r="X601" s="193"/>
      <c r="Y601" s="193"/>
      <c r="Z601" s="193"/>
    </row>
    <row r="602" ht="12.0" customHeight="1">
      <c r="A602" s="193"/>
      <c r="B602" s="193"/>
      <c r="C602" s="193"/>
      <c r="D602" s="193"/>
      <c r="E602" s="193"/>
      <c r="F602" s="193"/>
      <c r="G602" s="193"/>
      <c r="H602" s="193"/>
      <c r="I602" s="193"/>
      <c r="J602" s="193"/>
      <c r="K602" s="193"/>
      <c r="L602" s="193"/>
      <c r="M602" s="193"/>
      <c r="N602" s="193"/>
      <c r="O602" s="193"/>
      <c r="P602" s="193"/>
      <c r="Q602" s="193"/>
      <c r="R602" s="193"/>
      <c r="S602" s="193"/>
      <c r="T602" s="193"/>
      <c r="U602" s="193"/>
      <c r="V602" s="193"/>
      <c r="W602" s="193"/>
      <c r="X602" s="193"/>
      <c r="Y602" s="193"/>
      <c r="Z602" s="193"/>
    </row>
    <row r="603" ht="12.0" customHeight="1">
      <c r="A603" s="193"/>
      <c r="B603" s="193"/>
      <c r="C603" s="193"/>
      <c r="D603" s="193"/>
      <c r="E603" s="193"/>
      <c r="F603" s="193"/>
      <c r="G603" s="193"/>
      <c r="H603" s="193"/>
      <c r="I603" s="193"/>
      <c r="J603" s="193"/>
      <c r="K603" s="193"/>
      <c r="L603" s="193"/>
      <c r="M603" s="193"/>
      <c r="N603" s="193"/>
      <c r="O603" s="193"/>
      <c r="P603" s="193"/>
      <c r="Q603" s="193"/>
      <c r="R603" s="193"/>
      <c r="S603" s="193"/>
      <c r="T603" s="193"/>
      <c r="U603" s="193"/>
      <c r="V603" s="193"/>
      <c r="W603" s="193"/>
      <c r="X603" s="193"/>
      <c r="Y603" s="193"/>
      <c r="Z603" s="193"/>
    </row>
    <row r="604" ht="12.0" customHeight="1">
      <c r="A604" s="193"/>
      <c r="B604" s="193"/>
      <c r="C604" s="193"/>
      <c r="D604" s="193"/>
      <c r="E604" s="193"/>
      <c r="F604" s="193"/>
      <c r="G604" s="193"/>
      <c r="H604" s="193"/>
      <c r="I604" s="193"/>
      <c r="J604" s="193"/>
      <c r="K604" s="193"/>
      <c r="L604" s="193"/>
      <c r="M604" s="193"/>
      <c r="N604" s="193"/>
      <c r="O604" s="193"/>
      <c r="P604" s="193"/>
      <c r="Q604" s="193"/>
      <c r="R604" s="193"/>
      <c r="S604" s="193"/>
      <c r="T604" s="193"/>
      <c r="U604" s="193"/>
      <c r="V604" s="193"/>
      <c r="W604" s="193"/>
      <c r="X604" s="193"/>
      <c r="Y604" s="193"/>
      <c r="Z604" s="193"/>
    </row>
    <row r="605" ht="12.0" customHeight="1">
      <c r="A605" s="193"/>
      <c r="B605" s="193"/>
      <c r="C605" s="193"/>
      <c r="D605" s="193"/>
      <c r="E605" s="193"/>
      <c r="F605" s="193"/>
      <c r="G605" s="193"/>
      <c r="H605" s="193"/>
      <c r="I605" s="193"/>
      <c r="J605" s="193"/>
      <c r="K605" s="193"/>
      <c r="L605" s="193"/>
      <c r="M605" s="193"/>
      <c r="N605" s="193"/>
      <c r="O605" s="193"/>
      <c r="P605" s="193"/>
      <c r="Q605" s="193"/>
      <c r="R605" s="193"/>
      <c r="S605" s="193"/>
      <c r="T605" s="193"/>
      <c r="U605" s="193"/>
      <c r="V605" s="193"/>
      <c r="W605" s="193"/>
      <c r="X605" s="193"/>
      <c r="Y605" s="193"/>
      <c r="Z605" s="193"/>
    </row>
    <row r="606" ht="12.0" customHeight="1">
      <c r="A606" s="193"/>
      <c r="B606" s="193"/>
      <c r="C606" s="193"/>
      <c r="D606" s="193"/>
      <c r="E606" s="193"/>
      <c r="F606" s="193"/>
      <c r="G606" s="193"/>
      <c r="H606" s="193"/>
      <c r="I606" s="193"/>
      <c r="J606" s="193"/>
      <c r="K606" s="193"/>
      <c r="L606" s="193"/>
      <c r="M606" s="193"/>
      <c r="N606" s="193"/>
      <c r="O606" s="193"/>
      <c r="P606" s="193"/>
      <c r="Q606" s="193"/>
      <c r="R606" s="193"/>
      <c r="S606" s="193"/>
      <c r="T606" s="193"/>
      <c r="U606" s="193"/>
      <c r="V606" s="193"/>
      <c r="W606" s="193"/>
      <c r="X606" s="193"/>
      <c r="Y606" s="193"/>
      <c r="Z606" s="193"/>
    </row>
    <row r="607" ht="12.0" customHeight="1">
      <c r="A607" s="193"/>
      <c r="B607" s="193"/>
      <c r="C607" s="193"/>
      <c r="D607" s="193"/>
      <c r="E607" s="193"/>
      <c r="F607" s="193"/>
      <c r="G607" s="193"/>
      <c r="H607" s="193"/>
      <c r="I607" s="193"/>
      <c r="J607" s="193"/>
      <c r="K607" s="193"/>
      <c r="L607" s="193"/>
      <c r="M607" s="193"/>
      <c r="N607" s="193"/>
      <c r="O607" s="193"/>
      <c r="P607" s="193"/>
      <c r="Q607" s="193"/>
      <c r="R607" s="193"/>
      <c r="S607" s="193"/>
      <c r="T607" s="193"/>
      <c r="U607" s="193"/>
      <c r="V607" s="193"/>
      <c r="W607" s="193"/>
      <c r="X607" s="193"/>
      <c r="Y607" s="193"/>
      <c r="Z607" s="193"/>
    </row>
    <row r="608" ht="12.0" customHeight="1">
      <c r="A608" s="193"/>
      <c r="B608" s="193"/>
      <c r="C608" s="193"/>
      <c r="D608" s="193"/>
      <c r="E608" s="193"/>
      <c r="F608" s="193"/>
      <c r="G608" s="193"/>
      <c r="H608" s="193"/>
      <c r="I608" s="193"/>
      <c r="J608" s="193"/>
      <c r="K608" s="193"/>
      <c r="L608" s="193"/>
      <c r="M608" s="193"/>
      <c r="N608" s="193"/>
      <c r="O608" s="193"/>
      <c r="P608" s="193"/>
      <c r="Q608" s="193"/>
      <c r="R608" s="193"/>
      <c r="S608" s="193"/>
      <c r="T608" s="193"/>
      <c r="U608" s="193"/>
      <c r="V608" s="193"/>
      <c r="W608" s="193"/>
      <c r="X608" s="193"/>
      <c r="Y608" s="193"/>
      <c r="Z608" s="193"/>
    </row>
    <row r="609" ht="12.0" customHeight="1">
      <c r="A609" s="193"/>
      <c r="B609" s="193"/>
      <c r="C609" s="193"/>
      <c r="D609" s="193"/>
      <c r="E609" s="193"/>
      <c r="F609" s="193"/>
      <c r="G609" s="193"/>
      <c r="H609" s="193"/>
      <c r="I609" s="193"/>
      <c r="J609" s="193"/>
      <c r="K609" s="193"/>
      <c r="L609" s="193"/>
      <c r="M609" s="193"/>
      <c r="N609" s="193"/>
      <c r="O609" s="193"/>
      <c r="P609" s="193"/>
      <c r="Q609" s="193"/>
      <c r="R609" s="193"/>
      <c r="S609" s="193"/>
      <c r="T609" s="193"/>
      <c r="U609" s="193"/>
      <c r="V609" s="193"/>
      <c r="W609" s="193"/>
      <c r="X609" s="193"/>
      <c r="Y609" s="193"/>
      <c r="Z609" s="193"/>
    </row>
    <row r="610" ht="12.0" customHeight="1">
      <c r="A610" s="193"/>
      <c r="B610" s="193"/>
      <c r="C610" s="193"/>
      <c r="D610" s="193"/>
      <c r="E610" s="193"/>
      <c r="F610" s="193"/>
      <c r="G610" s="193"/>
      <c r="H610" s="193"/>
      <c r="I610" s="193"/>
      <c r="J610" s="193"/>
      <c r="K610" s="193"/>
      <c r="L610" s="193"/>
      <c r="M610" s="193"/>
      <c r="N610" s="193"/>
      <c r="O610" s="193"/>
      <c r="P610" s="193"/>
      <c r="Q610" s="193"/>
      <c r="R610" s="193"/>
      <c r="S610" s="193"/>
      <c r="T610" s="193"/>
      <c r="U610" s="193"/>
      <c r="V610" s="193"/>
      <c r="W610" s="193"/>
      <c r="X610" s="193"/>
      <c r="Y610" s="193"/>
      <c r="Z610" s="193"/>
    </row>
    <row r="611" ht="12.0" customHeight="1">
      <c r="A611" s="193"/>
      <c r="B611" s="193"/>
      <c r="C611" s="193"/>
      <c r="D611" s="193"/>
      <c r="E611" s="193"/>
      <c r="F611" s="193"/>
      <c r="G611" s="193"/>
      <c r="H611" s="193"/>
      <c r="I611" s="193"/>
      <c r="J611" s="193"/>
      <c r="K611" s="193"/>
      <c r="L611" s="193"/>
      <c r="M611" s="193"/>
      <c r="N611" s="193"/>
      <c r="O611" s="193"/>
      <c r="P611" s="193"/>
      <c r="Q611" s="193"/>
      <c r="R611" s="193"/>
      <c r="S611" s="193"/>
      <c r="T611" s="193"/>
      <c r="U611" s="193"/>
      <c r="V611" s="193"/>
      <c r="W611" s="193"/>
      <c r="X611" s="193"/>
      <c r="Y611" s="193"/>
      <c r="Z611" s="193"/>
    </row>
    <row r="612" ht="12.0" customHeight="1">
      <c r="A612" s="193"/>
      <c r="B612" s="193"/>
      <c r="C612" s="193"/>
      <c r="D612" s="193"/>
      <c r="E612" s="193"/>
      <c r="F612" s="193"/>
      <c r="G612" s="193"/>
      <c r="H612" s="193"/>
      <c r="I612" s="193"/>
      <c r="J612" s="193"/>
      <c r="K612" s="193"/>
      <c r="L612" s="193"/>
      <c r="M612" s="193"/>
      <c r="N612" s="193"/>
      <c r="O612" s="193"/>
      <c r="P612" s="193"/>
      <c r="Q612" s="193"/>
      <c r="R612" s="193"/>
      <c r="S612" s="193"/>
      <c r="T612" s="193"/>
      <c r="U612" s="193"/>
      <c r="V612" s="193"/>
      <c r="W612" s="193"/>
      <c r="X612" s="193"/>
      <c r="Y612" s="193"/>
      <c r="Z612" s="193"/>
    </row>
    <row r="613" ht="12.0" customHeight="1">
      <c r="A613" s="193"/>
      <c r="B613" s="193"/>
      <c r="C613" s="193"/>
      <c r="D613" s="193"/>
      <c r="E613" s="193"/>
      <c r="F613" s="193"/>
      <c r="G613" s="193"/>
      <c r="H613" s="193"/>
      <c r="I613" s="193"/>
      <c r="J613" s="193"/>
      <c r="K613" s="193"/>
      <c r="L613" s="193"/>
      <c r="M613" s="193"/>
      <c r="N613" s="193"/>
      <c r="O613" s="193"/>
      <c r="P613" s="193"/>
      <c r="Q613" s="193"/>
      <c r="R613" s="193"/>
      <c r="S613" s="193"/>
      <c r="T613" s="193"/>
      <c r="U613" s="193"/>
      <c r="V613" s="193"/>
      <c r="W613" s="193"/>
      <c r="X613" s="193"/>
      <c r="Y613" s="193"/>
      <c r="Z613" s="193"/>
    </row>
    <row r="614" ht="12.0" customHeight="1">
      <c r="A614" s="193"/>
      <c r="B614" s="193"/>
      <c r="C614" s="193"/>
      <c r="D614" s="193"/>
      <c r="E614" s="193"/>
      <c r="F614" s="193"/>
      <c r="G614" s="193"/>
      <c r="H614" s="193"/>
      <c r="I614" s="193"/>
      <c r="J614" s="193"/>
      <c r="K614" s="193"/>
      <c r="L614" s="193"/>
      <c r="M614" s="193"/>
      <c r="N614" s="193"/>
      <c r="O614" s="193"/>
      <c r="P614" s="193"/>
      <c r="Q614" s="193"/>
      <c r="R614" s="193"/>
      <c r="S614" s="193"/>
      <c r="T614" s="193"/>
      <c r="U614" s="193"/>
      <c r="V614" s="193"/>
      <c r="W614" s="193"/>
      <c r="X614" s="193"/>
      <c r="Y614" s="193"/>
      <c r="Z614" s="193"/>
    </row>
    <row r="615" ht="12.0" customHeight="1">
      <c r="A615" s="193"/>
      <c r="B615" s="193"/>
      <c r="C615" s="193"/>
      <c r="D615" s="193"/>
      <c r="E615" s="193"/>
      <c r="F615" s="193"/>
      <c r="G615" s="193"/>
      <c r="H615" s="193"/>
      <c r="I615" s="193"/>
      <c r="J615" s="193"/>
      <c r="K615" s="193"/>
      <c r="L615" s="193"/>
      <c r="M615" s="193"/>
      <c r="N615" s="193"/>
      <c r="O615" s="193"/>
      <c r="P615" s="193"/>
      <c r="Q615" s="193"/>
      <c r="R615" s="193"/>
      <c r="S615" s="193"/>
      <c r="T615" s="193"/>
      <c r="U615" s="193"/>
      <c r="V615" s="193"/>
      <c r="W615" s="193"/>
      <c r="X615" s="193"/>
      <c r="Y615" s="193"/>
      <c r="Z615" s="193"/>
    </row>
    <row r="616" ht="12.0" customHeight="1">
      <c r="A616" s="193"/>
      <c r="B616" s="193"/>
      <c r="C616" s="193"/>
      <c r="D616" s="193"/>
      <c r="E616" s="193"/>
      <c r="F616" s="193"/>
      <c r="G616" s="193"/>
      <c r="H616" s="193"/>
      <c r="I616" s="193"/>
      <c r="J616" s="193"/>
      <c r="K616" s="193"/>
      <c r="L616" s="193"/>
      <c r="M616" s="193"/>
      <c r="N616" s="193"/>
      <c r="O616" s="193"/>
      <c r="P616" s="193"/>
      <c r="Q616" s="193"/>
      <c r="R616" s="193"/>
      <c r="S616" s="193"/>
      <c r="T616" s="193"/>
      <c r="U616" s="193"/>
      <c r="V616" s="193"/>
      <c r="W616" s="193"/>
      <c r="X616" s="193"/>
      <c r="Y616" s="193"/>
      <c r="Z616" s="193"/>
    </row>
    <row r="617" ht="12.0" customHeight="1">
      <c r="A617" s="193"/>
      <c r="B617" s="193"/>
      <c r="C617" s="193"/>
      <c r="D617" s="193"/>
      <c r="E617" s="193"/>
      <c r="F617" s="193"/>
      <c r="G617" s="193"/>
      <c r="H617" s="193"/>
      <c r="I617" s="193"/>
      <c r="J617" s="193"/>
      <c r="K617" s="193"/>
      <c r="L617" s="193"/>
      <c r="M617" s="193"/>
      <c r="N617" s="193"/>
      <c r="O617" s="193"/>
      <c r="P617" s="193"/>
      <c r="Q617" s="193"/>
      <c r="R617" s="193"/>
      <c r="S617" s="193"/>
      <c r="T617" s="193"/>
      <c r="U617" s="193"/>
      <c r="V617" s="193"/>
      <c r="W617" s="193"/>
      <c r="X617" s="193"/>
      <c r="Y617" s="193"/>
      <c r="Z617" s="193"/>
    </row>
    <row r="618" ht="12.0" customHeight="1">
      <c r="A618" s="193"/>
      <c r="B618" s="193"/>
      <c r="C618" s="193"/>
      <c r="D618" s="193"/>
      <c r="E618" s="193"/>
      <c r="F618" s="193"/>
      <c r="G618" s="193"/>
      <c r="H618" s="193"/>
      <c r="I618" s="193"/>
      <c r="J618" s="193"/>
      <c r="K618" s="193"/>
      <c r="L618" s="193"/>
      <c r="M618" s="193"/>
      <c r="N618" s="193"/>
      <c r="O618" s="193"/>
      <c r="P618" s="193"/>
      <c r="Q618" s="193"/>
      <c r="R618" s="193"/>
      <c r="S618" s="193"/>
      <c r="T618" s="193"/>
      <c r="U618" s="193"/>
      <c r="V618" s="193"/>
      <c r="W618" s="193"/>
      <c r="X618" s="193"/>
      <c r="Y618" s="193"/>
      <c r="Z618" s="193"/>
    </row>
    <row r="619" ht="12.0" customHeight="1">
      <c r="A619" s="193"/>
      <c r="B619" s="193"/>
      <c r="C619" s="193"/>
      <c r="D619" s="193"/>
      <c r="E619" s="193"/>
      <c r="F619" s="193"/>
      <c r="G619" s="193"/>
      <c r="H619" s="193"/>
      <c r="I619" s="193"/>
      <c r="J619" s="193"/>
      <c r="K619" s="193"/>
      <c r="L619" s="193"/>
      <c r="M619" s="193"/>
      <c r="N619" s="193"/>
      <c r="O619" s="193"/>
      <c r="P619" s="193"/>
      <c r="Q619" s="193"/>
      <c r="R619" s="193"/>
      <c r="S619" s="193"/>
      <c r="T619" s="193"/>
      <c r="U619" s="193"/>
      <c r="V619" s="193"/>
      <c r="W619" s="193"/>
      <c r="X619" s="193"/>
      <c r="Y619" s="193"/>
      <c r="Z619" s="193"/>
    </row>
    <row r="620" ht="12.0" customHeight="1">
      <c r="A620" s="193"/>
      <c r="B620" s="193"/>
      <c r="C620" s="193"/>
      <c r="D620" s="193"/>
      <c r="E620" s="193"/>
      <c r="F620" s="193"/>
      <c r="G620" s="193"/>
      <c r="H620" s="193"/>
      <c r="I620" s="193"/>
      <c r="J620" s="193"/>
      <c r="K620" s="193"/>
      <c r="L620" s="193"/>
      <c r="M620" s="193"/>
      <c r="N620" s="193"/>
      <c r="O620" s="193"/>
      <c r="P620" s="193"/>
      <c r="Q620" s="193"/>
      <c r="R620" s="193"/>
      <c r="S620" s="193"/>
      <c r="T620" s="193"/>
      <c r="U620" s="193"/>
      <c r="V620" s="193"/>
      <c r="W620" s="193"/>
      <c r="X620" s="193"/>
      <c r="Y620" s="193"/>
      <c r="Z620" s="193"/>
    </row>
    <row r="621" ht="12.0" customHeight="1">
      <c r="A621" s="193"/>
      <c r="B621" s="193"/>
      <c r="C621" s="193"/>
      <c r="D621" s="193"/>
      <c r="E621" s="193"/>
      <c r="F621" s="193"/>
      <c r="G621" s="193"/>
      <c r="H621" s="193"/>
      <c r="I621" s="193"/>
      <c r="J621" s="193"/>
      <c r="K621" s="193"/>
      <c r="L621" s="193"/>
      <c r="M621" s="193"/>
      <c r="N621" s="193"/>
      <c r="O621" s="193"/>
      <c r="P621" s="193"/>
      <c r="Q621" s="193"/>
      <c r="R621" s="193"/>
      <c r="S621" s="193"/>
      <c r="T621" s="193"/>
      <c r="U621" s="193"/>
      <c r="V621" s="193"/>
      <c r="W621" s="193"/>
      <c r="X621" s="193"/>
      <c r="Y621" s="193"/>
      <c r="Z621" s="193"/>
    </row>
    <row r="622" ht="12.0" customHeight="1">
      <c r="A622" s="193"/>
      <c r="B622" s="193"/>
      <c r="C622" s="193"/>
      <c r="D622" s="193"/>
      <c r="E622" s="193"/>
      <c r="F622" s="193"/>
      <c r="G622" s="193"/>
      <c r="H622" s="193"/>
      <c r="I622" s="193"/>
      <c r="J622" s="193"/>
      <c r="K622" s="193"/>
      <c r="L622" s="193"/>
      <c r="M622" s="193"/>
      <c r="N622" s="193"/>
      <c r="O622" s="193"/>
      <c r="P622" s="193"/>
      <c r="Q622" s="193"/>
      <c r="R622" s="193"/>
      <c r="S622" s="193"/>
      <c r="T622" s="193"/>
      <c r="U622" s="193"/>
      <c r="V622" s="193"/>
      <c r="W622" s="193"/>
      <c r="X622" s="193"/>
      <c r="Y622" s="193"/>
      <c r="Z622" s="193"/>
    </row>
    <row r="623" ht="12.0" customHeight="1">
      <c r="A623" s="193"/>
      <c r="B623" s="193"/>
      <c r="C623" s="193"/>
      <c r="D623" s="193"/>
      <c r="E623" s="193"/>
      <c r="F623" s="193"/>
      <c r="G623" s="193"/>
      <c r="H623" s="193"/>
      <c r="I623" s="193"/>
      <c r="J623" s="193"/>
      <c r="K623" s="193"/>
      <c r="L623" s="193"/>
      <c r="M623" s="193"/>
      <c r="N623" s="193"/>
      <c r="O623" s="193"/>
      <c r="P623" s="193"/>
      <c r="Q623" s="193"/>
      <c r="R623" s="193"/>
      <c r="S623" s="193"/>
      <c r="T623" s="193"/>
      <c r="U623" s="193"/>
      <c r="V623" s="193"/>
      <c r="W623" s="193"/>
      <c r="X623" s="193"/>
      <c r="Y623" s="193"/>
      <c r="Z623" s="193"/>
    </row>
    <row r="624" ht="12.0" customHeight="1">
      <c r="A624" s="193"/>
      <c r="B624" s="193"/>
      <c r="C624" s="193"/>
      <c r="D624" s="193"/>
      <c r="E624" s="193"/>
      <c r="F624" s="193"/>
      <c r="G624" s="193"/>
      <c r="H624" s="193"/>
      <c r="I624" s="193"/>
      <c r="J624" s="193"/>
      <c r="K624" s="193"/>
      <c r="L624" s="193"/>
      <c r="M624" s="193"/>
      <c r="N624" s="193"/>
      <c r="O624" s="193"/>
      <c r="P624" s="193"/>
      <c r="Q624" s="193"/>
      <c r="R624" s="193"/>
      <c r="S624" s="193"/>
      <c r="T624" s="193"/>
      <c r="U624" s="193"/>
      <c r="V624" s="193"/>
      <c r="W624" s="193"/>
      <c r="X624" s="193"/>
      <c r="Y624" s="193"/>
      <c r="Z624" s="193"/>
    </row>
    <row r="625" ht="12.0" customHeight="1">
      <c r="A625" s="193"/>
      <c r="B625" s="193"/>
      <c r="C625" s="193"/>
      <c r="D625" s="193"/>
      <c r="E625" s="193"/>
      <c r="F625" s="193"/>
      <c r="G625" s="193"/>
      <c r="H625" s="193"/>
      <c r="I625" s="193"/>
      <c r="J625" s="193"/>
      <c r="K625" s="193"/>
      <c r="L625" s="193"/>
      <c r="M625" s="193"/>
      <c r="N625" s="193"/>
      <c r="O625" s="193"/>
      <c r="P625" s="193"/>
      <c r="Q625" s="193"/>
      <c r="R625" s="193"/>
      <c r="S625" s="193"/>
      <c r="T625" s="193"/>
      <c r="U625" s="193"/>
      <c r="V625" s="193"/>
      <c r="W625" s="193"/>
      <c r="X625" s="193"/>
      <c r="Y625" s="193"/>
      <c r="Z625" s="193"/>
    </row>
    <row r="626" ht="12.0" customHeight="1">
      <c r="A626" s="193"/>
      <c r="B626" s="193"/>
      <c r="C626" s="193"/>
      <c r="D626" s="193"/>
      <c r="E626" s="193"/>
      <c r="F626" s="193"/>
      <c r="G626" s="193"/>
      <c r="H626" s="193"/>
      <c r="I626" s="193"/>
      <c r="J626" s="193"/>
      <c r="K626" s="193"/>
      <c r="L626" s="193"/>
      <c r="M626" s="193"/>
      <c r="N626" s="193"/>
      <c r="O626" s="193"/>
      <c r="P626" s="193"/>
      <c r="Q626" s="193"/>
      <c r="R626" s="193"/>
      <c r="S626" s="193"/>
      <c r="T626" s="193"/>
      <c r="U626" s="193"/>
      <c r="V626" s="193"/>
      <c r="W626" s="193"/>
      <c r="X626" s="193"/>
      <c r="Y626" s="193"/>
      <c r="Z626" s="193"/>
    </row>
    <row r="627" ht="12.0" customHeight="1">
      <c r="A627" s="193"/>
      <c r="B627" s="193"/>
      <c r="C627" s="193"/>
      <c r="D627" s="193"/>
      <c r="E627" s="193"/>
      <c r="F627" s="193"/>
      <c r="G627" s="193"/>
      <c r="H627" s="193"/>
      <c r="I627" s="193"/>
      <c r="J627" s="193"/>
      <c r="K627" s="193"/>
      <c r="L627" s="193"/>
      <c r="M627" s="193"/>
      <c r="N627" s="193"/>
      <c r="O627" s="193"/>
      <c r="P627" s="193"/>
      <c r="Q627" s="193"/>
      <c r="R627" s="193"/>
      <c r="S627" s="193"/>
      <c r="T627" s="193"/>
      <c r="U627" s="193"/>
      <c r="V627" s="193"/>
      <c r="W627" s="193"/>
      <c r="X627" s="193"/>
      <c r="Y627" s="193"/>
      <c r="Z627" s="193"/>
    </row>
    <row r="628" ht="12.0" customHeight="1">
      <c r="A628" s="193"/>
      <c r="B628" s="193"/>
      <c r="C628" s="193"/>
      <c r="D628" s="193"/>
      <c r="E628" s="193"/>
      <c r="F628" s="193"/>
      <c r="G628" s="193"/>
      <c r="H628" s="193"/>
      <c r="I628" s="193"/>
      <c r="J628" s="193"/>
      <c r="K628" s="193"/>
      <c r="L628" s="193"/>
      <c r="M628" s="193"/>
      <c r="N628" s="193"/>
      <c r="O628" s="193"/>
      <c r="P628" s="193"/>
      <c r="Q628" s="193"/>
      <c r="R628" s="193"/>
      <c r="S628" s="193"/>
      <c r="T628" s="193"/>
      <c r="U628" s="193"/>
      <c r="V628" s="193"/>
      <c r="W628" s="193"/>
      <c r="X628" s="193"/>
      <c r="Y628" s="193"/>
      <c r="Z628" s="193"/>
    </row>
    <row r="629" ht="12.0" customHeight="1">
      <c r="A629" s="193"/>
      <c r="B629" s="193"/>
      <c r="C629" s="193"/>
      <c r="D629" s="193"/>
      <c r="E629" s="193"/>
      <c r="F629" s="193"/>
      <c r="G629" s="193"/>
      <c r="H629" s="193"/>
      <c r="I629" s="193"/>
      <c r="J629" s="193"/>
      <c r="K629" s="193"/>
      <c r="L629" s="193"/>
      <c r="M629" s="193"/>
      <c r="N629" s="193"/>
      <c r="O629" s="193"/>
      <c r="P629" s="193"/>
      <c r="Q629" s="193"/>
      <c r="R629" s="193"/>
      <c r="S629" s="193"/>
      <c r="T629" s="193"/>
      <c r="U629" s="193"/>
      <c r="V629" s="193"/>
      <c r="W629" s="193"/>
      <c r="X629" s="193"/>
      <c r="Y629" s="193"/>
      <c r="Z629" s="193"/>
    </row>
    <row r="630" ht="12.0" customHeight="1">
      <c r="A630" s="193"/>
      <c r="B630" s="193"/>
      <c r="C630" s="193"/>
      <c r="D630" s="193"/>
      <c r="E630" s="193"/>
      <c r="F630" s="193"/>
      <c r="G630" s="193"/>
      <c r="H630" s="193"/>
      <c r="I630" s="193"/>
      <c r="J630" s="193"/>
      <c r="K630" s="193"/>
      <c r="L630" s="193"/>
      <c r="M630" s="193"/>
      <c r="N630" s="193"/>
      <c r="O630" s="193"/>
      <c r="P630" s="193"/>
      <c r="Q630" s="193"/>
      <c r="R630" s="193"/>
      <c r="S630" s="193"/>
      <c r="T630" s="193"/>
      <c r="U630" s="193"/>
      <c r="V630" s="193"/>
      <c r="W630" s="193"/>
      <c r="X630" s="193"/>
      <c r="Y630" s="193"/>
      <c r="Z630" s="193"/>
    </row>
    <row r="631" ht="12.0" customHeight="1">
      <c r="A631" s="193"/>
      <c r="B631" s="193"/>
      <c r="C631" s="193"/>
      <c r="D631" s="193"/>
      <c r="E631" s="193"/>
      <c r="F631" s="193"/>
      <c r="G631" s="193"/>
      <c r="H631" s="193"/>
      <c r="I631" s="193"/>
      <c r="J631" s="193"/>
      <c r="K631" s="193"/>
      <c r="L631" s="193"/>
      <c r="M631" s="193"/>
      <c r="N631" s="193"/>
      <c r="O631" s="193"/>
      <c r="P631" s="193"/>
      <c r="Q631" s="193"/>
      <c r="R631" s="193"/>
      <c r="S631" s="193"/>
      <c r="T631" s="193"/>
      <c r="U631" s="193"/>
      <c r="V631" s="193"/>
      <c r="W631" s="193"/>
      <c r="X631" s="193"/>
      <c r="Y631" s="193"/>
      <c r="Z631" s="193"/>
    </row>
    <row r="632" ht="12.0" customHeight="1">
      <c r="A632" s="193"/>
      <c r="B632" s="193"/>
      <c r="C632" s="193"/>
      <c r="D632" s="193"/>
      <c r="E632" s="193"/>
      <c r="F632" s="193"/>
      <c r="G632" s="193"/>
      <c r="H632" s="193"/>
      <c r="I632" s="193"/>
      <c r="J632" s="193"/>
      <c r="K632" s="193"/>
      <c r="L632" s="193"/>
      <c r="M632" s="193"/>
      <c r="N632" s="193"/>
      <c r="O632" s="193"/>
      <c r="P632" s="193"/>
      <c r="Q632" s="193"/>
      <c r="R632" s="193"/>
      <c r="S632" s="193"/>
      <c r="T632" s="193"/>
      <c r="U632" s="193"/>
      <c r="V632" s="193"/>
      <c r="W632" s="193"/>
      <c r="X632" s="193"/>
      <c r="Y632" s="193"/>
      <c r="Z632" s="193"/>
    </row>
    <row r="633" ht="12.0" customHeight="1">
      <c r="A633" s="193"/>
      <c r="B633" s="193"/>
      <c r="C633" s="193"/>
      <c r="D633" s="193"/>
      <c r="E633" s="193"/>
      <c r="F633" s="193"/>
      <c r="G633" s="193"/>
      <c r="H633" s="193"/>
      <c r="I633" s="193"/>
      <c r="J633" s="193"/>
      <c r="K633" s="193"/>
      <c r="L633" s="193"/>
      <c r="M633" s="193"/>
      <c r="N633" s="193"/>
      <c r="O633" s="193"/>
      <c r="P633" s="193"/>
      <c r="Q633" s="193"/>
      <c r="R633" s="193"/>
      <c r="S633" s="193"/>
      <c r="T633" s="193"/>
      <c r="U633" s="193"/>
      <c r="V633" s="193"/>
      <c r="W633" s="193"/>
      <c r="X633" s="193"/>
      <c r="Y633" s="193"/>
      <c r="Z633" s="193"/>
    </row>
    <row r="634" ht="12.0" customHeight="1">
      <c r="A634" s="193"/>
      <c r="B634" s="193"/>
      <c r="C634" s="193"/>
      <c r="D634" s="193"/>
      <c r="E634" s="193"/>
      <c r="F634" s="193"/>
      <c r="G634" s="193"/>
      <c r="H634" s="193"/>
      <c r="I634" s="193"/>
      <c r="J634" s="193"/>
      <c r="K634" s="193"/>
      <c r="L634" s="193"/>
      <c r="M634" s="193"/>
      <c r="N634" s="193"/>
      <c r="O634" s="193"/>
      <c r="P634" s="193"/>
      <c r="Q634" s="193"/>
      <c r="R634" s="193"/>
      <c r="S634" s="193"/>
      <c r="T634" s="193"/>
      <c r="U634" s="193"/>
      <c r="V634" s="193"/>
      <c r="W634" s="193"/>
      <c r="X634" s="193"/>
      <c r="Y634" s="193"/>
      <c r="Z634" s="193"/>
    </row>
    <row r="635" ht="12.0" customHeight="1">
      <c r="A635" s="193"/>
      <c r="B635" s="193"/>
      <c r="C635" s="193"/>
      <c r="D635" s="193"/>
      <c r="E635" s="193"/>
      <c r="F635" s="193"/>
      <c r="G635" s="193"/>
      <c r="H635" s="193"/>
      <c r="I635" s="193"/>
      <c r="J635" s="193"/>
      <c r="K635" s="193"/>
      <c r="L635" s="193"/>
      <c r="M635" s="193"/>
      <c r="N635" s="193"/>
      <c r="O635" s="193"/>
      <c r="P635" s="193"/>
      <c r="Q635" s="193"/>
      <c r="R635" s="193"/>
      <c r="S635" s="193"/>
      <c r="T635" s="193"/>
      <c r="U635" s="193"/>
      <c r="V635" s="193"/>
      <c r="W635" s="193"/>
      <c r="X635" s="193"/>
      <c r="Y635" s="193"/>
      <c r="Z635" s="193"/>
    </row>
    <row r="636" ht="12.0" customHeight="1">
      <c r="A636" s="193"/>
      <c r="B636" s="193"/>
      <c r="C636" s="193"/>
      <c r="D636" s="193"/>
      <c r="E636" s="193"/>
      <c r="F636" s="193"/>
      <c r="G636" s="193"/>
      <c r="H636" s="193"/>
      <c r="I636" s="193"/>
      <c r="J636" s="193"/>
      <c r="K636" s="193"/>
      <c r="L636" s="193"/>
      <c r="M636" s="193"/>
      <c r="N636" s="193"/>
      <c r="O636" s="193"/>
      <c r="P636" s="193"/>
      <c r="Q636" s="193"/>
      <c r="R636" s="193"/>
      <c r="S636" s="193"/>
      <c r="T636" s="193"/>
      <c r="U636" s="193"/>
      <c r="V636" s="193"/>
      <c r="W636" s="193"/>
      <c r="X636" s="193"/>
      <c r="Y636" s="193"/>
      <c r="Z636" s="193"/>
    </row>
    <row r="637" ht="12.0" customHeight="1">
      <c r="A637" s="193"/>
      <c r="B637" s="193"/>
      <c r="C637" s="193"/>
      <c r="D637" s="193"/>
      <c r="E637" s="193"/>
      <c r="F637" s="193"/>
      <c r="G637" s="193"/>
      <c r="H637" s="193"/>
      <c r="I637" s="193"/>
      <c r="J637" s="193"/>
      <c r="K637" s="193"/>
      <c r="L637" s="193"/>
      <c r="M637" s="193"/>
      <c r="N637" s="193"/>
      <c r="O637" s="193"/>
      <c r="P637" s="193"/>
      <c r="Q637" s="193"/>
      <c r="R637" s="193"/>
      <c r="S637" s="193"/>
      <c r="T637" s="193"/>
      <c r="U637" s="193"/>
      <c r="V637" s="193"/>
      <c r="W637" s="193"/>
      <c r="X637" s="193"/>
      <c r="Y637" s="193"/>
      <c r="Z637" s="193"/>
    </row>
    <row r="638" ht="12.0" customHeight="1">
      <c r="A638" s="193"/>
      <c r="B638" s="193"/>
      <c r="C638" s="193"/>
      <c r="D638" s="193"/>
      <c r="E638" s="193"/>
      <c r="F638" s="193"/>
      <c r="G638" s="193"/>
      <c r="H638" s="193"/>
      <c r="I638" s="193"/>
      <c r="J638" s="193"/>
      <c r="K638" s="193"/>
      <c r="L638" s="193"/>
      <c r="M638" s="193"/>
      <c r="N638" s="193"/>
      <c r="O638" s="193"/>
      <c r="P638" s="193"/>
      <c r="Q638" s="193"/>
      <c r="R638" s="193"/>
      <c r="S638" s="193"/>
      <c r="T638" s="193"/>
      <c r="U638" s="193"/>
      <c r="V638" s="193"/>
      <c r="W638" s="193"/>
      <c r="X638" s="193"/>
      <c r="Y638" s="193"/>
      <c r="Z638" s="193"/>
    </row>
    <row r="639" ht="12.0" customHeight="1">
      <c r="A639" s="193"/>
      <c r="B639" s="193"/>
      <c r="C639" s="193"/>
      <c r="D639" s="193"/>
      <c r="E639" s="193"/>
      <c r="F639" s="193"/>
      <c r="G639" s="193"/>
      <c r="H639" s="193"/>
      <c r="I639" s="193"/>
      <c r="J639" s="193"/>
      <c r="K639" s="193"/>
      <c r="L639" s="193"/>
      <c r="M639" s="193"/>
      <c r="N639" s="193"/>
      <c r="O639" s="193"/>
      <c r="P639" s="193"/>
      <c r="Q639" s="193"/>
      <c r="R639" s="193"/>
      <c r="S639" s="193"/>
      <c r="T639" s="193"/>
      <c r="U639" s="193"/>
      <c r="V639" s="193"/>
      <c r="W639" s="193"/>
      <c r="X639" s="193"/>
      <c r="Y639" s="193"/>
      <c r="Z639" s="193"/>
    </row>
    <row r="640" ht="12.0" customHeight="1">
      <c r="A640" s="193"/>
      <c r="B640" s="193"/>
      <c r="C640" s="193"/>
      <c r="D640" s="193"/>
      <c r="E640" s="193"/>
      <c r="F640" s="193"/>
      <c r="G640" s="193"/>
      <c r="H640" s="193"/>
      <c r="I640" s="193"/>
      <c r="J640" s="193"/>
      <c r="K640" s="193"/>
      <c r="L640" s="193"/>
      <c r="M640" s="193"/>
      <c r="N640" s="193"/>
      <c r="O640" s="193"/>
      <c r="P640" s="193"/>
      <c r="Q640" s="193"/>
      <c r="R640" s="193"/>
      <c r="S640" s="193"/>
      <c r="T640" s="193"/>
      <c r="U640" s="193"/>
      <c r="V640" s="193"/>
      <c r="W640" s="193"/>
      <c r="X640" s="193"/>
      <c r="Y640" s="193"/>
      <c r="Z640" s="193"/>
    </row>
    <row r="641" ht="12.0" customHeight="1">
      <c r="A641" s="193"/>
      <c r="B641" s="193"/>
      <c r="C641" s="193"/>
      <c r="D641" s="193"/>
      <c r="E641" s="193"/>
      <c r="F641" s="193"/>
      <c r="G641" s="193"/>
      <c r="H641" s="193"/>
      <c r="I641" s="193"/>
      <c r="J641" s="193"/>
      <c r="K641" s="193"/>
      <c r="L641" s="193"/>
      <c r="M641" s="193"/>
      <c r="N641" s="193"/>
      <c r="O641" s="193"/>
      <c r="P641" s="193"/>
      <c r="Q641" s="193"/>
      <c r="R641" s="193"/>
      <c r="S641" s="193"/>
      <c r="T641" s="193"/>
      <c r="U641" s="193"/>
      <c r="V641" s="193"/>
      <c r="W641" s="193"/>
      <c r="X641" s="193"/>
      <c r="Y641" s="193"/>
      <c r="Z641" s="193"/>
    </row>
    <row r="642" ht="12.0" customHeight="1">
      <c r="A642" s="193"/>
      <c r="B642" s="193"/>
      <c r="C642" s="193"/>
      <c r="D642" s="193"/>
      <c r="E642" s="193"/>
      <c r="F642" s="193"/>
      <c r="G642" s="193"/>
      <c r="H642" s="193"/>
      <c r="I642" s="193"/>
      <c r="J642" s="193"/>
      <c r="K642" s="193"/>
      <c r="L642" s="193"/>
      <c r="M642" s="193"/>
      <c r="N642" s="193"/>
      <c r="O642" s="193"/>
      <c r="P642" s="193"/>
      <c r="Q642" s="193"/>
      <c r="R642" s="193"/>
      <c r="S642" s="193"/>
      <c r="T642" s="193"/>
      <c r="U642" s="193"/>
      <c r="V642" s="193"/>
      <c r="W642" s="193"/>
      <c r="X642" s="193"/>
      <c r="Y642" s="193"/>
      <c r="Z642" s="193"/>
    </row>
    <row r="643" ht="12.0" customHeight="1">
      <c r="A643" s="193"/>
      <c r="B643" s="193"/>
      <c r="C643" s="193"/>
      <c r="D643" s="193"/>
      <c r="E643" s="193"/>
      <c r="F643" s="193"/>
      <c r="G643" s="193"/>
      <c r="H643" s="193"/>
      <c r="I643" s="193"/>
      <c r="J643" s="193"/>
      <c r="K643" s="193"/>
      <c r="L643" s="193"/>
      <c r="M643" s="193"/>
      <c r="N643" s="193"/>
      <c r="O643" s="193"/>
      <c r="P643" s="193"/>
      <c r="Q643" s="193"/>
      <c r="R643" s="193"/>
      <c r="S643" s="193"/>
      <c r="T643" s="193"/>
      <c r="U643" s="193"/>
      <c r="V643" s="193"/>
      <c r="W643" s="193"/>
      <c r="X643" s="193"/>
      <c r="Y643" s="193"/>
      <c r="Z643" s="193"/>
    </row>
    <row r="644" ht="12.0" customHeight="1">
      <c r="A644" s="193"/>
      <c r="B644" s="193"/>
      <c r="C644" s="193"/>
      <c r="D644" s="193"/>
      <c r="E644" s="193"/>
      <c r="F644" s="193"/>
      <c r="G644" s="193"/>
      <c r="H644" s="193"/>
      <c r="I644" s="193"/>
      <c r="J644" s="193"/>
      <c r="K644" s="193"/>
      <c r="L644" s="193"/>
      <c r="M644" s="193"/>
      <c r="N644" s="193"/>
      <c r="O644" s="193"/>
      <c r="P644" s="193"/>
      <c r="Q644" s="193"/>
      <c r="R644" s="193"/>
      <c r="S644" s="193"/>
      <c r="T644" s="193"/>
      <c r="U644" s="193"/>
      <c r="V644" s="193"/>
      <c r="W644" s="193"/>
      <c r="X644" s="193"/>
      <c r="Y644" s="193"/>
      <c r="Z644" s="193"/>
    </row>
    <row r="645" ht="12.0" customHeight="1">
      <c r="A645" s="193"/>
      <c r="B645" s="193"/>
      <c r="C645" s="193"/>
      <c r="D645" s="193"/>
      <c r="E645" s="193"/>
      <c r="F645" s="193"/>
      <c r="G645" s="193"/>
      <c r="H645" s="193"/>
      <c r="I645" s="193"/>
      <c r="J645" s="193"/>
      <c r="K645" s="193"/>
      <c r="L645" s="193"/>
      <c r="M645" s="193"/>
      <c r="N645" s="193"/>
      <c r="O645" s="193"/>
      <c r="P645" s="193"/>
      <c r="Q645" s="193"/>
      <c r="R645" s="193"/>
      <c r="S645" s="193"/>
      <c r="T645" s="193"/>
      <c r="U645" s="193"/>
      <c r="V645" s="193"/>
      <c r="W645" s="193"/>
      <c r="X645" s="193"/>
      <c r="Y645" s="193"/>
      <c r="Z645" s="193"/>
    </row>
    <row r="646" ht="12.0" customHeight="1">
      <c r="A646" s="193"/>
      <c r="B646" s="193"/>
      <c r="C646" s="193"/>
      <c r="D646" s="193"/>
      <c r="E646" s="193"/>
      <c r="F646" s="193"/>
      <c r="G646" s="193"/>
      <c r="H646" s="193"/>
      <c r="I646" s="193"/>
      <c r="J646" s="193"/>
      <c r="K646" s="193"/>
      <c r="L646" s="193"/>
      <c r="M646" s="193"/>
      <c r="N646" s="193"/>
      <c r="O646" s="193"/>
      <c r="P646" s="193"/>
      <c r="Q646" s="193"/>
      <c r="R646" s="193"/>
      <c r="S646" s="193"/>
      <c r="T646" s="193"/>
      <c r="U646" s="193"/>
      <c r="V646" s="193"/>
      <c r="W646" s="193"/>
      <c r="X646" s="193"/>
      <c r="Y646" s="193"/>
      <c r="Z646" s="193"/>
    </row>
    <row r="647" ht="12.0" customHeight="1">
      <c r="A647" s="193"/>
      <c r="B647" s="193"/>
      <c r="C647" s="193"/>
      <c r="D647" s="193"/>
      <c r="E647" s="193"/>
      <c r="F647" s="193"/>
      <c r="G647" s="193"/>
      <c r="H647" s="193"/>
      <c r="I647" s="193"/>
      <c r="J647" s="193"/>
      <c r="K647" s="193"/>
      <c r="L647" s="193"/>
      <c r="M647" s="193"/>
      <c r="N647" s="193"/>
      <c r="O647" s="193"/>
      <c r="P647" s="193"/>
      <c r="Q647" s="193"/>
      <c r="R647" s="193"/>
      <c r="S647" s="193"/>
      <c r="T647" s="193"/>
      <c r="U647" s="193"/>
      <c r="V647" s="193"/>
      <c r="W647" s="193"/>
      <c r="X647" s="193"/>
      <c r="Y647" s="193"/>
      <c r="Z647" s="193"/>
    </row>
    <row r="648" ht="12.0" customHeight="1">
      <c r="A648" s="193"/>
      <c r="B648" s="193"/>
      <c r="C648" s="193"/>
      <c r="D648" s="193"/>
      <c r="E648" s="193"/>
      <c r="F648" s="193"/>
      <c r="G648" s="193"/>
      <c r="H648" s="193"/>
      <c r="I648" s="193"/>
      <c r="J648" s="193"/>
      <c r="K648" s="193"/>
      <c r="L648" s="193"/>
      <c r="M648" s="193"/>
      <c r="N648" s="193"/>
      <c r="O648" s="193"/>
      <c r="P648" s="193"/>
      <c r="Q648" s="193"/>
      <c r="R648" s="193"/>
      <c r="S648" s="193"/>
      <c r="T648" s="193"/>
      <c r="U648" s="193"/>
      <c r="V648" s="193"/>
      <c r="W648" s="193"/>
      <c r="X648" s="193"/>
      <c r="Y648" s="193"/>
      <c r="Z648" s="193"/>
    </row>
    <row r="649" ht="12.0" customHeight="1">
      <c r="A649" s="193"/>
      <c r="B649" s="193"/>
      <c r="C649" s="193"/>
      <c r="D649" s="193"/>
      <c r="E649" s="193"/>
      <c r="F649" s="193"/>
      <c r="G649" s="193"/>
      <c r="H649" s="193"/>
      <c r="I649" s="193"/>
      <c r="J649" s="193"/>
      <c r="K649" s="193"/>
      <c r="L649" s="193"/>
      <c r="M649" s="193"/>
      <c r="N649" s="193"/>
      <c r="O649" s="193"/>
      <c r="P649" s="193"/>
      <c r="Q649" s="193"/>
      <c r="R649" s="193"/>
      <c r="S649" s="193"/>
      <c r="T649" s="193"/>
      <c r="U649" s="193"/>
      <c r="V649" s="193"/>
      <c r="W649" s="193"/>
      <c r="X649" s="193"/>
      <c r="Y649" s="193"/>
      <c r="Z649" s="193"/>
    </row>
    <row r="650" ht="12.0" customHeight="1">
      <c r="A650" s="193"/>
      <c r="B650" s="193"/>
      <c r="C650" s="193"/>
      <c r="D650" s="193"/>
      <c r="E650" s="193"/>
      <c r="F650" s="193"/>
      <c r="G650" s="193"/>
      <c r="H650" s="193"/>
      <c r="I650" s="193"/>
      <c r="J650" s="193"/>
      <c r="K650" s="193"/>
      <c r="L650" s="193"/>
      <c r="M650" s="193"/>
      <c r="N650" s="193"/>
      <c r="O650" s="193"/>
      <c r="P650" s="193"/>
      <c r="Q650" s="193"/>
      <c r="R650" s="193"/>
      <c r="S650" s="193"/>
      <c r="T650" s="193"/>
      <c r="U650" s="193"/>
      <c r="V650" s="193"/>
      <c r="W650" s="193"/>
      <c r="X650" s="193"/>
      <c r="Y650" s="193"/>
      <c r="Z650" s="193"/>
    </row>
    <row r="651" ht="12.0" customHeight="1">
      <c r="A651" s="193"/>
      <c r="B651" s="193"/>
      <c r="C651" s="193"/>
      <c r="D651" s="193"/>
      <c r="E651" s="193"/>
      <c r="F651" s="193"/>
      <c r="G651" s="193"/>
      <c r="H651" s="193"/>
      <c r="I651" s="193"/>
      <c r="J651" s="193"/>
      <c r="K651" s="193"/>
      <c r="L651" s="193"/>
      <c r="M651" s="193"/>
      <c r="N651" s="193"/>
      <c r="O651" s="193"/>
      <c r="P651" s="193"/>
      <c r="Q651" s="193"/>
      <c r="R651" s="193"/>
      <c r="S651" s="193"/>
      <c r="T651" s="193"/>
      <c r="U651" s="193"/>
      <c r="V651" s="193"/>
      <c r="W651" s="193"/>
      <c r="X651" s="193"/>
      <c r="Y651" s="193"/>
      <c r="Z651" s="193"/>
    </row>
    <row r="652" ht="12.0" customHeight="1">
      <c r="A652" s="193"/>
      <c r="B652" s="193"/>
      <c r="C652" s="193"/>
      <c r="D652" s="193"/>
      <c r="E652" s="193"/>
      <c r="F652" s="193"/>
      <c r="G652" s="193"/>
      <c r="H652" s="193"/>
      <c r="I652" s="193"/>
      <c r="J652" s="193"/>
      <c r="K652" s="193"/>
      <c r="L652" s="193"/>
      <c r="M652" s="193"/>
      <c r="N652" s="193"/>
      <c r="O652" s="193"/>
      <c r="P652" s="193"/>
      <c r="Q652" s="193"/>
      <c r="R652" s="193"/>
      <c r="S652" s="193"/>
      <c r="T652" s="193"/>
      <c r="U652" s="193"/>
      <c r="V652" s="193"/>
      <c r="W652" s="193"/>
      <c r="X652" s="193"/>
      <c r="Y652" s="193"/>
      <c r="Z652" s="193"/>
    </row>
    <row r="653" ht="12.0" customHeight="1">
      <c r="A653" s="193"/>
      <c r="B653" s="193"/>
      <c r="C653" s="193"/>
      <c r="D653" s="193"/>
      <c r="E653" s="193"/>
      <c r="F653" s="193"/>
      <c r="G653" s="193"/>
      <c r="H653" s="193"/>
      <c r="I653" s="193"/>
      <c r="J653" s="193"/>
      <c r="K653" s="193"/>
      <c r="L653" s="193"/>
      <c r="M653" s="193"/>
      <c r="N653" s="193"/>
      <c r="O653" s="193"/>
      <c r="P653" s="193"/>
      <c r="Q653" s="193"/>
      <c r="R653" s="193"/>
      <c r="S653" s="193"/>
      <c r="T653" s="193"/>
      <c r="U653" s="193"/>
      <c r="V653" s="193"/>
      <c r="W653" s="193"/>
      <c r="X653" s="193"/>
      <c r="Y653" s="193"/>
      <c r="Z653" s="193"/>
    </row>
    <row r="654" ht="12.0" customHeight="1">
      <c r="A654" s="193"/>
      <c r="B654" s="193"/>
      <c r="C654" s="193"/>
      <c r="D654" s="193"/>
      <c r="E654" s="193"/>
      <c r="F654" s="193"/>
      <c r="G654" s="193"/>
      <c r="H654" s="193"/>
      <c r="I654" s="193"/>
      <c r="J654" s="193"/>
      <c r="K654" s="193"/>
      <c r="L654" s="193"/>
      <c r="M654" s="193"/>
      <c r="N654" s="193"/>
      <c r="O654" s="193"/>
      <c r="P654" s="193"/>
      <c r="Q654" s="193"/>
      <c r="R654" s="193"/>
      <c r="S654" s="193"/>
      <c r="T654" s="193"/>
      <c r="U654" s="193"/>
      <c r="V654" s="193"/>
      <c r="W654" s="193"/>
      <c r="X654" s="193"/>
      <c r="Y654" s="193"/>
      <c r="Z654" s="193"/>
    </row>
    <row r="655" ht="12.0" customHeight="1">
      <c r="A655" s="193"/>
      <c r="B655" s="193"/>
      <c r="C655" s="193"/>
      <c r="D655" s="193"/>
      <c r="E655" s="193"/>
      <c r="F655" s="193"/>
      <c r="G655" s="193"/>
      <c r="H655" s="193"/>
      <c r="I655" s="193"/>
      <c r="J655" s="193"/>
      <c r="K655" s="193"/>
      <c r="L655" s="193"/>
      <c r="M655" s="193"/>
      <c r="N655" s="193"/>
      <c r="O655" s="193"/>
      <c r="P655" s="193"/>
      <c r="Q655" s="193"/>
      <c r="R655" s="193"/>
      <c r="S655" s="193"/>
      <c r="T655" s="193"/>
      <c r="U655" s="193"/>
      <c r="V655" s="193"/>
      <c r="W655" s="193"/>
      <c r="X655" s="193"/>
      <c r="Y655" s="193"/>
      <c r="Z655" s="193"/>
    </row>
    <row r="656" ht="12.0" customHeight="1">
      <c r="A656" s="193"/>
      <c r="B656" s="193"/>
      <c r="C656" s="193"/>
      <c r="D656" s="193"/>
      <c r="E656" s="193"/>
      <c r="F656" s="193"/>
      <c r="G656" s="193"/>
      <c r="H656" s="193"/>
      <c r="I656" s="193"/>
      <c r="J656" s="193"/>
      <c r="K656" s="193"/>
      <c r="L656" s="193"/>
      <c r="M656" s="193"/>
      <c r="N656" s="193"/>
      <c r="O656" s="193"/>
      <c r="P656" s="193"/>
      <c r="Q656" s="193"/>
      <c r="R656" s="193"/>
      <c r="S656" s="193"/>
      <c r="T656" s="193"/>
      <c r="U656" s="193"/>
      <c r="V656" s="193"/>
      <c r="W656" s="193"/>
      <c r="X656" s="193"/>
      <c r="Y656" s="193"/>
      <c r="Z656" s="193"/>
    </row>
    <row r="657" ht="12.0" customHeight="1">
      <c r="A657" s="193"/>
      <c r="B657" s="193"/>
      <c r="C657" s="193"/>
      <c r="D657" s="193"/>
      <c r="E657" s="193"/>
      <c r="F657" s="193"/>
      <c r="G657" s="193"/>
      <c r="H657" s="193"/>
      <c r="I657" s="193"/>
      <c r="J657" s="193"/>
      <c r="K657" s="193"/>
      <c r="L657" s="193"/>
      <c r="M657" s="193"/>
      <c r="N657" s="193"/>
      <c r="O657" s="193"/>
      <c r="P657" s="193"/>
      <c r="Q657" s="193"/>
      <c r="R657" s="193"/>
      <c r="S657" s="193"/>
      <c r="T657" s="193"/>
      <c r="U657" s="193"/>
      <c r="V657" s="193"/>
      <c r="W657" s="193"/>
      <c r="X657" s="193"/>
      <c r="Y657" s="193"/>
      <c r="Z657" s="193"/>
    </row>
    <row r="658" ht="12.0" customHeight="1">
      <c r="A658" s="193"/>
      <c r="B658" s="193"/>
      <c r="C658" s="193"/>
      <c r="D658" s="193"/>
      <c r="E658" s="193"/>
      <c r="F658" s="193"/>
      <c r="G658" s="193"/>
      <c r="H658" s="193"/>
      <c r="I658" s="193"/>
      <c r="J658" s="193"/>
      <c r="K658" s="193"/>
      <c r="L658" s="193"/>
      <c r="M658" s="193"/>
      <c r="N658" s="193"/>
      <c r="O658" s="193"/>
      <c r="P658" s="193"/>
      <c r="Q658" s="193"/>
      <c r="R658" s="193"/>
      <c r="S658" s="193"/>
      <c r="T658" s="193"/>
      <c r="U658" s="193"/>
      <c r="V658" s="193"/>
      <c r="W658" s="193"/>
      <c r="X658" s="193"/>
      <c r="Y658" s="193"/>
      <c r="Z658" s="193"/>
    </row>
    <row r="659" ht="12.0" customHeight="1">
      <c r="A659" s="193"/>
      <c r="B659" s="193"/>
      <c r="C659" s="193"/>
      <c r="D659" s="193"/>
      <c r="E659" s="193"/>
      <c r="F659" s="193"/>
      <c r="G659" s="193"/>
      <c r="H659" s="193"/>
      <c r="I659" s="193"/>
      <c r="J659" s="193"/>
      <c r="K659" s="193"/>
      <c r="L659" s="193"/>
      <c r="M659" s="193"/>
      <c r="N659" s="193"/>
      <c r="O659" s="193"/>
      <c r="P659" s="193"/>
      <c r="Q659" s="193"/>
      <c r="R659" s="193"/>
      <c r="S659" s="193"/>
      <c r="T659" s="193"/>
      <c r="U659" s="193"/>
      <c r="V659" s="193"/>
      <c r="W659" s="193"/>
      <c r="X659" s="193"/>
      <c r="Y659" s="193"/>
      <c r="Z659" s="193"/>
    </row>
    <row r="660" ht="12.0" customHeight="1">
      <c r="A660" s="193"/>
      <c r="B660" s="193"/>
      <c r="C660" s="193"/>
      <c r="D660" s="193"/>
      <c r="E660" s="193"/>
      <c r="F660" s="193"/>
      <c r="G660" s="193"/>
      <c r="H660" s="193"/>
      <c r="I660" s="193"/>
      <c r="J660" s="193"/>
      <c r="K660" s="193"/>
      <c r="L660" s="193"/>
      <c r="M660" s="193"/>
      <c r="N660" s="193"/>
      <c r="O660" s="193"/>
      <c r="P660" s="193"/>
      <c r="Q660" s="193"/>
      <c r="R660" s="193"/>
      <c r="S660" s="193"/>
      <c r="T660" s="193"/>
      <c r="U660" s="193"/>
      <c r="V660" s="193"/>
      <c r="W660" s="193"/>
      <c r="X660" s="193"/>
      <c r="Y660" s="193"/>
      <c r="Z660" s="193"/>
    </row>
    <row r="661" ht="12.0" customHeight="1">
      <c r="A661" s="193"/>
      <c r="B661" s="193"/>
      <c r="C661" s="193"/>
      <c r="D661" s="193"/>
      <c r="E661" s="193"/>
      <c r="F661" s="193"/>
      <c r="G661" s="193"/>
      <c r="H661" s="193"/>
      <c r="I661" s="193"/>
      <c r="J661" s="193"/>
      <c r="K661" s="193"/>
      <c r="L661" s="193"/>
      <c r="M661" s="193"/>
      <c r="N661" s="193"/>
      <c r="O661" s="193"/>
      <c r="P661" s="193"/>
      <c r="Q661" s="193"/>
      <c r="R661" s="193"/>
      <c r="S661" s="193"/>
      <c r="T661" s="193"/>
      <c r="U661" s="193"/>
      <c r="V661" s="193"/>
      <c r="W661" s="193"/>
      <c r="X661" s="193"/>
      <c r="Y661" s="193"/>
      <c r="Z661" s="193"/>
    </row>
    <row r="662" ht="12.0" customHeight="1">
      <c r="A662" s="193"/>
      <c r="B662" s="193"/>
      <c r="C662" s="193"/>
      <c r="D662" s="193"/>
      <c r="E662" s="193"/>
      <c r="F662" s="193"/>
      <c r="G662" s="193"/>
      <c r="H662" s="193"/>
      <c r="I662" s="193"/>
      <c r="J662" s="193"/>
      <c r="K662" s="193"/>
      <c r="L662" s="193"/>
      <c r="M662" s="193"/>
      <c r="N662" s="193"/>
      <c r="O662" s="193"/>
      <c r="P662" s="193"/>
      <c r="Q662" s="193"/>
      <c r="R662" s="193"/>
      <c r="S662" s="193"/>
      <c r="T662" s="193"/>
      <c r="U662" s="193"/>
      <c r="V662" s="193"/>
      <c r="W662" s="193"/>
      <c r="X662" s="193"/>
      <c r="Y662" s="193"/>
      <c r="Z662" s="193"/>
    </row>
    <row r="663" ht="12.0" customHeight="1">
      <c r="A663" s="193"/>
      <c r="B663" s="193"/>
      <c r="C663" s="193"/>
      <c r="D663" s="193"/>
      <c r="E663" s="193"/>
      <c r="F663" s="193"/>
      <c r="G663" s="193"/>
      <c r="H663" s="193"/>
      <c r="I663" s="193"/>
      <c r="J663" s="193"/>
      <c r="K663" s="193"/>
      <c r="L663" s="193"/>
      <c r="M663" s="193"/>
      <c r="N663" s="193"/>
      <c r="O663" s="193"/>
      <c r="P663" s="193"/>
      <c r="Q663" s="193"/>
      <c r="R663" s="193"/>
      <c r="S663" s="193"/>
      <c r="T663" s="193"/>
      <c r="U663" s="193"/>
      <c r="V663" s="193"/>
      <c r="W663" s="193"/>
      <c r="X663" s="193"/>
      <c r="Y663" s="193"/>
      <c r="Z663" s="193"/>
    </row>
    <row r="664" ht="12.0" customHeight="1">
      <c r="A664" s="193"/>
      <c r="B664" s="193"/>
      <c r="C664" s="193"/>
      <c r="D664" s="193"/>
      <c r="E664" s="193"/>
      <c r="F664" s="193"/>
      <c r="G664" s="193"/>
      <c r="H664" s="193"/>
      <c r="I664" s="193"/>
      <c r="J664" s="193"/>
      <c r="K664" s="193"/>
      <c r="L664" s="193"/>
      <c r="M664" s="193"/>
      <c r="N664" s="193"/>
      <c r="O664" s="193"/>
      <c r="P664" s="193"/>
      <c r="Q664" s="193"/>
      <c r="R664" s="193"/>
      <c r="S664" s="193"/>
      <c r="T664" s="193"/>
      <c r="U664" s="193"/>
      <c r="V664" s="193"/>
      <c r="W664" s="193"/>
      <c r="X664" s="193"/>
      <c r="Y664" s="193"/>
      <c r="Z664" s="193"/>
    </row>
    <row r="665" ht="12.0" customHeight="1">
      <c r="A665" s="193"/>
      <c r="B665" s="193"/>
      <c r="C665" s="193"/>
      <c r="D665" s="193"/>
      <c r="E665" s="193"/>
      <c r="F665" s="193"/>
      <c r="G665" s="193"/>
      <c r="H665" s="193"/>
      <c r="I665" s="193"/>
      <c r="J665" s="193"/>
      <c r="K665" s="193"/>
      <c r="L665" s="193"/>
      <c r="M665" s="193"/>
      <c r="N665" s="193"/>
      <c r="O665" s="193"/>
      <c r="P665" s="193"/>
      <c r="Q665" s="193"/>
      <c r="R665" s="193"/>
      <c r="S665" s="193"/>
      <c r="T665" s="193"/>
      <c r="U665" s="193"/>
      <c r="V665" s="193"/>
      <c r="W665" s="193"/>
      <c r="X665" s="193"/>
      <c r="Y665" s="193"/>
      <c r="Z665" s="193"/>
    </row>
    <row r="666" ht="12.0" customHeight="1">
      <c r="A666" s="193"/>
      <c r="B666" s="193"/>
      <c r="C666" s="193"/>
      <c r="D666" s="193"/>
      <c r="E666" s="193"/>
      <c r="F666" s="193"/>
      <c r="G666" s="193"/>
      <c r="H666" s="193"/>
      <c r="I666" s="193"/>
      <c r="J666" s="193"/>
      <c r="K666" s="193"/>
      <c r="L666" s="193"/>
      <c r="M666" s="193"/>
      <c r="N666" s="193"/>
      <c r="O666" s="193"/>
      <c r="P666" s="193"/>
      <c r="Q666" s="193"/>
      <c r="R666" s="193"/>
      <c r="S666" s="193"/>
      <c r="T666" s="193"/>
      <c r="U666" s="193"/>
      <c r="V666" s="193"/>
      <c r="W666" s="193"/>
      <c r="X666" s="193"/>
      <c r="Y666" s="193"/>
      <c r="Z666" s="193"/>
    </row>
    <row r="667" ht="12.0" customHeight="1">
      <c r="A667" s="193"/>
      <c r="B667" s="193"/>
      <c r="C667" s="193"/>
      <c r="D667" s="193"/>
      <c r="E667" s="193"/>
      <c r="F667" s="193"/>
      <c r="G667" s="193"/>
      <c r="H667" s="193"/>
      <c r="I667" s="193"/>
      <c r="J667" s="193"/>
      <c r="K667" s="193"/>
      <c r="L667" s="193"/>
      <c r="M667" s="193"/>
      <c r="N667" s="193"/>
      <c r="O667" s="193"/>
      <c r="P667" s="193"/>
      <c r="Q667" s="193"/>
      <c r="R667" s="193"/>
      <c r="S667" s="193"/>
      <c r="T667" s="193"/>
      <c r="U667" s="193"/>
      <c r="V667" s="193"/>
      <c r="W667" s="193"/>
      <c r="X667" s="193"/>
      <c r="Y667" s="193"/>
      <c r="Z667" s="193"/>
    </row>
    <row r="668" ht="12.0" customHeight="1">
      <c r="A668" s="193"/>
      <c r="B668" s="193"/>
      <c r="C668" s="193"/>
      <c r="D668" s="193"/>
      <c r="E668" s="193"/>
      <c r="F668" s="193"/>
      <c r="G668" s="193"/>
      <c r="H668" s="193"/>
      <c r="I668" s="193"/>
      <c r="J668" s="193"/>
      <c r="K668" s="193"/>
      <c r="L668" s="193"/>
      <c r="M668" s="193"/>
      <c r="N668" s="193"/>
      <c r="O668" s="193"/>
      <c r="P668" s="193"/>
      <c r="Q668" s="193"/>
      <c r="R668" s="193"/>
      <c r="S668" s="193"/>
      <c r="T668" s="193"/>
      <c r="U668" s="193"/>
      <c r="V668" s="193"/>
      <c r="W668" s="193"/>
      <c r="X668" s="193"/>
      <c r="Y668" s="193"/>
      <c r="Z668" s="193"/>
    </row>
    <row r="669" ht="12.0" customHeight="1">
      <c r="A669" s="193"/>
      <c r="B669" s="193"/>
      <c r="C669" s="193"/>
      <c r="D669" s="193"/>
      <c r="E669" s="193"/>
      <c r="F669" s="193"/>
      <c r="G669" s="193"/>
      <c r="H669" s="193"/>
      <c r="I669" s="193"/>
      <c r="J669" s="193"/>
      <c r="K669" s="193"/>
      <c r="L669" s="193"/>
      <c r="M669" s="193"/>
      <c r="N669" s="193"/>
      <c r="O669" s="193"/>
      <c r="P669" s="193"/>
      <c r="Q669" s="193"/>
      <c r="R669" s="193"/>
      <c r="S669" s="193"/>
      <c r="T669" s="193"/>
      <c r="U669" s="193"/>
      <c r="V669" s="193"/>
      <c r="W669" s="193"/>
      <c r="X669" s="193"/>
      <c r="Y669" s="193"/>
      <c r="Z669" s="193"/>
    </row>
    <row r="670" ht="12.0" customHeight="1">
      <c r="A670" s="193"/>
      <c r="B670" s="193"/>
      <c r="C670" s="193"/>
      <c r="D670" s="193"/>
      <c r="E670" s="193"/>
      <c r="F670" s="193"/>
      <c r="G670" s="193"/>
      <c r="H670" s="193"/>
      <c r="I670" s="193"/>
      <c r="J670" s="193"/>
      <c r="K670" s="193"/>
      <c r="L670" s="193"/>
      <c r="M670" s="193"/>
      <c r="N670" s="193"/>
      <c r="O670" s="193"/>
      <c r="P670" s="193"/>
      <c r="Q670" s="193"/>
      <c r="R670" s="193"/>
      <c r="S670" s="193"/>
      <c r="T670" s="193"/>
      <c r="U670" s="193"/>
      <c r="V670" s="193"/>
      <c r="W670" s="193"/>
      <c r="X670" s="193"/>
      <c r="Y670" s="193"/>
      <c r="Z670" s="193"/>
    </row>
    <row r="671" ht="12.0" customHeight="1">
      <c r="A671" s="193"/>
      <c r="B671" s="193"/>
      <c r="C671" s="193"/>
      <c r="D671" s="193"/>
      <c r="E671" s="193"/>
      <c r="F671" s="193"/>
      <c r="G671" s="193"/>
      <c r="H671" s="193"/>
      <c r="I671" s="193"/>
      <c r="J671" s="193"/>
      <c r="K671" s="193"/>
      <c r="L671" s="193"/>
      <c r="M671" s="193"/>
      <c r="N671" s="193"/>
      <c r="O671" s="193"/>
      <c r="P671" s="193"/>
      <c r="Q671" s="193"/>
      <c r="R671" s="193"/>
      <c r="S671" s="193"/>
      <c r="T671" s="193"/>
      <c r="U671" s="193"/>
      <c r="V671" s="193"/>
      <c r="W671" s="193"/>
      <c r="X671" s="193"/>
      <c r="Y671" s="193"/>
      <c r="Z671" s="193"/>
    </row>
    <row r="672" ht="12.0" customHeight="1">
      <c r="A672" s="193"/>
      <c r="B672" s="193"/>
      <c r="C672" s="193"/>
      <c r="D672" s="193"/>
      <c r="E672" s="193"/>
      <c r="F672" s="193"/>
      <c r="G672" s="193"/>
      <c r="H672" s="193"/>
      <c r="I672" s="193"/>
      <c r="J672" s="193"/>
      <c r="K672" s="193"/>
      <c r="L672" s="193"/>
      <c r="M672" s="193"/>
      <c r="N672" s="193"/>
      <c r="O672" s="193"/>
      <c r="P672" s="193"/>
      <c r="Q672" s="193"/>
      <c r="R672" s="193"/>
      <c r="S672" s="193"/>
      <c r="T672" s="193"/>
      <c r="U672" s="193"/>
      <c r="V672" s="193"/>
      <c r="W672" s="193"/>
      <c r="X672" s="193"/>
      <c r="Y672" s="193"/>
      <c r="Z672" s="193"/>
    </row>
    <row r="673" ht="12.0" customHeight="1">
      <c r="A673" s="193"/>
      <c r="B673" s="193"/>
      <c r="C673" s="193"/>
      <c r="D673" s="193"/>
      <c r="E673" s="193"/>
      <c r="F673" s="193"/>
      <c r="G673" s="193"/>
      <c r="H673" s="193"/>
      <c r="I673" s="193"/>
      <c r="J673" s="193"/>
      <c r="K673" s="193"/>
      <c r="L673" s="193"/>
      <c r="M673" s="193"/>
      <c r="N673" s="193"/>
      <c r="O673" s="193"/>
      <c r="P673" s="193"/>
      <c r="Q673" s="193"/>
      <c r="R673" s="193"/>
      <c r="S673" s="193"/>
      <c r="T673" s="193"/>
      <c r="U673" s="193"/>
      <c r="V673" s="193"/>
      <c r="W673" s="193"/>
      <c r="X673" s="193"/>
      <c r="Y673" s="193"/>
      <c r="Z673" s="193"/>
    </row>
    <row r="674" ht="12.0" customHeight="1">
      <c r="A674" s="193"/>
      <c r="B674" s="193"/>
      <c r="C674" s="193"/>
      <c r="D674" s="193"/>
      <c r="E674" s="193"/>
      <c r="F674" s="193"/>
      <c r="G674" s="193"/>
      <c r="H674" s="193"/>
      <c r="I674" s="193"/>
      <c r="J674" s="193"/>
      <c r="K674" s="193"/>
      <c r="L674" s="193"/>
      <c r="M674" s="193"/>
      <c r="N674" s="193"/>
      <c r="O674" s="193"/>
      <c r="P674" s="193"/>
      <c r="Q674" s="193"/>
      <c r="R674" s="193"/>
      <c r="S674" s="193"/>
      <c r="T674" s="193"/>
      <c r="U674" s="193"/>
      <c r="V674" s="193"/>
      <c r="W674" s="193"/>
      <c r="X674" s="193"/>
      <c r="Y674" s="193"/>
      <c r="Z674" s="193"/>
    </row>
    <row r="675" ht="12.0" customHeight="1">
      <c r="A675" s="193"/>
      <c r="B675" s="193"/>
      <c r="C675" s="193"/>
      <c r="D675" s="193"/>
      <c r="E675" s="193"/>
      <c r="F675" s="193"/>
      <c r="G675" s="193"/>
      <c r="H675" s="193"/>
      <c r="I675" s="193"/>
      <c r="J675" s="193"/>
      <c r="K675" s="193"/>
      <c r="L675" s="193"/>
      <c r="M675" s="193"/>
      <c r="N675" s="193"/>
      <c r="O675" s="193"/>
      <c r="P675" s="193"/>
      <c r="Q675" s="193"/>
      <c r="R675" s="193"/>
      <c r="S675" s="193"/>
      <c r="T675" s="193"/>
      <c r="U675" s="193"/>
      <c r="V675" s="193"/>
      <c r="W675" s="193"/>
      <c r="X675" s="193"/>
      <c r="Y675" s="193"/>
      <c r="Z675" s="193"/>
    </row>
    <row r="676" ht="12.0" customHeight="1">
      <c r="A676" s="193"/>
      <c r="B676" s="193"/>
      <c r="C676" s="193"/>
      <c r="D676" s="193"/>
      <c r="E676" s="193"/>
      <c r="F676" s="193"/>
      <c r="G676" s="193"/>
      <c r="H676" s="193"/>
      <c r="I676" s="193"/>
      <c r="J676" s="193"/>
      <c r="K676" s="193"/>
      <c r="L676" s="193"/>
      <c r="M676" s="193"/>
      <c r="N676" s="193"/>
      <c r="O676" s="193"/>
      <c r="P676" s="193"/>
      <c r="Q676" s="193"/>
      <c r="R676" s="193"/>
      <c r="S676" s="193"/>
      <c r="T676" s="193"/>
      <c r="U676" s="193"/>
      <c r="V676" s="193"/>
      <c r="W676" s="193"/>
      <c r="X676" s="193"/>
      <c r="Y676" s="193"/>
      <c r="Z676" s="193"/>
    </row>
    <row r="677" ht="12.0" customHeight="1">
      <c r="A677" s="193"/>
      <c r="B677" s="193"/>
      <c r="C677" s="193"/>
      <c r="D677" s="193"/>
      <c r="E677" s="193"/>
      <c r="F677" s="193"/>
      <c r="G677" s="193"/>
      <c r="H677" s="193"/>
      <c r="I677" s="193"/>
      <c r="J677" s="193"/>
      <c r="K677" s="193"/>
      <c r="L677" s="193"/>
      <c r="M677" s="193"/>
      <c r="N677" s="193"/>
      <c r="O677" s="193"/>
      <c r="P677" s="193"/>
      <c r="Q677" s="193"/>
      <c r="R677" s="193"/>
      <c r="S677" s="193"/>
      <c r="T677" s="193"/>
      <c r="U677" s="193"/>
      <c r="V677" s="193"/>
      <c r="W677" s="193"/>
      <c r="X677" s="193"/>
      <c r="Y677" s="193"/>
      <c r="Z677" s="193"/>
    </row>
    <row r="678" ht="12.0" customHeight="1">
      <c r="A678" s="193"/>
      <c r="B678" s="193"/>
      <c r="C678" s="193"/>
      <c r="D678" s="193"/>
      <c r="E678" s="193"/>
      <c r="F678" s="193"/>
      <c r="G678" s="193"/>
      <c r="H678" s="193"/>
      <c r="I678" s="193"/>
      <c r="J678" s="193"/>
      <c r="K678" s="193"/>
      <c r="L678" s="193"/>
      <c r="M678" s="193"/>
      <c r="N678" s="193"/>
      <c r="O678" s="193"/>
      <c r="P678" s="193"/>
      <c r="Q678" s="193"/>
      <c r="R678" s="193"/>
      <c r="S678" s="193"/>
      <c r="T678" s="193"/>
      <c r="U678" s="193"/>
      <c r="V678" s="193"/>
      <c r="W678" s="193"/>
      <c r="X678" s="193"/>
      <c r="Y678" s="193"/>
      <c r="Z678" s="193"/>
    </row>
    <row r="679" ht="12.0" customHeight="1">
      <c r="A679" s="193"/>
      <c r="B679" s="193"/>
      <c r="C679" s="193"/>
      <c r="D679" s="193"/>
      <c r="E679" s="193"/>
      <c r="F679" s="193"/>
      <c r="G679" s="193"/>
      <c r="H679" s="193"/>
      <c r="I679" s="193"/>
      <c r="J679" s="193"/>
      <c r="K679" s="193"/>
      <c r="L679" s="193"/>
      <c r="M679" s="193"/>
      <c r="N679" s="193"/>
      <c r="O679" s="193"/>
      <c r="P679" s="193"/>
      <c r="Q679" s="193"/>
      <c r="R679" s="193"/>
      <c r="S679" s="193"/>
      <c r="T679" s="193"/>
      <c r="U679" s="193"/>
      <c r="V679" s="193"/>
      <c r="W679" s="193"/>
      <c r="X679" s="193"/>
      <c r="Y679" s="193"/>
      <c r="Z679" s="193"/>
    </row>
    <row r="680" ht="12.0" customHeight="1">
      <c r="A680" s="193"/>
      <c r="B680" s="193"/>
      <c r="C680" s="193"/>
      <c r="D680" s="193"/>
      <c r="E680" s="193"/>
      <c r="F680" s="193"/>
      <c r="G680" s="193"/>
      <c r="H680" s="193"/>
      <c r="I680" s="193"/>
      <c r="J680" s="193"/>
      <c r="K680" s="193"/>
      <c r="L680" s="193"/>
      <c r="M680" s="193"/>
      <c r="N680" s="193"/>
      <c r="O680" s="193"/>
      <c r="P680" s="193"/>
      <c r="Q680" s="193"/>
      <c r="R680" s="193"/>
      <c r="S680" s="193"/>
      <c r="T680" s="193"/>
      <c r="U680" s="193"/>
      <c r="V680" s="193"/>
      <c r="W680" s="193"/>
      <c r="X680" s="193"/>
      <c r="Y680" s="193"/>
      <c r="Z680" s="193"/>
    </row>
    <row r="681" ht="12.0" customHeight="1">
      <c r="A681" s="193"/>
      <c r="B681" s="193"/>
      <c r="C681" s="193"/>
      <c r="D681" s="193"/>
      <c r="E681" s="193"/>
      <c r="F681" s="193"/>
      <c r="G681" s="193"/>
      <c r="H681" s="193"/>
      <c r="I681" s="193"/>
      <c r="J681" s="193"/>
      <c r="K681" s="193"/>
      <c r="L681" s="193"/>
      <c r="M681" s="193"/>
      <c r="N681" s="193"/>
      <c r="O681" s="193"/>
      <c r="P681" s="193"/>
      <c r="Q681" s="193"/>
      <c r="R681" s="193"/>
      <c r="S681" s="193"/>
      <c r="T681" s="193"/>
      <c r="U681" s="193"/>
      <c r="V681" s="193"/>
      <c r="W681" s="193"/>
      <c r="X681" s="193"/>
      <c r="Y681" s="193"/>
      <c r="Z681" s="193"/>
    </row>
    <row r="682" ht="12.0" customHeight="1">
      <c r="A682" s="193"/>
      <c r="B682" s="193"/>
      <c r="C682" s="193"/>
      <c r="D682" s="193"/>
      <c r="E682" s="193"/>
      <c r="F682" s="193"/>
      <c r="G682" s="193"/>
      <c r="H682" s="193"/>
      <c r="I682" s="193"/>
      <c r="J682" s="193"/>
      <c r="K682" s="193"/>
      <c r="L682" s="193"/>
      <c r="M682" s="193"/>
      <c r="N682" s="193"/>
      <c r="O682" s="193"/>
      <c r="P682" s="193"/>
      <c r="Q682" s="193"/>
      <c r="R682" s="193"/>
      <c r="S682" s="193"/>
      <c r="T682" s="193"/>
      <c r="U682" s="193"/>
      <c r="V682" s="193"/>
      <c r="W682" s="193"/>
      <c r="X682" s="193"/>
      <c r="Y682" s="193"/>
      <c r="Z682" s="193"/>
    </row>
    <row r="683" ht="12.0" customHeight="1">
      <c r="A683" s="193"/>
      <c r="B683" s="193"/>
      <c r="C683" s="193"/>
      <c r="D683" s="193"/>
      <c r="E683" s="193"/>
      <c r="F683" s="193"/>
      <c r="G683" s="193"/>
      <c r="H683" s="193"/>
      <c r="I683" s="193"/>
      <c r="J683" s="193"/>
      <c r="K683" s="193"/>
      <c r="L683" s="193"/>
      <c r="M683" s="193"/>
      <c r="N683" s="193"/>
      <c r="O683" s="193"/>
      <c r="P683" s="193"/>
      <c r="Q683" s="193"/>
      <c r="R683" s="193"/>
      <c r="S683" s="193"/>
      <c r="T683" s="193"/>
      <c r="U683" s="193"/>
      <c r="V683" s="193"/>
      <c r="W683" s="193"/>
      <c r="X683" s="193"/>
      <c r="Y683" s="193"/>
      <c r="Z683" s="193"/>
    </row>
    <row r="684" ht="12.0" customHeight="1">
      <c r="A684" s="193"/>
      <c r="B684" s="193"/>
      <c r="C684" s="193"/>
      <c r="D684" s="193"/>
      <c r="E684" s="193"/>
      <c r="F684" s="193"/>
      <c r="G684" s="193"/>
      <c r="H684" s="193"/>
      <c r="I684" s="193"/>
      <c r="J684" s="193"/>
      <c r="K684" s="193"/>
      <c r="L684" s="193"/>
      <c r="M684" s="193"/>
      <c r="N684" s="193"/>
      <c r="O684" s="193"/>
      <c r="P684" s="193"/>
      <c r="Q684" s="193"/>
      <c r="R684" s="193"/>
      <c r="S684" s="193"/>
      <c r="T684" s="193"/>
      <c r="U684" s="193"/>
      <c r="V684" s="193"/>
      <c r="W684" s="193"/>
      <c r="X684" s="193"/>
      <c r="Y684" s="193"/>
      <c r="Z684" s="193"/>
    </row>
    <row r="685" ht="12.0" customHeight="1">
      <c r="A685" s="193"/>
      <c r="B685" s="193"/>
      <c r="C685" s="193"/>
      <c r="D685" s="193"/>
      <c r="E685" s="193"/>
      <c r="F685" s="193"/>
      <c r="G685" s="193"/>
      <c r="H685" s="193"/>
      <c r="I685" s="193"/>
      <c r="J685" s="193"/>
      <c r="K685" s="193"/>
      <c r="L685" s="193"/>
      <c r="M685" s="193"/>
      <c r="N685" s="193"/>
      <c r="O685" s="193"/>
      <c r="P685" s="193"/>
      <c r="Q685" s="193"/>
      <c r="R685" s="193"/>
      <c r="S685" s="193"/>
      <c r="T685" s="193"/>
      <c r="U685" s="193"/>
      <c r="V685" s="193"/>
      <c r="W685" s="193"/>
      <c r="X685" s="193"/>
      <c r="Y685" s="193"/>
      <c r="Z685" s="193"/>
    </row>
    <row r="686" ht="12.0" customHeight="1">
      <c r="A686" s="193"/>
      <c r="B686" s="193"/>
      <c r="C686" s="193"/>
      <c r="D686" s="193"/>
      <c r="E686" s="193"/>
      <c r="F686" s="193"/>
      <c r="G686" s="193"/>
      <c r="H686" s="193"/>
      <c r="I686" s="193"/>
      <c r="J686" s="193"/>
      <c r="K686" s="193"/>
      <c r="L686" s="193"/>
      <c r="M686" s="193"/>
      <c r="N686" s="193"/>
      <c r="O686" s="193"/>
      <c r="P686" s="193"/>
      <c r="Q686" s="193"/>
      <c r="R686" s="193"/>
      <c r="S686" s="193"/>
      <c r="T686" s="193"/>
      <c r="U686" s="193"/>
      <c r="V686" s="193"/>
      <c r="W686" s="193"/>
      <c r="X686" s="193"/>
      <c r="Y686" s="193"/>
      <c r="Z686" s="193"/>
    </row>
    <row r="687" ht="12.0" customHeight="1">
      <c r="A687" s="193"/>
      <c r="B687" s="193"/>
      <c r="C687" s="193"/>
      <c r="D687" s="193"/>
      <c r="E687" s="193"/>
      <c r="F687" s="193"/>
      <c r="G687" s="193"/>
      <c r="H687" s="193"/>
      <c r="I687" s="193"/>
      <c r="J687" s="193"/>
      <c r="K687" s="193"/>
      <c r="L687" s="193"/>
      <c r="M687" s="193"/>
      <c r="N687" s="193"/>
      <c r="O687" s="193"/>
      <c r="P687" s="193"/>
      <c r="Q687" s="193"/>
      <c r="R687" s="193"/>
      <c r="S687" s="193"/>
      <c r="T687" s="193"/>
      <c r="U687" s="193"/>
      <c r="V687" s="193"/>
      <c r="W687" s="193"/>
      <c r="X687" s="193"/>
      <c r="Y687" s="193"/>
      <c r="Z687" s="193"/>
    </row>
    <row r="688" ht="12.0" customHeight="1">
      <c r="A688" s="193"/>
      <c r="B688" s="193"/>
      <c r="C688" s="193"/>
      <c r="D688" s="193"/>
      <c r="E688" s="193"/>
      <c r="F688" s="193"/>
      <c r="G688" s="193"/>
      <c r="H688" s="193"/>
      <c r="I688" s="193"/>
      <c r="J688" s="193"/>
      <c r="K688" s="193"/>
      <c r="L688" s="193"/>
      <c r="M688" s="193"/>
      <c r="N688" s="193"/>
      <c r="O688" s="193"/>
      <c r="P688" s="193"/>
      <c r="Q688" s="193"/>
      <c r="R688" s="193"/>
      <c r="S688" s="193"/>
      <c r="T688" s="193"/>
      <c r="U688" s="193"/>
      <c r="V688" s="193"/>
      <c r="W688" s="193"/>
      <c r="X688" s="193"/>
      <c r="Y688" s="193"/>
      <c r="Z688" s="193"/>
    </row>
    <row r="689" ht="12.0" customHeight="1">
      <c r="A689" s="193"/>
      <c r="B689" s="193"/>
      <c r="C689" s="193"/>
      <c r="D689" s="193"/>
      <c r="E689" s="193"/>
      <c r="F689" s="193"/>
      <c r="G689" s="193"/>
      <c r="H689" s="193"/>
      <c r="I689" s="193"/>
      <c r="J689" s="193"/>
      <c r="K689" s="193"/>
      <c r="L689" s="193"/>
      <c r="M689" s="193"/>
      <c r="N689" s="193"/>
      <c r="O689" s="193"/>
      <c r="P689" s="193"/>
      <c r="Q689" s="193"/>
      <c r="R689" s="193"/>
      <c r="S689" s="193"/>
      <c r="T689" s="193"/>
      <c r="U689" s="193"/>
      <c r="V689" s="193"/>
      <c r="W689" s="193"/>
      <c r="X689" s="193"/>
      <c r="Y689" s="193"/>
      <c r="Z689" s="193"/>
    </row>
    <row r="690" ht="12.0" customHeight="1">
      <c r="A690" s="193"/>
      <c r="B690" s="193"/>
      <c r="C690" s="193"/>
      <c r="D690" s="193"/>
      <c r="E690" s="193"/>
      <c r="F690" s="193"/>
      <c r="G690" s="193"/>
      <c r="H690" s="193"/>
      <c r="I690" s="193"/>
      <c r="J690" s="193"/>
      <c r="K690" s="193"/>
      <c r="L690" s="193"/>
      <c r="M690" s="193"/>
      <c r="N690" s="193"/>
      <c r="O690" s="193"/>
      <c r="P690" s="193"/>
      <c r="Q690" s="193"/>
      <c r="R690" s="193"/>
      <c r="S690" s="193"/>
      <c r="T690" s="193"/>
      <c r="U690" s="193"/>
      <c r="V690" s="193"/>
      <c r="W690" s="193"/>
      <c r="X690" s="193"/>
      <c r="Y690" s="193"/>
      <c r="Z690" s="193"/>
    </row>
    <row r="691" ht="12.0" customHeight="1">
      <c r="A691" s="193"/>
      <c r="B691" s="193"/>
      <c r="C691" s="193"/>
      <c r="D691" s="193"/>
      <c r="E691" s="193"/>
      <c r="F691" s="193"/>
      <c r="G691" s="193"/>
      <c r="H691" s="193"/>
      <c r="I691" s="193"/>
      <c r="J691" s="193"/>
      <c r="K691" s="193"/>
      <c r="L691" s="193"/>
      <c r="M691" s="193"/>
      <c r="N691" s="193"/>
      <c r="O691" s="193"/>
      <c r="P691" s="193"/>
      <c r="Q691" s="193"/>
      <c r="R691" s="193"/>
      <c r="S691" s="193"/>
      <c r="T691" s="193"/>
      <c r="U691" s="193"/>
      <c r="V691" s="193"/>
      <c r="W691" s="193"/>
      <c r="X691" s="193"/>
      <c r="Y691" s="193"/>
      <c r="Z691" s="193"/>
    </row>
    <row r="692" ht="12.0" customHeight="1">
      <c r="A692" s="193"/>
      <c r="B692" s="193"/>
      <c r="C692" s="193"/>
      <c r="D692" s="193"/>
      <c r="E692" s="193"/>
      <c r="F692" s="193"/>
      <c r="G692" s="193"/>
      <c r="H692" s="193"/>
      <c r="I692" s="193"/>
      <c r="J692" s="193"/>
      <c r="K692" s="193"/>
      <c r="L692" s="193"/>
      <c r="M692" s="193"/>
      <c r="N692" s="193"/>
      <c r="O692" s="193"/>
      <c r="P692" s="193"/>
      <c r="Q692" s="193"/>
      <c r="R692" s="193"/>
      <c r="S692" s="193"/>
      <c r="T692" s="193"/>
      <c r="U692" s="193"/>
      <c r="V692" s="193"/>
      <c r="W692" s="193"/>
      <c r="X692" s="193"/>
      <c r="Y692" s="193"/>
      <c r="Z692" s="193"/>
    </row>
    <row r="693" ht="12.0" customHeight="1">
      <c r="A693" s="193"/>
      <c r="B693" s="193"/>
      <c r="C693" s="193"/>
      <c r="D693" s="193"/>
      <c r="E693" s="193"/>
      <c r="F693" s="193"/>
      <c r="G693" s="193"/>
      <c r="H693" s="193"/>
      <c r="I693" s="193"/>
      <c r="J693" s="193"/>
      <c r="K693" s="193"/>
      <c r="L693" s="193"/>
      <c r="M693" s="193"/>
      <c r="N693" s="193"/>
      <c r="O693" s="193"/>
      <c r="P693" s="193"/>
      <c r="Q693" s="193"/>
      <c r="R693" s="193"/>
      <c r="S693" s="193"/>
      <c r="T693" s="193"/>
      <c r="U693" s="193"/>
      <c r="V693" s="193"/>
      <c r="W693" s="193"/>
      <c r="X693" s="193"/>
      <c r="Y693" s="193"/>
      <c r="Z693" s="193"/>
    </row>
    <row r="694" ht="12.0" customHeight="1">
      <c r="A694" s="193"/>
      <c r="B694" s="193"/>
      <c r="C694" s="193"/>
      <c r="D694" s="193"/>
      <c r="E694" s="193"/>
      <c r="F694" s="193"/>
      <c r="G694" s="193"/>
      <c r="H694" s="193"/>
      <c r="I694" s="193"/>
      <c r="J694" s="193"/>
      <c r="K694" s="193"/>
      <c r="L694" s="193"/>
      <c r="M694" s="193"/>
      <c r="N694" s="193"/>
      <c r="O694" s="193"/>
      <c r="P694" s="193"/>
      <c r="Q694" s="193"/>
      <c r="R694" s="193"/>
      <c r="S694" s="193"/>
      <c r="T694" s="193"/>
      <c r="U694" s="193"/>
      <c r="V694" s="193"/>
      <c r="W694" s="193"/>
      <c r="X694" s="193"/>
      <c r="Y694" s="193"/>
      <c r="Z694" s="193"/>
    </row>
    <row r="695" ht="12.0" customHeight="1">
      <c r="A695" s="193"/>
      <c r="B695" s="193"/>
      <c r="C695" s="193"/>
      <c r="D695" s="193"/>
      <c r="E695" s="193"/>
      <c r="F695" s="193"/>
      <c r="G695" s="193"/>
      <c r="H695" s="193"/>
      <c r="I695" s="193"/>
      <c r="J695" s="193"/>
      <c r="K695" s="193"/>
      <c r="L695" s="193"/>
      <c r="M695" s="193"/>
      <c r="N695" s="193"/>
      <c r="O695" s="193"/>
      <c r="P695" s="193"/>
      <c r="Q695" s="193"/>
      <c r="R695" s="193"/>
      <c r="S695" s="193"/>
      <c r="T695" s="193"/>
      <c r="U695" s="193"/>
      <c r="V695" s="193"/>
      <c r="W695" s="193"/>
      <c r="X695" s="193"/>
      <c r="Y695" s="193"/>
      <c r="Z695" s="193"/>
    </row>
    <row r="696" ht="12.0" customHeight="1">
      <c r="A696" s="193"/>
      <c r="B696" s="193"/>
      <c r="C696" s="193"/>
      <c r="D696" s="193"/>
      <c r="E696" s="193"/>
      <c r="F696" s="193"/>
      <c r="G696" s="193"/>
      <c r="H696" s="193"/>
      <c r="I696" s="193"/>
      <c r="J696" s="193"/>
      <c r="K696" s="193"/>
      <c r="L696" s="193"/>
      <c r="M696" s="193"/>
      <c r="N696" s="193"/>
      <c r="O696" s="193"/>
      <c r="P696" s="193"/>
      <c r="Q696" s="193"/>
      <c r="R696" s="193"/>
      <c r="S696" s="193"/>
      <c r="T696" s="193"/>
      <c r="U696" s="193"/>
      <c r="V696" s="193"/>
      <c r="W696" s="193"/>
      <c r="X696" s="193"/>
      <c r="Y696" s="193"/>
      <c r="Z696" s="193"/>
    </row>
    <row r="697" ht="12.0" customHeight="1">
      <c r="A697" s="193"/>
      <c r="B697" s="193"/>
      <c r="C697" s="193"/>
      <c r="D697" s="193"/>
      <c r="E697" s="193"/>
      <c r="F697" s="193"/>
      <c r="G697" s="193"/>
      <c r="H697" s="193"/>
      <c r="I697" s="193"/>
      <c r="J697" s="193"/>
      <c r="K697" s="193"/>
      <c r="L697" s="193"/>
      <c r="M697" s="193"/>
      <c r="N697" s="193"/>
      <c r="O697" s="193"/>
      <c r="P697" s="193"/>
      <c r="Q697" s="193"/>
      <c r="R697" s="193"/>
      <c r="S697" s="193"/>
      <c r="T697" s="193"/>
      <c r="U697" s="193"/>
      <c r="V697" s="193"/>
      <c r="W697" s="193"/>
      <c r="X697" s="193"/>
      <c r="Y697" s="193"/>
      <c r="Z697" s="193"/>
    </row>
    <row r="698" ht="12.0" customHeight="1">
      <c r="A698" s="193"/>
      <c r="B698" s="193"/>
      <c r="C698" s="193"/>
      <c r="D698" s="193"/>
      <c r="E698" s="193"/>
      <c r="F698" s="193"/>
      <c r="G698" s="193"/>
      <c r="H698" s="193"/>
      <c r="I698" s="193"/>
      <c r="J698" s="193"/>
      <c r="K698" s="193"/>
      <c r="L698" s="193"/>
      <c r="M698" s="193"/>
      <c r="N698" s="193"/>
      <c r="O698" s="193"/>
      <c r="P698" s="193"/>
      <c r="Q698" s="193"/>
      <c r="R698" s="193"/>
      <c r="S698" s="193"/>
      <c r="T698" s="193"/>
      <c r="U698" s="193"/>
      <c r="V698" s="193"/>
      <c r="W698" s="193"/>
      <c r="X698" s="193"/>
      <c r="Y698" s="193"/>
      <c r="Z698" s="193"/>
    </row>
    <row r="699" ht="12.0" customHeight="1">
      <c r="A699" s="193"/>
      <c r="B699" s="193"/>
      <c r="C699" s="193"/>
      <c r="D699" s="193"/>
      <c r="E699" s="193"/>
      <c r="F699" s="193"/>
      <c r="G699" s="193"/>
      <c r="H699" s="193"/>
      <c r="I699" s="193"/>
      <c r="J699" s="193"/>
      <c r="K699" s="193"/>
      <c r="L699" s="193"/>
      <c r="M699" s="193"/>
      <c r="N699" s="193"/>
      <c r="O699" s="193"/>
      <c r="P699" s="193"/>
      <c r="Q699" s="193"/>
      <c r="R699" s="193"/>
      <c r="S699" s="193"/>
      <c r="T699" s="193"/>
      <c r="U699" s="193"/>
      <c r="V699" s="193"/>
      <c r="W699" s="193"/>
      <c r="X699" s="193"/>
      <c r="Y699" s="193"/>
      <c r="Z699" s="193"/>
    </row>
    <row r="700" ht="12.0" customHeight="1">
      <c r="A700" s="193"/>
      <c r="B700" s="193"/>
      <c r="C700" s="193"/>
      <c r="D700" s="193"/>
      <c r="E700" s="193"/>
      <c r="F700" s="193"/>
      <c r="G700" s="193"/>
      <c r="H700" s="193"/>
      <c r="I700" s="193"/>
      <c r="J700" s="193"/>
      <c r="K700" s="193"/>
      <c r="L700" s="193"/>
      <c r="M700" s="193"/>
      <c r="N700" s="193"/>
      <c r="O700" s="193"/>
      <c r="P700" s="193"/>
      <c r="Q700" s="193"/>
      <c r="R700" s="193"/>
      <c r="S700" s="193"/>
      <c r="T700" s="193"/>
      <c r="U700" s="193"/>
      <c r="V700" s="193"/>
      <c r="W700" s="193"/>
      <c r="X700" s="193"/>
      <c r="Y700" s="193"/>
      <c r="Z700" s="193"/>
    </row>
    <row r="701" ht="12.0" customHeight="1">
      <c r="A701" s="193"/>
      <c r="B701" s="193"/>
      <c r="C701" s="193"/>
      <c r="D701" s="193"/>
      <c r="E701" s="193"/>
      <c r="F701" s="193"/>
      <c r="G701" s="193"/>
      <c r="H701" s="193"/>
      <c r="I701" s="193"/>
      <c r="J701" s="193"/>
      <c r="K701" s="193"/>
      <c r="L701" s="193"/>
      <c r="M701" s="193"/>
      <c r="N701" s="193"/>
      <c r="O701" s="193"/>
      <c r="P701" s="193"/>
      <c r="Q701" s="193"/>
      <c r="R701" s="193"/>
      <c r="S701" s="193"/>
      <c r="T701" s="193"/>
      <c r="U701" s="193"/>
      <c r="V701" s="193"/>
      <c r="W701" s="193"/>
      <c r="X701" s="193"/>
      <c r="Y701" s="193"/>
      <c r="Z701" s="193"/>
    </row>
    <row r="702" ht="12.0" customHeight="1">
      <c r="A702" s="193"/>
      <c r="B702" s="193"/>
      <c r="C702" s="193"/>
      <c r="D702" s="193"/>
      <c r="E702" s="193"/>
      <c r="F702" s="193"/>
      <c r="G702" s="193"/>
      <c r="H702" s="193"/>
      <c r="I702" s="193"/>
      <c r="J702" s="193"/>
      <c r="K702" s="193"/>
      <c r="L702" s="193"/>
      <c r="M702" s="193"/>
      <c r="N702" s="193"/>
      <c r="O702" s="193"/>
      <c r="P702" s="193"/>
      <c r="Q702" s="193"/>
      <c r="R702" s="193"/>
      <c r="S702" s="193"/>
      <c r="T702" s="193"/>
      <c r="U702" s="193"/>
      <c r="V702" s="193"/>
      <c r="W702" s="193"/>
      <c r="X702" s="193"/>
      <c r="Y702" s="193"/>
      <c r="Z702" s="193"/>
    </row>
    <row r="703" ht="12.0" customHeight="1">
      <c r="A703" s="193"/>
      <c r="B703" s="193"/>
      <c r="C703" s="193"/>
      <c r="D703" s="193"/>
      <c r="E703" s="193"/>
      <c r="F703" s="193"/>
      <c r="G703" s="193"/>
      <c r="H703" s="193"/>
      <c r="I703" s="193"/>
      <c r="J703" s="193"/>
      <c r="K703" s="193"/>
      <c r="L703" s="193"/>
      <c r="M703" s="193"/>
      <c r="N703" s="193"/>
      <c r="O703" s="193"/>
      <c r="P703" s="193"/>
      <c r="Q703" s="193"/>
      <c r="R703" s="193"/>
      <c r="S703" s="193"/>
      <c r="T703" s="193"/>
      <c r="U703" s="193"/>
      <c r="V703" s="193"/>
      <c r="W703" s="193"/>
      <c r="X703" s="193"/>
      <c r="Y703" s="193"/>
      <c r="Z703" s="193"/>
    </row>
    <row r="704" ht="12.0" customHeight="1">
      <c r="A704" s="193"/>
      <c r="B704" s="193"/>
      <c r="C704" s="193"/>
      <c r="D704" s="193"/>
      <c r="E704" s="193"/>
      <c r="F704" s="193"/>
      <c r="G704" s="193"/>
      <c r="H704" s="193"/>
      <c r="I704" s="193"/>
      <c r="J704" s="193"/>
      <c r="K704" s="193"/>
      <c r="L704" s="193"/>
      <c r="M704" s="193"/>
      <c r="N704" s="193"/>
      <c r="O704" s="193"/>
      <c r="P704" s="193"/>
      <c r="Q704" s="193"/>
      <c r="R704" s="193"/>
      <c r="S704" s="193"/>
      <c r="T704" s="193"/>
      <c r="U704" s="193"/>
      <c r="V704" s="193"/>
      <c r="W704" s="193"/>
      <c r="X704" s="193"/>
      <c r="Y704" s="193"/>
      <c r="Z704" s="193"/>
    </row>
    <row r="705" ht="12.0" customHeight="1">
      <c r="A705" s="193"/>
      <c r="B705" s="193"/>
      <c r="C705" s="193"/>
      <c r="D705" s="193"/>
      <c r="E705" s="193"/>
      <c r="F705" s="193"/>
      <c r="G705" s="193"/>
      <c r="H705" s="193"/>
      <c r="I705" s="193"/>
      <c r="J705" s="193"/>
      <c r="K705" s="193"/>
      <c r="L705" s="193"/>
      <c r="M705" s="193"/>
      <c r="N705" s="193"/>
      <c r="O705" s="193"/>
      <c r="P705" s="193"/>
      <c r="Q705" s="193"/>
      <c r="R705" s="193"/>
      <c r="S705" s="193"/>
      <c r="T705" s="193"/>
      <c r="U705" s="193"/>
      <c r="V705" s="193"/>
      <c r="W705" s="193"/>
      <c r="X705" s="193"/>
      <c r="Y705" s="193"/>
      <c r="Z705" s="193"/>
    </row>
    <row r="706" ht="12.0" customHeight="1">
      <c r="A706" s="193"/>
      <c r="B706" s="193"/>
      <c r="C706" s="193"/>
      <c r="D706" s="193"/>
      <c r="E706" s="193"/>
      <c r="F706" s="193"/>
      <c r="G706" s="193"/>
      <c r="H706" s="193"/>
      <c r="I706" s="193"/>
      <c r="J706" s="193"/>
      <c r="K706" s="193"/>
      <c r="L706" s="193"/>
      <c r="M706" s="193"/>
      <c r="N706" s="193"/>
      <c r="O706" s="193"/>
      <c r="P706" s="193"/>
      <c r="Q706" s="193"/>
      <c r="R706" s="193"/>
      <c r="S706" s="193"/>
      <c r="T706" s="193"/>
      <c r="U706" s="193"/>
      <c r="V706" s="193"/>
      <c r="W706" s="193"/>
      <c r="X706" s="193"/>
      <c r="Y706" s="193"/>
      <c r="Z706" s="193"/>
    </row>
    <row r="707" ht="12.0" customHeight="1">
      <c r="A707" s="193"/>
      <c r="B707" s="193"/>
      <c r="C707" s="193"/>
      <c r="D707" s="193"/>
      <c r="E707" s="193"/>
      <c r="F707" s="193"/>
      <c r="G707" s="193"/>
      <c r="H707" s="193"/>
      <c r="I707" s="193"/>
      <c r="J707" s="193"/>
      <c r="K707" s="193"/>
      <c r="L707" s="193"/>
      <c r="M707" s="193"/>
      <c r="N707" s="193"/>
      <c r="O707" s="193"/>
      <c r="P707" s="193"/>
      <c r="Q707" s="193"/>
      <c r="R707" s="193"/>
      <c r="S707" s="193"/>
      <c r="T707" s="193"/>
      <c r="U707" s="193"/>
      <c r="V707" s="193"/>
      <c r="W707" s="193"/>
      <c r="X707" s="193"/>
      <c r="Y707" s="193"/>
      <c r="Z707" s="193"/>
    </row>
    <row r="708" ht="12.0" customHeight="1">
      <c r="A708" s="193"/>
      <c r="B708" s="193"/>
      <c r="C708" s="193"/>
      <c r="D708" s="193"/>
      <c r="E708" s="193"/>
      <c r="F708" s="193"/>
      <c r="G708" s="193"/>
      <c r="H708" s="193"/>
      <c r="I708" s="193"/>
      <c r="J708" s="193"/>
      <c r="K708" s="193"/>
      <c r="L708" s="193"/>
      <c r="M708" s="193"/>
      <c r="N708" s="193"/>
      <c r="O708" s="193"/>
      <c r="P708" s="193"/>
      <c r="Q708" s="193"/>
      <c r="R708" s="193"/>
      <c r="S708" s="193"/>
      <c r="T708" s="193"/>
      <c r="U708" s="193"/>
      <c r="V708" s="193"/>
      <c r="W708" s="193"/>
      <c r="X708" s="193"/>
      <c r="Y708" s="193"/>
      <c r="Z708" s="193"/>
    </row>
    <row r="709" ht="12.0" customHeight="1">
      <c r="A709" s="193"/>
      <c r="B709" s="193"/>
      <c r="C709" s="193"/>
      <c r="D709" s="193"/>
      <c r="E709" s="193"/>
      <c r="F709" s="193"/>
      <c r="G709" s="193"/>
      <c r="H709" s="193"/>
      <c r="I709" s="193"/>
      <c r="J709" s="193"/>
      <c r="K709" s="193"/>
      <c r="L709" s="193"/>
      <c r="M709" s="193"/>
      <c r="N709" s="193"/>
      <c r="O709" s="193"/>
      <c r="P709" s="193"/>
      <c r="Q709" s="193"/>
      <c r="R709" s="193"/>
      <c r="S709" s="193"/>
      <c r="T709" s="193"/>
      <c r="U709" s="193"/>
      <c r="V709" s="193"/>
      <c r="W709" s="193"/>
      <c r="X709" s="193"/>
      <c r="Y709" s="193"/>
      <c r="Z709" s="193"/>
    </row>
    <row r="710" ht="12.0" customHeight="1">
      <c r="A710" s="193"/>
      <c r="B710" s="193"/>
      <c r="C710" s="193"/>
      <c r="D710" s="193"/>
      <c r="E710" s="193"/>
      <c r="F710" s="193"/>
      <c r="G710" s="193"/>
      <c r="H710" s="193"/>
      <c r="I710" s="193"/>
      <c r="J710" s="193"/>
      <c r="K710" s="193"/>
      <c r="L710" s="193"/>
      <c r="M710" s="193"/>
      <c r="N710" s="193"/>
      <c r="O710" s="193"/>
      <c r="P710" s="193"/>
      <c r="Q710" s="193"/>
      <c r="R710" s="193"/>
      <c r="S710" s="193"/>
      <c r="T710" s="193"/>
      <c r="U710" s="193"/>
      <c r="V710" s="193"/>
      <c r="W710" s="193"/>
      <c r="X710" s="193"/>
      <c r="Y710" s="193"/>
      <c r="Z710" s="193"/>
    </row>
    <row r="711" ht="12.0" customHeight="1">
      <c r="A711" s="193"/>
      <c r="B711" s="193"/>
      <c r="C711" s="193"/>
      <c r="D711" s="193"/>
      <c r="E711" s="193"/>
      <c r="F711" s="193"/>
      <c r="G711" s="193"/>
      <c r="H711" s="193"/>
      <c r="I711" s="193"/>
      <c r="J711" s="193"/>
      <c r="K711" s="193"/>
      <c r="L711" s="193"/>
      <c r="M711" s="193"/>
      <c r="N711" s="193"/>
      <c r="O711" s="193"/>
      <c r="P711" s="193"/>
      <c r="Q711" s="193"/>
      <c r="R711" s="193"/>
      <c r="S711" s="193"/>
      <c r="T711" s="193"/>
      <c r="U711" s="193"/>
      <c r="V711" s="193"/>
      <c r="W711" s="193"/>
      <c r="X711" s="193"/>
      <c r="Y711" s="193"/>
      <c r="Z711" s="193"/>
    </row>
    <row r="712" ht="12.0" customHeight="1">
      <c r="A712" s="193"/>
      <c r="B712" s="193"/>
      <c r="C712" s="193"/>
      <c r="D712" s="193"/>
      <c r="E712" s="193"/>
      <c r="F712" s="193"/>
      <c r="G712" s="193"/>
      <c r="H712" s="193"/>
      <c r="I712" s="193"/>
      <c r="J712" s="193"/>
      <c r="K712" s="193"/>
      <c r="L712" s="193"/>
      <c r="M712" s="193"/>
      <c r="N712" s="193"/>
      <c r="O712" s="193"/>
      <c r="P712" s="193"/>
      <c r="Q712" s="193"/>
      <c r="R712" s="193"/>
      <c r="S712" s="193"/>
      <c r="T712" s="193"/>
      <c r="U712" s="193"/>
      <c r="V712" s="193"/>
      <c r="W712" s="193"/>
      <c r="X712" s="193"/>
      <c r="Y712" s="193"/>
      <c r="Z712" s="193"/>
    </row>
    <row r="713" ht="12.0" customHeight="1">
      <c r="A713" s="193"/>
      <c r="B713" s="193"/>
      <c r="C713" s="193"/>
      <c r="D713" s="193"/>
      <c r="E713" s="193"/>
      <c r="F713" s="193"/>
      <c r="G713" s="193"/>
      <c r="H713" s="193"/>
      <c r="I713" s="193"/>
      <c r="J713" s="193"/>
      <c r="K713" s="193"/>
      <c r="L713" s="193"/>
      <c r="M713" s="193"/>
      <c r="N713" s="193"/>
      <c r="O713" s="193"/>
      <c r="P713" s="193"/>
      <c r="Q713" s="193"/>
      <c r="R713" s="193"/>
      <c r="S713" s="193"/>
      <c r="T713" s="193"/>
      <c r="U713" s="193"/>
      <c r="V713" s="193"/>
      <c r="W713" s="193"/>
      <c r="X713" s="193"/>
      <c r="Y713" s="193"/>
      <c r="Z713" s="193"/>
    </row>
    <row r="714" ht="12.0" customHeight="1">
      <c r="A714" s="193"/>
      <c r="B714" s="193"/>
      <c r="C714" s="193"/>
      <c r="D714" s="193"/>
      <c r="E714" s="193"/>
      <c r="F714" s="193"/>
      <c r="G714" s="193"/>
      <c r="H714" s="193"/>
      <c r="I714" s="193"/>
      <c r="J714" s="193"/>
      <c r="K714" s="193"/>
      <c r="L714" s="193"/>
      <c r="M714" s="193"/>
      <c r="N714" s="193"/>
      <c r="O714" s="193"/>
      <c r="P714" s="193"/>
      <c r="Q714" s="193"/>
      <c r="R714" s="193"/>
      <c r="S714" s="193"/>
      <c r="T714" s="193"/>
      <c r="U714" s="193"/>
      <c r="V714" s="193"/>
      <c r="W714" s="193"/>
      <c r="X714" s="193"/>
      <c r="Y714" s="193"/>
      <c r="Z714" s="193"/>
    </row>
    <row r="715" ht="12.0" customHeight="1">
      <c r="A715" s="193"/>
      <c r="B715" s="193"/>
      <c r="C715" s="193"/>
      <c r="D715" s="193"/>
      <c r="E715" s="193"/>
      <c r="F715" s="193"/>
      <c r="G715" s="193"/>
      <c r="H715" s="193"/>
      <c r="I715" s="193"/>
      <c r="J715" s="193"/>
      <c r="K715" s="193"/>
      <c r="L715" s="193"/>
      <c r="M715" s="193"/>
      <c r="N715" s="193"/>
      <c r="O715" s="193"/>
      <c r="P715" s="193"/>
      <c r="Q715" s="193"/>
      <c r="R715" s="193"/>
      <c r="S715" s="193"/>
      <c r="T715" s="193"/>
      <c r="U715" s="193"/>
      <c r="V715" s="193"/>
      <c r="W715" s="193"/>
      <c r="X715" s="193"/>
      <c r="Y715" s="193"/>
      <c r="Z715" s="193"/>
    </row>
    <row r="716" ht="12.0" customHeight="1">
      <c r="A716" s="193"/>
      <c r="B716" s="193"/>
      <c r="C716" s="193"/>
      <c r="D716" s="193"/>
      <c r="E716" s="193"/>
      <c r="F716" s="193"/>
      <c r="G716" s="193"/>
      <c r="H716" s="193"/>
      <c r="I716" s="193"/>
      <c r="J716" s="193"/>
      <c r="K716" s="193"/>
      <c r="L716" s="193"/>
      <c r="M716" s="193"/>
      <c r="N716" s="193"/>
      <c r="O716" s="193"/>
      <c r="P716" s="193"/>
      <c r="Q716" s="193"/>
      <c r="R716" s="193"/>
      <c r="S716" s="193"/>
      <c r="T716" s="193"/>
      <c r="U716" s="193"/>
      <c r="V716" s="193"/>
      <c r="W716" s="193"/>
      <c r="X716" s="193"/>
      <c r="Y716" s="193"/>
      <c r="Z716" s="193"/>
    </row>
    <row r="717" ht="12.0" customHeight="1">
      <c r="A717" s="193"/>
      <c r="B717" s="193"/>
      <c r="C717" s="193"/>
      <c r="D717" s="193"/>
      <c r="E717" s="193"/>
      <c r="F717" s="193"/>
      <c r="G717" s="193"/>
      <c r="H717" s="193"/>
      <c r="I717" s="193"/>
      <c r="J717" s="193"/>
      <c r="K717" s="193"/>
      <c r="L717" s="193"/>
      <c r="M717" s="193"/>
      <c r="N717" s="193"/>
      <c r="O717" s="193"/>
      <c r="P717" s="193"/>
      <c r="Q717" s="193"/>
      <c r="R717" s="193"/>
      <c r="S717" s="193"/>
      <c r="T717" s="193"/>
      <c r="U717" s="193"/>
      <c r="V717" s="193"/>
      <c r="W717" s="193"/>
      <c r="X717" s="193"/>
      <c r="Y717" s="193"/>
      <c r="Z717" s="193"/>
    </row>
    <row r="718" ht="12.0" customHeight="1">
      <c r="A718" s="193"/>
      <c r="B718" s="193"/>
      <c r="C718" s="193"/>
      <c r="D718" s="193"/>
      <c r="E718" s="193"/>
      <c r="F718" s="193"/>
      <c r="G718" s="193"/>
      <c r="H718" s="193"/>
      <c r="I718" s="193"/>
      <c r="J718" s="193"/>
      <c r="K718" s="193"/>
      <c r="L718" s="193"/>
      <c r="M718" s="193"/>
      <c r="N718" s="193"/>
      <c r="O718" s="193"/>
      <c r="P718" s="193"/>
      <c r="Q718" s="193"/>
      <c r="R718" s="193"/>
      <c r="S718" s="193"/>
      <c r="T718" s="193"/>
      <c r="U718" s="193"/>
      <c r="V718" s="193"/>
      <c r="W718" s="193"/>
      <c r="X718" s="193"/>
      <c r="Y718" s="193"/>
      <c r="Z718" s="193"/>
    </row>
    <row r="719" ht="12.0" customHeight="1">
      <c r="A719" s="193"/>
      <c r="B719" s="193"/>
      <c r="C719" s="193"/>
      <c r="D719" s="193"/>
      <c r="E719" s="193"/>
      <c r="F719" s="193"/>
      <c r="G719" s="193"/>
      <c r="H719" s="193"/>
      <c r="I719" s="193"/>
      <c r="J719" s="193"/>
      <c r="K719" s="193"/>
      <c r="L719" s="193"/>
      <c r="M719" s="193"/>
      <c r="N719" s="193"/>
      <c r="O719" s="193"/>
      <c r="P719" s="193"/>
      <c r="Q719" s="193"/>
      <c r="R719" s="193"/>
      <c r="S719" s="193"/>
      <c r="T719" s="193"/>
      <c r="U719" s="193"/>
      <c r="V719" s="193"/>
      <c r="W719" s="193"/>
      <c r="X719" s="193"/>
      <c r="Y719" s="193"/>
      <c r="Z719" s="193"/>
    </row>
    <row r="720" ht="12.0" customHeight="1">
      <c r="A720" s="193"/>
      <c r="B720" s="193"/>
      <c r="C720" s="193"/>
      <c r="D720" s="193"/>
      <c r="E720" s="193"/>
      <c r="F720" s="193"/>
      <c r="G720" s="193"/>
      <c r="H720" s="193"/>
      <c r="I720" s="193"/>
      <c r="J720" s="193"/>
      <c r="K720" s="193"/>
      <c r="L720" s="193"/>
      <c r="M720" s="193"/>
      <c r="N720" s="193"/>
      <c r="O720" s="193"/>
      <c r="P720" s="193"/>
      <c r="Q720" s="193"/>
      <c r="R720" s="193"/>
      <c r="S720" s="193"/>
      <c r="T720" s="193"/>
      <c r="U720" s="193"/>
      <c r="V720" s="193"/>
      <c r="W720" s="193"/>
      <c r="X720" s="193"/>
      <c r="Y720" s="193"/>
      <c r="Z720" s="193"/>
    </row>
    <row r="721" ht="12.0" customHeight="1">
      <c r="A721" s="193"/>
      <c r="B721" s="193"/>
      <c r="C721" s="193"/>
      <c r="D721" s="193"/>
      <c r="E721" s="193"/>
      <c r="F721" s="193"/>
      <c r="G721" s="193"/>
      <c r="H721" s="193"/>
      <c r="I721" s="193"/>
      <c r="J721" s="193"/>
      <c r="K721" s="193"/>
      <c r="L721" s="193"/>
      <c r="M721" s="193"/>
      <c r="N721" s="193"/>
      <c r="O721" s="193"/>
      <c r="P721" s="193"/>
      <c r="Q721" s="193"/>
      <c r="R721" s="193"/>
      <c r="S721" s="193"/>
      <c r="T721" s="193"/>
      <c r="U721" s="193"/>
      <c r="V721" s="193"/>
      <c r="W721" s="193"/>
      <c r="X721" s="193"/>
      <c r="Y721" s="193"/>
      <c r="Z721" s="193"/>
    </row>
    <row r="722" ht="12.0" customHeight="1">
      <c r="A722" s="193"/>
      <c r="B722" s="193"/>
      <c r="C722" s="193"/>
      <c r="D722" s="193"/>
      <c r="E722" s="193"/>
      <c r="F722" s="193"/>
      <c r="G722" s="193"/>
      <c r="H722" s="193"/>
      <c r="I722" s="193"/>
      <c r="J722" s="193"/>
      <c r="K722" s="193"/>
      <c r="L722" s="193"/>
      <c r="M722" s="193"/>
      <c r="N722" s="193"/>
      <c r="O722" s="193"/>
      <c r="P722" s="193"/>
      <c r="Q722" s="193"/>
      <c r="R722" s="193"/>
      <c r="S722" s="193"/>
      <c r="T722" s="193"/>
      <c r="U722" s="193"/>
      <c r="V722" s="193"/>
      <c r="W722" s="193"/>
      <c r="X722" s="193"/>
      <c r="Y722" s="193"/>
      <c r="Z722" s="193"/>
    </row>
    <row r="723" ht="12.0" customHeight="1">
      <c r="A723" s="193"/>
      <c r="B723" s="193"/>
      <c r="C723" s="193"/>
      <c r="D723" s="193"/>
      <c r="E723" s="193"/>
      <c r="F723" s="193"/>
      <c r="G723" s="193"/>
      <c r="H723" s="193"/>
      <c r="I723" s="193"/>
      <c r="J723" s="193"/>
      <c r="K723" s="193"/>
      <c r="L723" s="193"/>
      <c r="M723" s="193"/>
      <c r="N723" s="193"/>
      <c r="O723" s="193"/>
      <c r="P723" s="193"/>
      <c r="Q723" s="193"/>
      <c r="R723" s="193"/>
      <c r="S723" s="193"/>
      <c r="T723" s="193"/>
      <c r="U723" s="193"/>
      <c r="V723" s="193"/>
      <c r="W723" s="193"/>
      <c r="X723" s="193"/>
      <c r="Y723" s="193"/>
      <c r="Z723" s="193"/>
    </row>
    <row r="724" ht="12.0" customHeight="1">
      <c r="A724" s="193"/>
      <c r="B724" s="193"/>
      <c r="C724" s="193"/>
      <c r="D724" s="193"/>
      <c r="E724" s="193"/>
      <c r="F724" s="193"/>
      <c r="G724" s="193"/>
      <c r="H724" s="193"/>
      <c r="I724" s="193"/>
      <c r="J724" s="193"/>
      <c r="K724" s="193"/>
      <c r="L724" s="193"/>
      <c r="M724" s="193"/>
      <c r="N724" s="193"/>
      <c r="O724" s="193"/>
      <c r="P724" s="193"/>
      <c r="Q724" s="193"/>
      <c r="R724" s="193"/>
      <c r="S724" s="193"/>
      <c r="T724" s="193"/>
      <c r="U724" s="193"/>
      <c r="V724" s="193"/>
      <c r="W724" s="193"/>
      <c r="X724" s="193"/>
      <c r="Y724" s="193"/>
      <c r="Z724" s="193"/>
    </row>
    <row r="725" ht="12.0" customHeight="1">
      <c r="A725" s="193"/>
      <c r="B725" s="193"/>
      <c r="C725" s="193"/>
      <c r="D725" s="193"/>
      <c r="E725" s="193"/>
      <c r="F725" s="193"/>
      <c r="G725" s="193"/>
      <c r="H725" s="193"/>
      <c r="I725" s="193"/>
      <c r="J725" s="193"/>
      <c r="K725" s="193"/>
      <c r="L725" s="193"/>
      <c r="M725" s="193"/>
      <c r="N725" s="193"/>
      <c r="O725" s="193"/>
      <c r="P725" s="193"/>
      <c r="Q725" s="193"/>
      <c r="R725" s="193"/>
      <c r="S725" s="193"/>
      <c r="T725" s="193"/>
      <c r="U725" s="193"/>
      <c r="V725" s="193"/>
      <c r="W725" s="193"/>
      <c r="X725" s="193"/>
      <c r="Y725" s="193"/>
      <c r="Z725" s="193"/>
    </row>
    <row r="726" ht="12.0" customHeight="1">
      <c r="A726" s="193"/>
      <c r="B726" s="193"/>
      <c r="C726" s="193"/>
      <c r="D726" s="193"/>
      <c r="E726" s="193"/>
      <c r="F726" s="193"/>
      <c r="G726" s="193"/>
      <c r="H726" s="193"/>
      <c r="I726" s="193"/>
      <c r="J726" s="193"/>
      <c r="K726" s="193"/>
      <c r="L726" s="193"/>
      <c r="M726" s="193"/>
      <c r="N726" s="193"/>
      <c r="O726" s="193"/>
      <c r="P726" s="193"/>
      <c r="Q726" s="193"/>
      <c r="R726" s="193"/>
      <c r="S726" s="193"/>
      <c r="T726" s="193"/>
      <c r="U726" s="193"/>
      <c r="V726" s="193"/>
      <c r="W726" s="193"/>
      <c r="X726" s="193"/>
      <c r="Y726" s="193"/>
      <c r="Z726" s="193"/>
    </row>
    <row r="727" ht="12.0" customHeight="1">
      <c r="A727" s="193"/>
      <c r="B727" s="193"/>
      <c r="C727" s="193"/>
      <c r="D727" s="193"/>
      <c r="E727" s="193"/>
      <c r="F727" s="193"/>
      <c r="G727" s="193"/>
      <c r="H727" s="193"/>
      <c r="I727" s="193"/>
      <c r="J727" s="193"/>
      <c r="K727" s="193"/>
      <c r="L727" s="193"/>
      <c r="M727" s="193"/>
      <c r="N727" s="193"/>
      <c r="O727" s="193"/>
      <c r="P727" s="193"/>
      <c r="Q727" s="193"/>
      <c r="R727" s="193"/>
      <c r="S727" s="193"/>
      <c r="T727" s="193"/>
      <c r="U727" s="193"/>
      <c r="V727" s="193"/>
      <c r="W727" s="193"/>
      <c r="X727" s="193"/>
      <c r="Y727" s="193"/>
      <c r="Z727" s="193"/>
    </row>
    <row r="728" ht="12.0" customHeight="1">
      <c r="A728" s="193"/>
      <c r="B728" s="193"/>
      <c r="C728" s="193"/>
      <c r="D728" s="193"/>
      <c r="E728" s="193"/>
      <c r="F728" s="193"/>
      <c r="G728" s="193"/>
      <c r="H728" s="193"/>
      <c r="I728" s="193"/>
      <c r="J728" s="193"/>
      <c r="K728" s="193"/>
      <c r="L728" s="193"/>
      <c r="M728" s="193"/>
      <c r="N728" s="193"/>
      <c r="O728" s="193"/>
      <c r="P728" s="193"/>
      <c r="Q728" s="193"/>
      <c r="R728" s="193"/>
      <c r="S728" s="193"/>
      <c r="T728" s="193"/>
      <c r="U728" s="193"/>
      <c r="V728" s="193"/>
      <c r="W728" s="193"/>
      <c r="X728" s="193"/>
      <c r="Y728" s="193"/>
      <c r="Z728" s="193"/>
    </row>
    <row r="729" ht="12.0" customHeight="1">
      <c r="A729" s="193"/>
      <c r="B729" s="193"/>
      <c r="C729" s="193"/>
      <c r="D729" s="193"/>
      <c r="E729" s="193"/>
      <c r="F729" s="193"/>
      <c r="G729" s="193"/>
      <c r="H729" s="193"/>
      <c r="I729" s="193"/>
      <c r="J729" s="193"/>
      <c r="K729" s="193"/>
      <c r="L729" s="193"/>
      <c r="M729" s="193"/>
      <c r="N729" s="193"/>
      <c r="O729" s="193"/>
      <c r="P729" s="193"/>
      <c r="Q729" s="193"/>
      <c r="R729" s="193"/>
      <c r="S729" s="193"/>
      <c r="T729" s="193"/>
      <c r="U729" s="193"/>
      <c r="V729" s="193"/>
      <c r="W729" s="193"/>
      <c r="X729" s="193"/>
      <c r="Y729" s="193"/>
      <c r="Z729" s="193"/>
    </row>
    <row r="730" ht="12.0" customHeight="1">
      <c r="A730" s="193"/>
      <c r="B730" s="193"/>
      <c r="C730" s="193"/>
      <c r="D730" s="193"/>
      <c r="E730" s="193"/>
      <c r="F730" s="193"/>
      <c r="G730" s="193"/>
      <c r="H730" s="193"/>
      <c r="I730" s="193"/>
      <c r="J730" s="193"/>
      <c r="K730" s="193"/>
      <c r="L730" s="193"/>
      <c r="M730" s="193"/>
      <c r="N730" s="193"/>
      <c r="O730" s="193"/>
      <c r="P730" s="193"/>
      <c r="Q730" s="193"/>
      <c r="R730" s="193"/>
      <c r="S730" s="193"/>
      <c r="T730" s="193"/>
      <c r="U730" s="193"/>
      <c r="V730" s="193"/>
      <c r="W730" s="193"/>
      <c r="X730" s="193"/>
      <c r="Y730" s="193"/>
      <c r="Z730" s="193"/>
    </row>
    <row r="731" ht="12.0" customHeight="1">
      <c r="A731" s="193"/>
      <c r="B731" s="193"/>
      <c r="C731" s="193"/>
      <c r="D731" s="193"/>
      <c r="E731" s="193"/>
      <c r="F731" s="193"/>
      <c r="G731" s="193"/>
      <c r="H731" s="193"/>
      <c r="I731" s="193"/>
      <c r="J731" s="193"/>
      <c r="K731" s="193"/>
      <c r="L731" s="193"/>
      <c r="M731" s="193"/>
      <c r="N731" s="193"/>
      <c r="O731" s="193"/>
      <c r="P731" s="193"/>
      <c r="Q731" s="193"/>
      <c r="R731" s="193"/>
      <c r="S731" s="193"/>
      <c r="T731" s="193"/>
      <c r="U731" s="193"/>
      <c r="V731" s="193"/>
      <c r="W731" s="193"/>
      <c r="X731" s="193"/>
      <c r="Y731" s="193"/>
      <c r="Z731" s="193"/>
    </row>
    <row r="732" ht="12.0" customHeight="1">
      <c r="A732" s="193"/>
      <c r="B732" s="193"/>
      <c r="C732" s="193"/>
      <c r="D732" s="193"/>
      <c r="E732" s="193"/>
      <c r="F732" s="193"/>
      <c r="G732" s="193"/>
      <c r="H732" s="193"/>
      <c r="I732" s="193"/>
      <c r="J732" s="193"/>
      <c r="K732" s="193"/>
      <c r="L732" s="193"/>
      <c r="M732" s="193"/>
      <c r="N732" s="193"/>
      <c r="O732" s="193"/>
      <c r="P732" s="193"/>
      <c r="Q732" s="193"/>
      <c r="R732" s="193"/>
      <c r="S732" s="193"/>
      <c r="T732" s="193"/>
      <c r="U732" s="193"/>
      <c r="V732" s="193"/>
      <c r="W732" s="193"/>
      <c r="X732" s="193"/>
      <c r="Y732" s="193"/>
      <c r="Z732" s="193"/>
    </row>
    <row r="733" ht="12.0" customHeight="1">
      <c r="A733" s="193"/>
      <c r="B733" s="193"/>
      <c r="C733" s="193"/>
      <c r="D733" s="193"/>
      <c r="E733" s="193"/>
      <c r="F733" s="193"/>
      <c r="G733" s="193"/>
      <c r="H733" s="193"/>
      <c r="I733" s="193"/>
      <c r="J733" s="193"/>
      <c r="K733" s="193"/>
      <c r="L733" s="193"/>
      <c r="M733" s="193"/>
      <c r="N733" s="193"/>
      <c r="O733" s="193"/>
      <c r="P733" s="193"/>
      <c r="Q733" s="193"/>
      <c r="R733" s="193"/>
      <c r="S733" s="193"/>
      <c r="T733" s="193"/>
      <c r="U733" s="193"/>
      <c r="V733" s="193"/>
      <c r="W733" s="193"/>
      <c r="X733" s="193"/>
      <c r="Y733" s="193"/>
      <c r="Z733" s="193"/>
    </row>
    <row r="734" ht="12.0" customHeight="1">
      <c r="A734" s="193"/>
      <c r="B734" s="193"/>
      <c r="C734" s="193"/>
      <c r="D734" s="193"/>
      <c r="E734" s="193"/>
      <c r="F734" s="193"/>
      <c r="G734" s="193"/>
      <c r="H734" s="193"/>
      <c r="I734" s="193"/>
      <c r="J734" s="193"/>
      <c r="K734" s="193"/>
      <c r="L734" s="193"/>
      <c r="M734" s="193"/>
      <c r="N734" s="193"/>
      <c r="O734" s="193"/>
      <c r="P734" s="193"/>
      <c r="Q734" s="193"/>
      <c r="R734" s="193"/>
      <c r="S734" s="193"/>
      <c r="T734" s="193"/>
      <c r="U734" s="193"/>
      <c r="V734" s="193"/>
      <c r="W734" s="193"/>
      <c r="X734" s="193"/>
      <c r="Y734" s="193"/>
      <c r="Z734" s="193"/>
    </row>
    <row r="735" ht="12.0" customHeight="1">
      <c r="A735" s="193"/>
      <c r="B735" s="193"/>
      <c r="C735" s="193"/>
      <c r="D735" s="193"/>
      <c r="E735" s="193"/>
      <c r="F735" s="193"/>
      <c r="G735" s="193"/>
      <c r="H735" s="193"/>
      <c r="I735" s="193"/>
      <c r="J735" s="193"/>
      <c r="K735" s="193"/>
      <c r="L735" s="193"/>
      <c r="M735" s="193"/>
      <c r="N735" s="193"/>
      <c r="O735" s="193"/>
      <c r="P735" s="193"/>
      <c r="Q735" s="193"/>
      <c r="R735" s="193"/>
      <c r="S735" s="193"/>
      <c r="T735" s="193"/>
      <c r="U735" s="193"/>
      <c r="V735" s="193"/>
      <c r="W735" s="193"/>
      <c r="X735" s="193"/>
      <c r="Y735" s="193"/>
      <c r="Z735" s="193"/>
    </row>
    <row r="736" ht="12.0" customHeight="1">
      <c r="A736" s="193"/>
      <c r="B736" s="193"/>
      <c r="C736" s="193"/>
      <c r="D736" s="193"/>
      <c r="E736" s="193"/>
      <c r="F736" s="193"/>
      <c r="G736" s="193"/>
      <c r="H736" s="193"/>
      <c r="I736" s="193"/>
      <c r="J736" s="193"/>
      <c r="K736" s="193"/>
      <c r="L736" s="193"/>
      <c r="M736" s="193"/>
      <c r="N736" s="193"/>
      <c r="O736" s="193"/>
      <c r="P736" s="193"/>
      <c r="Q736" s="193"/>
      <c r="R736" s="193"/>
      <c r="S736" s="193"/>
      <c r="T736" s="193"/>
      <c r="U736" s="193"/>
      <c r="V736" s="193"/>
      <c r="W736" s="193"/>
      <c r="X736" s="193"/>
      <c r="Y736" s="193"/>
      <c r="Z736" s="193"/>
    </row>
    <row r="737" ht="12.0" customHeight="1">
      <c r="A737" s="193"/>
      <c r="B737" s="193"/>
      <c r="C737" s="193"/>
      <c r="D737" s="193"/>
      <c r="E737" s="193"/>
      <c r="F737" s="193"/>
      <c r="G737" s="193"/>
      <c r="H737" s="193"/>
      <c r="I737" s="193"/>
      <c r="J737" s="193"/>
      <c r="K737" s="193"/>
      <c r="L737" s="193"/>
      <c r="M737" s="193"/>
      <c r="N737" s="193"/>
      <c r="O737" s="193"/>
      <c r="P737" s="193"/>
      <c r="Q737" s="193"/>
      <c r="R737" s="193"/>
      <c r="S737" s="193"/>
      <c r="T737" s="193"/>
      <c r="U737" s="193"/>
      <c r="V737" s="193"/>
      <c r="W737" s="193"/>
      <c r="X737" s="193"/>
      <c r="Y737" s="193"/>
      <c r="Z737" s="193"/>
    </row>
    <row r="738" ht="12.0" customHeight="1">
      <c r="A738" s="193"/>
      <c r="B738" s="193"/>
      <c r="C738" s="193"/>
      <c r="D738" s="193"/>
      <c r="E738" s="193"/>
      <c r="F738" s="193"/>
      <c r="G738" s="193"/>
      <c r="H738" s="193"/>
      <c r="I738" s="193"/>
      <c r="J738" s="193"/>
      <c r="K738" s="193"/>
      <c r="L738" s="193"/>
      <c r="M738" s="193"/>
      <c r="N738" s="193"/>
      <c r="O738" s="193"/>
      <c r="P738" s="193"/>
      <c r="Q738" s="193"/>
      <c r="R738" s="193"/>
      <c r="S738" s="193"/>
      <c r="T738" s="193"/>
      <c r="U738" s="193"/>
      <c r="V738" s="193"/>
      <c r="W738" s="193"/>
      <c r="X738" s="193"/>
      <c r="Y738" s="193"/>
      <c r="Z738" s="193"/>
    </row>
    <row r="739" ht="12.0" customHeight="1">
      <c r="A739" s="193"/>
      <c r="B739" s="193"/>
      <c r="C739" s="193"/>
      <c r="D739" s="193"/>
      <c r="E739" s="193"/>
      <c r="F739" s="193"/>
      <c r="G739" s="193"/>
      <c r="H739" s="193"/>
      <c r="I739" s="193"/>
      <c r="J739" s="193"/>
      <c r="K739" s="193"/>
      <c r="L739" s="193"/>
      <c r="M739" s="193"/>
      <c r="N739" s="193"/>
      <c r="O739" s="193"/>
      <c r="P739" s="193"/>
      <c r="Q739" s="193"/>
      <c r="R739" s="193"/>
      <c r="S739" s="193"/>
      <c r="T739" s="193"/>
      <c r="U739" s="193"/>
      <c r="V739" s="193"/>
      <c r="W739" s="193"/>
      <c r="X739" s="193"/>
      <c r="Y739" s="193"/>
      <c r="Z739" s="193"/>
    </row>
    <row r="740" ht="12.0" customHeight="1">
      <c r="A740" s="193"/>
      <c r="B740" s="193"/>
      <c r="C740" s="193"/>
      <c r="D740" s="193"/>
      <c r="E740" s="193"/>
      <c r="F740" s="193"/>
      <c r="G740" s="193"/>
      <c r="H740" s="193"/>
      <c r="I740" s="193"/>
      <c r="J740" s="193"/>
      <c r="K740" s="193"/>
      <c r="L740" s="193"/>
      <c r="M740" s="193"/>
      <c r="N740" s="193"/>
      <c r="O740" s="193"/>
      <c r="P740" s="193"/>
      <c r="Q740" s="193"/>
      <c r="R740" s="193"/>
      <c r="S740" s="193"/>
      <c r="T740" s="193"/>
      <c r="U740" s="193"/>
      <c r="V740" s="193"/>
      <c r="W740" s="193"/>
      <c r="X740" s="193"/>
      <c r="Y740" s="193"/>
      <c r="Z740" s="193"/>
    </row>
    <row r="741" ht="12.0" customHeight="1">
      <c r="A741" s="193"/>
      <c r="B741" s="193"/>
      <c r="C741" s="193"/>
      <c r="D741" s="193"/>
      <c r="E741" s="193"/>
      <c r="F741" s="193"/>
      <c r="G741" s="193"/>
      <c r="H741" s="193"/>
      <c r="I741" s="193"/>
      <c r="J741" s="193"/>
      <c r="K741" s="193"/>
      <c r="L741" s="193"/>
      <c r="M741" s="193"/>
      <c r="N741" s="193"/>
      <c r="O741" s="193"/>
      <c r="P741" s="193"/>
      <c r="Q741" s="193"/>
      <c r="R741" s="193"/>
      <c r="S741" s="193"/>
      <c r="T741" s="193"/>
      <c r="U741" s="193"/>
      <c r="V741" s="193"/>
      <c r="W741" s="193"/>
      <c r="X741" s="193"/>
      <c r="Y741" s="193"/>
      <c r="Z741" s="193"/>
    </row>
    <row r="742" ht="12.0" customHeight="1">
      <c r="A742" s="193"/>
      <c r="B742" s="193"/>
      <c r="C742" s="193"/>
      <c r="D742" s="193"/>
      <c r="E742" s="193"/>
      <c r="F742" s="193"/>
      <c r="G742" s="193"/>
      <c r="H742" s="193"/>
      <c r="I742" s="193"/>
      <c r="J742" s="193"/>
      <c r="K742" s="193"/>
      <c r="L742" s="193"/>
      <c r="M742" s="193"/>
      <c r="N742" s="193"/>
      <c r="O742" s="193"/>
      <c r="P742" s="193"/>
      <c r="Q742" s="193"/>
      <c r="R742" s="193"/>
      <c r="S742" s="193"/>
      <c r="T742" s="193"/>
      <c r="U742" s="193"/>
      <c r="V742" s="193"/>
      <c r="W742" s="193"/>
      <c r="X742" s="193"/>
      <c r="Y742" s="193"/>
      <c r="Z742" s="193"/>
    </row>
    <row r="743" ht="12.0" customHeight="1">
      <c r="A743" s="193"/>
      <c r="B743" s="193"/>
      <c r="C743" s="193"/>
      <c r="D743" s="193"/>
      <c r="E743" s="193"/>
      <c r="F743" s="193"/>
      <c r="G743" s="193"/>
      <c r="H743" s="193"/>
      <c r="I743" s="193"/>
      <c r="J743" s="193"/>
      <c r="K743" s="193"/>
      <c r="L743" s="193"/>
      <c r="M743" s="193"/>
      <c r="N743" s="193"/>
      <c r="O743" s="193"/>
      <c r="P743" s="193"/>
      <c r="Q743" s="193"/>
      <c r="R743" s="193"/>
      <c r="S743" s="193"/>
      <c r="T743" s="193"/>
      <c r="U743" s="193"/>
      <c r="V743" s="193"/>
      <c r="W743" s="193"/>
      <c r="X743" s="193"/>
      <c r="Y743" s="193"/>
      <c r="Z743" s="193"/>
    </row>
    <row r="744" ht="12.0" customHeight="1">
      <c r="A744" s="193"/>
      <c r="B744" s="193"/>
      <c r="C744" s="193"/>
      <c r="D744" s="193"/>
      <c r="E744" s="193"/>
      <c r="F744" s="193"/>
      <c r="G744" s="193"/>
      <c r="H744" s="193"/>
      <c r="I744" s="193"/>
      <c r="J744" s="193"/>
      <c r="K744" s="193"/>
      <c r="L744" s="193"/>
      <c r="M744" s="193"/>
      <c r="N744" s="193"/>
      <c r="O744" s="193"/>
      <c r="P744" s="193"/>
      <c r="Q744" s="193"/>
      <c r="R744" s="193"/>
      <c r="S744" s="193"/>
      <c r="T744" s="193"/>
      <c r="U744" s="193"/>
      <c r="V744" s="193"/>
      <c r="W744" s="193"/>
      <c r="X744" s="193"/>
      <c r="Y744" s="193"/>
      <c r="Z744" s="193"/>
    </row>
    <row r="745" ht="12.0" customHeight="1">
      <c r="A745" s="193"/>
      <c r="B745" s="193"/>
      <c r="C745" s="193"/>
      <c r="D745" s="193"/>
      <c r="E745" s="193"/>
      <c r="F745" s="193"/>
      <c r="G745" s="193"/>
      <c r="H745" s="193"/>
      <c r="I745" s="193"/>
      <c r="J745" s="193"/>
      <c r="K745" s="193"/>
      <c r="L745" s="193"/>
      <c r="M745" s="193"/>
      <c r="N745" s="193"/>
      <c r="O745" s="193"/>
      <c r="P745" s="193"/>
      <c r="Q745" s="193"/>
      <c r="R745" s="193"/>
      <c r="S745" s="193"/>
      <c r="T745" s="193"/>
      <c r="U745" s="193"/>
      <c r="V745" s="193"/>
      <c r="W745" s="193"/>
      <c r="X745" s="193"/>
      <c r="Y745" s="193"/>
      <c r="Z745" s="193"/>
    </row>
    <row r="746" ht="12.0" customHeight="1">
      <c r="A746" s="193"/>
      <c r="B746" s="193"/>
      <c r="C746" s="193"/>
      <c r="D746" s="193"/>
      <c r="E746" s="193"/>
      <c r="F746" s="193"/>
      <c r="G746" s="193"/>
      <c r="H746" s="193"/>
      <c r="I746" s="193"/>
      <c r="J746" s="193"/>
      <c r="K746" s="193"/>
      <c r="L746" s="193"/>
      <c r="M746" s="193"/>
      <c r="N746" s="193"/>
      <c r="O746" s="193"/>
      <c r="P746" s="193"/>
      <c r="Q746" s="193"/>
      <c r="R746" s="193"/>
      <c r="S746" s="193"/>
      <c r="T746" s="193"/>
      <c r="U746" s="193"/>
      <c r="V746" s="193"/>
      <c r="W746" s="193"/>
      <c r="X746" s="193"/>
      <c r="Y746" s="193"/>
      <c r="Z746" s="193"/>
    </row>
    <row r="747" ht="12.0" customHeight="1">
      <c r="A747" s="193"/>
      <c r="B747" s="193"/>
      <c r="C747" s="193"/>
      <c r="D747" s="193"/>
      <c r="E747" s="193"/>
      <c r="F747" s="193"/>
      <c r="G747" s="193"/>
      <c r="H747" s="193"/>
      <c r="I747" s="193"/>
      <c r="J747" s="193"/>
      <c r="K747" s="193"/>
      <c r="L747" s="193"/>
      <c r="M747" s="193"/>
      <c r="N747" s="193"/>
      <c r="O747" s="193"/>
      <c r="P747" s="193"/>
      <c r="Q747" s="193"/>
      <c r="R747" s="193"/>
      <c r="S747" s="193"/>
      <c r="T747" s="193"/>
      <c r="U747" s="193"/>
      <c r="V747" s="193"/>
      <c r="W747" s="193"/>
      <c r="X747" s="193"/>
      <c r="Y747" s="193"/>
      <c r="Z747" s="193"/>
    </row>
    <row r="748" ht="12.0" customHeight="1">
      <c r="A748" s="193"/>
      <c r="B748" s="193"/>
      <c r="C748" s="193"/>
      <c r="D748" s="193"/>
      <c r="E748" s="193"/>
      <c r="F748" s="193"/>
      <c r="G748" s="193"/>
      <c r="H748" s="193"/>
      <c r="I748" s="193"/>
      <c r="J748" s="193"/>
      <c r="K748" s="193"/>
      <c r="L748" s="193"/>
      <c r="M748" s="193"/>
      <c r="N748" s="193"/>
      <c r="O748" s="193"/>
      <c r="P748" s="193"/>
      <c r="Q748" s="193"/>
      <c r="R748" s="193"/>
      <c r="S748" s="193"/>
      <c r="T748" s="193"/>
      <c r="U748" s="193"/>
      <c r="V748" s="193"/>
      <c r="W748" s="193"/>
      <c r="X748" s="193"/>
      <c r="Y748" s="193"/>
      <c r="Z748" s="193"/>
    </row>
    <row r="749" ht="12.0" customHeight="1">
      <c r="A749" s="193"/>
      <c r="B749" s="193"/>
      <c r="C749" s="193"/>
      <c r="D749" s="193"/>
      <c r="E749" s="193"/>
      <c r="F749" s="193"/>
      <c r="G749" s="193"/>
      <c r="H749" s="193"/>
      <c r="I749" s="193"/>
      <c r="J749" s="193"/>
      <c r="K749" s="193"/>
      <c r="L749" s="193"/>
      <c r="M749" s="193"/>
      <c r="N749" s="193"/>
      <c r="O749" s="193"/>
      <c r="P749" s="193"/>
      <c r="Q749" s="193"/>
      <c r="R749" s="193"/>
      <c r="S749" s="193"/>
      <c r="T749" s="193"/>
      <c r="U749" s="193"/>
      <c r="V749" s="193"/>
      <c r="W749" s="193"/>
      <c r="X749" s="193"/>
      <c r="Y749" s="193"/>
      <c r="Z749" s="193"/>
    </row>
    <row r="750" ht="12.0" customHeight="1">
      <c r="A750" s="193"/>
      <c r="B750" s="193"/>
      <c r="C750" s="193"/>
      <c r="D750" s="193"/>
      <c r="E750" s="193"/>
      <c r="F750" s="193"/>
      <c r="G750" s="193"/>
      <c r="H750" s="193"/>
      <c r="I750" s="193"/>
      <c r="J750" s="193"/>
      <c r="K750" s="193"/>
      <c r="L750" s="193"/>
      <c r="M750" s="193"/>
      <c r="N750" s="193"/>
      <c r="O750" s="193"/>
      <c r="P750" s="193"/>
      <c r="Q750" s="193"/>
      <c r="R750" s="193"/>
      <c r="S750" s="193"/>
      <c r="T750" s="193"/>
      <c r="U750" s="193"/>
      <c r="V750" s="193"/>
      <c r="W750" s="193"/>
      <c r="X750" s="193"/>
      <c r="Y750" s="193"/>
      <c r="Z750" s="193"/>
    </row>
    <row r="751" ht="12.0" customHeight="1">
      <c r="A751" s="193"/>
      <c r="B751" s="193"/>
      <c r="C751" s="193"/>
      <c r="D751" s="193"/>
      <c r="E751" s="193"/>
      <c r="F751" s="193"/>
      <c r="G751" s="193"/>
      <c r="H751" s="193"/>
      <c r="I751" s="193"/>
      <c r="J751" s="193"/>
      <c r="K751" s="193"/>
      <c r="L751" s="193"/>
      <c r="M751" s="193"/>
      <c r="N751" s="193"/>
      <c r="O751" s="193"/>
      <c r="P751" s="193"/>
      <c r="Q751" s="193"/>
      <c r="R751" s="193"/>
      <c r="S751" s="193"/>
      <c r="T751" s="193"/>
      <c r="U751" s="193"/>
      <c r="V751" s="193"/>
      <c r="W751" s="193"/>
      <c r="X751" s="193"/>
      <c r="Y751" s="193"/>
      <c r="Z751" s="193"/>
    </row>
    <row r="752" ht="12.0" customHeight="1">
      <c r="A752" s="193"/>
      <c r="B752" s="193"/>
      <c r="C752" s="193"/>
      <c r="D752" s="193"/>
      <c r="E752" s="193"/>
      <c r="F752" s="193"/>
      <c r="G752" s="193"/>
      <c r="H752" s="193"/>
      <c r="I752" s="193"/>
      <c r="J752" s="193"/>
      <c r="K752" s="193"/>
      <c r="L752" s="193"/>
      <c r="M752" s="193"/>
      <c r="N752" s="193"/>
      <c r="O752" s="193"/>
      <c r="P752" s="193"/>
      <c r="Q752" s="193"/>
      <c r="R752" s="193"/>
      <c r="S752" s="193"/>
      <c r="T752" s="193"/>
      <c r="U752" s="193"/>
      <c r="V752" s="193"/>
      <c r="W752" s="193"/>
      <c r="X752" s="193"/>
      <c r="Y752" s="193"/>
      <c r="Z752" s="193"/>
    </row>
    <row r="753" ht="12.0" customHeight="1">
      <c r="A753" s="193"/>
      <c r="B753" s="193"/>
      <c r="C753" s="193"/>
      <c r="D753" s="193"/>
      <c r="E753" s="193"/>
      <c r="F753" s="193"/>
      <c r="G753" s="193"/>
      <c r="H753" s="193"/>
      <c r="I753" s="193"/>
      <c r="J753" s="193"/>
      <c r="K753" s="193"/>
      <c r="L753" s="193"/>
      <c r="M753" s="193"/>
      <c r="N753" s="193"/>
      <c r="O753" s="193"/>
      <c r="P753" s="193"/>
      <c r="Q753" s="193"/>
      <c r="R753" s="193"/>
      <c r="S753" s="193"/>
      <c r="T753" s="193"/>
      <c r="U753" s="193"/>
      <c r="V753" s="193"/>
      <c r="W753" s="193"/>
      <c r="X753" s="193"/>
      <c r="Y753" s="193"/>
      <c r="Z753" s="193"/>
    </row>
    <row r="754" ht="12.0" customHeight="1">
      <c r="A754" s="193"/>
      <c r="B754" s="193"/>
      <c r="C754" s="193"/>
      <c r="D754" s="193"/>
      <c r="E754" s="193"/>
      <c r="F754" s="193"/>
      <c r="G754" s="193"/>
      <c r="H754" s="193"/>
      <c r="I754" s="193"/>
      <c r="J754" s="193"/>
      <c r="K754" s="193"/>
      <c r="L754" s="193"/>
      <c r="M754" s="193"/>
      <c r="N754" s="193"/>
      <c r="O754" s="193"/>
      <c r="P754" s="193"/>
      <c r="Q754" s="193"/>
      <c r="R754" s="193"/>
      <c r="S754" s="193"/>
      <c r="T754" s="193"/>
      <c r="U754" s="193"/>
      <c r="V754" s="193"/>
      <c r="W754" s="193"/>
      <c r="X754" s="193"/>
      <c r="Y754" s="193"/>
      <c r="Z754" s="193"/>
    </row>
    <row r="755" ht="12.0" customHeight="1">
      <c r="A755" s="193"/>
      <c r="B755" s="193"/>
      <c r="C755" s="193"/>
      <c r="D755" s="193"/>
      <c r="E755" s="193"/>
      <c r="F755" s="193"/>
      <c r="G755" s="193"/>
      <c r="H755" s="193"/>
      <c r="I755" s="193"/>
      <c r="J755" s="193"/>
      <c r="K755" s="193"/>
      <c r="L755" s="193"/>
      <c r="M755" s="193"/>
      <c r="N755" s="193"/>
      <c r="O755" s="193"/>
      <c r="P755" s="193"/>
      <c r="Q755" s="193"/>
      <c r="R755" s="193"/>
      <c r="S755" s="193"/>
      <c r="T755" s="193"/>
      <c r="U755" s="193"/>
      <c r="V755" s="193"/>
      <c r="W755" s="193"/>
      <c r="X755" s="193"/>
      <c r="Y755" s="193"/>
      <c r="Z755" s="193"/>
    </row>
    <row r="756" ht="12.0" customHeight="1">
      <c r="A756" s="193"/>
      <c r="B756" s="193"/>
      <c r="C756" s="193"/>
      <c r="D756" s="193"/>
      <c r="E756" s="193"/>
      <c r="F756" s="193"/>
      <c r="G756" s="193"/>
      <c r="H756" s="193"/>
      <c r="I756" s="193"/>
      <c r="J756" s="193"/>
      <c r="K756" s="193"/>
      <c r="L756" s="193"/>
      <c r="M756" s="193"/>
      <c r="N756" s="193"/>
      <c r="O756" s="193"/>
      <c r="P756" s="193"/>
      <c r="Q756" s="193"/>
      <c r="R756" s="193"/>
      <c r="S756" s="193"/>
      <c r="T756" s="193"/>
      <c r="U756" s="193"/>
      <c r="V756" s="193"/>
      <c r="W756" s="193"/>
      <c r="X756" s="193"/>
      <c r="Y756" s="193"/>
      <c r="Z756" s="193"/>
    </row>
    <row r="757" ht="12.0" customHeight="1">
      <c r="A757" s="193"/>
      <c r="B757" s="193"/>
      <c r="C757" s="193"/>
      <c r="D757" s="193"/>
      <c r="E757" s="193"/>
      <c r="F757" s="193"/>
      <c r="G757" s="193"/>
      <c r="H757" s="193"/>
      <c r="I757" s="193"/>
      <c r="J757" s="193"/>
      <c r="K757" s="193"/>
      <c r="L757" s="193"/>
      <c r="M757" s="193"/>
      <c r="N757" s="193"/>
      <c r="O757" s="193"/>
      <c r="P757" s="193"/>
      <c r="Q757" s="193"/>
      <c r="R757" s="193"/>
      <c r="S757" s="193"/>
      <c r="T757" s="193"/>
      <c r="U757" s="193"/>
      <c r="V757" s="193"/>
      <c r="W757" s="193"/>
      <c r="X757" s="193"/>
      <c r="Y757" s="193"/>
      <c r="Z757" s="193"/>
    </row>
    <row r="758" ht="12.0" customHeight="1">
      <c r="A758" s="193"/>
      <c r="B758" s="193"/>
      <c r="C758" s="193"/>
      <c r="D758" s="193"/>
      <c r="E758" s="193"/>
      <c r="F758" s="193"/>
      <c r="G758" s="193"/>
      <c r="H758" s="193"/>
      <c r="I758" s="193"/>
      <c r="J758" s="193"/>
      <c r="K758" s="193"/>
      <c r="L758" s="193"/>
      <c r="M758" s="193"/>
      <c r="N758" s="193"/>
      <c r="O758" s="193"/>
      <c r="P758" s="193"/>
      <c r="Q758" s="193"/>
      <c r="R758" s="193"/>
      <c r="S758" s="193"/>
      <c r="T758" s="193"/>
      <c r="U758" s="193"/>
      <c r="V758" s="193"/>
      <c r="W758" s="193"/>
      <c r="X758" s="193"/>
      <c r="Y758" s="193"/>
      <c r="Z758" s="193"/>
    </row>
    <row r="759" ht="12.0" customHeight="1">
      <c r="A759" s="193"/>
      <c r="B759" s="193"/>
      <c r="C759" s="193"/>
      <c r="D759" s="193"/>
      <c r="E759" s="193"/>
      <c r="F759" s="193"/>
      <c r="G759" s="193"/>
      <c r="H759" s="193"/>
      <c r="I759" s="193"/>
      <c r="J759" s="193"/>
      <c r="K759" s="193"/>
      <c r="L759" s="193"/>
      <c r="M759" s="193"/>
      <c r="N759" s="193"/>
      <c r="O759" s="193"/>
      <c r="P759" s="193"/>
      <c r="Q759" s="193"/>
      <c r="R759" s="193"/>
      <c r="S759" s="193"/>
      <c r="T759" s="193"/>
      <c r="U759" s="193"/>
      <c r="V759" s="193"/>
      <c r="W759" s="193"/>
      <c r="X759" s="193"/>
      <c r="Y759" s="193"/>
      <c r="Z759" s="193"/>
    </row>
    <row r="760" ht="12.0" customHeight="1">
      <c r="A760" s="193"/>
      <c r="B760" s="193"/>
      <c r="C760" s="193"/>
      <c r="D760" s="193"/>
      <c r="E760" s="193"/>
      <c r="F760" s="193"/>
      <c r="G760" s="193"/>
      <c r="H760" s="193"/>
      <c r="I760" s="193"/>
      <c r="J760" s="193"/>
      <c r="K760" s="193"/>
      <c r="L760" s="193"/>
      <c r="M760" s="193"/>
      <c r="N760" s="193"/>
      <c r="O760" s="193"/>
      <c r="P760" s="193"/>
      <c r="Q760" s="193"/>
      <c r="R760" s="193"/>
      <c r="S760" s="193"/>
      <c r="T760" s="193"/>
      <c r="U760" s="193"/>
      <c r="V760" s="193"/>
      <c r="W760" s="193"/>
      <c r="X760" s="193"/>
      <c r="Y760" s="193"/>
      <c r="Z760" s="193"/>
    </row>
    <row r="761" ht="12.0" customHeight="1">
      <c r="A761" s="193"/>
      <c r="B761" s="193"/>
      <c r="C761" s="193"/>
      <c r="D761" s="193"/>
      <c r="E761" s="193"/>
      <c r="F761" s="193"/>
      <c r="G761" s="193"/>
      <c r="H761" s="193"/>
      <c r="I761" s="193"/>
      <c r="J761" s="193"/>
      <c r="K761" s="193"/>
      <c r="L761" s="193"/>
      <c r="M761" s="193"/>
      <c r="N761" s="193"/>
      <c r="O761" s="193"/>
      <c r="P761" s="193"/>
      <c r="Q761" s="193"/>
      <c r="R761" s="193"/>
      <c r="S761" s="193"/>
      <c r="T761" s="193"/>
      <c r="U761" s="193"/>
      <c r="V761" s="193"/>
      <c r="W761" s="193"/>
      <c r="X761" s="193"/>
      <c r="Y761" s="193"/>
      <c r="Z761" s="193"/>
    </row>
    <row r="762" ht="12.0" customHeight="1">
      <c r="A762" s="193"/>
      <c r="B762" s="193"/>
      <c r="C762" s="193"/>
      <c r="D762" s="193"/>
      <c r="E762" s="193"/>
      <c r="F762" s="193"/>
      <c r="G762" s="193"/>
      <c r="H762" s="193"/>
      <c r="I762" s="193"/>
      <c r="J762" s="193"/>
      <c r="K762" s="193"/>
      <c r="L762" s="193"/>
      <c r="M762" s="193"/>
      <c r="N762" s="193"/>
      <c r="O762" s="193"/>
      <c r="P762" s="193"/>
      <c r="Q762" s="193"/>
      <c r="R762" s="193"/>
      <c r="S762" s="193"/>
      <c r="T762" s="193"/>
      <c r="U762" s="193"/>
      <c r="V762" s="193"/>
      <c r="W762" s="193"/>
      <c r="X762" s="193"/>
      <c r="Y762" s="193"/>
      <c r="Z762" s="193"/>
    </row>
    <row r="763" ht="12.0" customHeight="1">
      <c r="A763" s="193"/>
      <c r="B763" s="193"/>
      <c r="C763" s="193"/>
      <c r="D763" s="193"/>
      <c r="E763" s="193"/>
      <c r="F763" s="193"/>
      <c r="G763" s="193"/>
      <c r="H763" s="193"/>
      <c r="I763" s="193"/>
      <c r="J763" s="193"/>
      <c r="K763" s="193"/>
      <c r="L763" s="193"/>
      <c r="M763" s="193"/>
      <c r="N763" s="193"/>
      <c r="O763" s="193"/>
      <c r="P763" s="193"/>
      <c r="Q763" s="193"/>
      <c r="R763" s="193"/>
      <c r="S763" s="193"/>
      <c r="T763" s="193"/>
      <c r="U763" s="193"/>
      <c r="V763" s="193"/>
      <c r="W763" s="193"/>
      <c r="X763" s="193"/>
      <c r="Y763" s="193"/>
      <c r="Z763" s="193"/>
    </row>
    <row r="764" ht="12.0" customHeight="1">
      <c r="A764" s="193"/>
      <c r="B764" s="193"/>
      <c r="C764" s="193"/>
      <c r="D764" s="193"/>
      <c r="E764" s="193"/>
      <c r="F764" s="193"/>
      <c r="G764" s="193"/>
      <c r="H764" s="193"/>
      <c r="I764" s="193"/>
      <c r="J764" s="193"/>
      <c r="K764" s="193"/>
      <c r="L764" s="193"/>
      <c r="M764" s="193"/>
      <c r="N764" s="193"/>
      <c r="O764" s="193"/>
      <c r="P764" s="193"/>
      <c r="Q764" s="193"/>
      <c r="R764" s="193"/>
      <c r="S764" s="193"/>
      <c r="T764" s="193"/>
      <c r="U764" s="193"/>
      <c r="V764" s="193"/>
      <c r="W764" s="193"/>
      <c r="X764" s="193"/>
      <c r="Y764" s="193"/>
      <c r="Z764" s="193"/>
    </row>
    <row r="765" ht="12.0" customHeight="1">
      <c r="A765" s="193"/>
      <c r="B765" s="193"/>
      <c r="C765" s="193"/>
      <c r="D765" s="193"/>
      <c r="E765" s="193"/>
      <c r="F765" s="193"/>
      <c r="G765" s="193"/>
      <c r="H765" s="193"/>
      <c r="I765" s="193"/>
      <c r="J765" s="193"/>
      <c r="K765" s="193"/>
      <c r="L765" s="193"/>
      <c r="M765" s="193"/>
      <c r="N765" s="193"/>
      <c r="O765" s="193"/>
      <c r="P765" s="193"/>
      <c r="Q765" s="193"/>
      <c r="R765" s="193"/>
      <c r="S765" s="193"/>
      <c r="T765" s="193"/>
      <c r="U765" s="193"/>
      <c r="V765" s="193"/>
      <c r="W765" s="193"/>
      <c r="X765" s="193"/>
      <c r="Y765" s="193"/>
      <c r="Z765" s="193"/>
    </row>
    <row r="766" ht="12.0" customHeight="1">
      <c r="A766" s="193"/>
      <c r="B766" s="193"/>
      <c r="C766" s="193"/>
      <c r="D766" s="193"/>
      <c r="E766" s="193"/>
      <c r="F766" s="193"/>
      <c r="G766" s="193"/>
      <c r="H766" s="193"/>
      <c r="I766" s="193"/>
      <c r="J766" s="193"/>
      <c r="K766" s="193"/>
      <c r="L766" s="193"/>
      <c r="M766" s="193"/>
      <c r="N766" s="193"/>
      <c r="O766" s="193"/>
      <c r="P766" s="193"/>
      <c r="Q766" s="193"/>
      <c r="R766" s="193"/>
      <c r="S766" s="193"/>
      <c r="T766" s="193"/>
      <c r="U766" s="193"/>
      <c r="V766" s="193"/>
      <c r="W766" s="193"/>
      <c r="X766" s="193"/>
      <c r="Y766" s="193"/>
      <c r="Z766" s="193"/>
    </row>
    <row r="767" ht="12.0" customHeight="1">
      <c r="A767" s="193"/>
      <c r="B767" s="193"/>
      <c r="C767" s="193"/>
      <c r="D767" s="193"/>
      <c r="E767" s="193"/>
      <c r="F767" s="193"/>
      <c r="G767" s="193"/>
      <c r="H767" s="193"/>
      <c r="I767" s="193"/>
      <c r="J767" s="193"/>
      <c r="K767" s="193"/>
      <c r="L767" s="193"/>
      <c r="M767" s="193"/>
      <c r="N767" s="193"/>
      <c r="O767" s="193"/>
      <c r="P767" s="193"/>
      <c r="Q767" s="193"/>
      <c r="R767" s="193"/>
      <c r="S767" s="193"/>
      <c r="T767" s="193"/>
      <c r="U767" s="193"/>
      <c r="V767" s="193"/>
      <c r="W767" s="193"/>
      <c r="X767" s="193"/>
      <c r="Y767" s="193"/>
      <c r="Z767" s="193"/>
    </row>
    <row r="768" ht="12.0" customHeight="1">
      <c r="A768" s="193"/>
      <c r="B768" s="193"/>
      <c r="C768" s="193"/>
      <c r="D768" s="193"/>
      <c r="E768" s="193"/>
      <c r="F768" s="193"/>
      <c r="G768" s="193"/>
      <c r="H768" s="193"/>
      <c r="I768" s="193"/>
      <c r="J768" s="193"/>
      <c r="K768" s="193"/>
      <c r="L768" s="193"/>
      <c r="M768" s="193"/>
      <c r="N768" s="193"/>
      <c r="O768" s="193"/>
      <c r="P768" s="193"/>
      <c r="Q768" s="193"/>
      <c r="R768" s="193"/>
      <c r="S768" s="193"/>
      <c r="T768" s="193"/>
      <c r="U768" s="193"/>
      <c r="V768" s="193"/>
      <c r="W768" s="193"/>
      <c r="X768" s="193"/>
      <c r="Y768" s="193"/>
      <c r="Z768" s="193"/>
    </row>
    <row r="769" ht="12.0" customHeight="1">
      <c r="A769" s="193"/>
      <c r="B769" s="193"/>
      <c r="C769" s="193"/>
      <c r="D769" s="193"/>
      <c r="E769" s="193"/>
      <c r="F769" s="193"/>
      <c r="G769" s="193"/>
      <c r="H769" s="193"/>
      <c r="I769" s="193"/>
      <c r="J769" s="193"/>
      <c r="K769" s="193"/>
      <c r="L769" s="193"/>
      <c r="M769" s="193"/>
      <c r="N769" s="193"/>
      <c r="O769" s="193"/>
      <c r="P769" s="193"/>
      <c r="Q769" s="193"/>
      <c r="R769" s="193"/>
      <c r="S769" s="193"/>
      <c r="T769" s="193"/>
      <c r="U769" s="193"/>
      <c r="V769" s="193"/>
      <c r="W769" s="193"/>
      <c r="X769" s="193"/>
      <c r="Y769" s="193"/>
      <c r="Z769" s="193"/>
    </row>
    <row r="770" ht="12.0" customHeight="1">
      <c r="A770" s="193"/>
      <c r="B770" s="193"/>
      <c r="C770" s="193"/>
      <c r="D770" s="193"/>
      <c r="E770" s="193"/>
      <c r="F770" s="193"/>
      <c r="G770" s="193"/>
      <c r="H770" s="193"/>
      <c r="I770" s="193"/>
      <c r="J770" s="193"/>
      <c r="K770" s="193"/>
      <c r="L770" s="193"/>
      <c r="M770" s="193"/>
      <c r="N770" s="193"/>
      <c r="O770" s="193"/>
      <c r="P770" s="193"/>
      <c r="Q770" s="193"/>
      <c r="R770" s="193"/>
      <c r="S770" s="193"/>
      <c r="T770" s="193"/>
      <c r="U770" s="193"/>
      <c r="V770" s="193"/>
      <c r="W770" s="193"/>
      <c r="X770" s="193"/>
      <c r="Y770" s="193"/>
      <c r="Z770" s="193"/>
    </row>
    <row r="771" ht="12.0" customHeight="1">
      <c r="A771" s="193"/>
      <c r="B771" s="193"/>
      <c r="C771" s="193"/>
      <c r="D771" s="193"/>
      <c r="E771" s="193"/>
      <c r="F771" s="193"/>
      <c r="G771" s="193"/>
      <c r="H771" s="193"/>
      <c r="I771" s="193"/>
      <c r="J771" s="193"/>
      <c r="K771" s="193"/>
      <c r="L771" s="193"/>
      <c r="M771" s="193"/>
      <c r="N771" s="193"/>
      <c r="O771" s="193"/>
      <c r="P771" s="193"/>
      <c r="Q771" s="193"/>
      <c r="R771" s="193"/>
      <c r="S771" s="193"/>
      <c r="T771" s="193"/>
      <c r="U771" s="193"/>
      <c r="V771" s="193"/>
      <c r="W771" s="193"/>
      <c r="X771" s="193"/>
      <c r="Y771" s="193"/>
      <c r="Z771" s="193"/>
    </row>
    <row r="772" ht="12.0" customHeight="1">
      <c r="A772" s="193"/>
      <c r="B772" s="193"/>
      <c r="C772" s="193"/>
      <c r="D772" s="193"/>
      <c r="E772" s="193"/>
      <c r="F772" s="193"/>
      <c r="G772" s="193"/>
      <c r="H772" s="193"/>
      <c r="I772" s="193"/>
      <c r="J772" s="193"/>
      <c r="K772" s="193"/>
      <c r="L772" s="193"/>
      <c r="M772" s="193"/>
      <c r="N772" s="193"/>
      <c r="O772" s="193"/>
      <c r="P772" s="193"/>
      <c r="Q772" s="193"/>
      <c r="R772" s="193"/>
      <c r="S772" s="193"/>
      <c r="T772" s="193"/>
      <c r="U772" s="193"/>
      <c r="V772" s="193"/>
      <c r="W772" s="193"/>
      <c r="X772" s="193"/>
      <c r="Y772" s="193"/>
      <c r="Z772" s="193"/>
    </row>
    <row r="773" ht="12.0" customHeight="1">
      <c r="A773" s="193"/>
      <c r="B773" s="193"/>
      <c r="C773" s="193"/>
      <c r="D773" s="193"/>
      <c r="E773" s="193"/>
      <c r="F773" s="193"/>
      <c r="G773" s="193"/>
      <c r="H773" s="193"/>
      <c r="I773" s="193"/>
      <c r="J773" s="193"/>
      <c r="K773" s="193"/>
      <c r="L773" s="193"/>
      <c r="M773" s="193"/>
      <c r="N773" s="193"/>
      <c r="O773" s="193"/>
      <c r="P773" s="193"/>
      <c r="Q773" s="193"/>
      <c r="R773" s="193"/>
      <c r="S773" s="193"/>
      <c r="T773" s="193"/>
      <c r="U773" s="193"/>
      <c r="V773" s="193"/>
      <c r="W773" s="193"/>
      <c r="X773" s="193"/>
      <c r="Y773" s="193"/>
      <c r="Z773" s="193"/>
    </row>
    <row r="774" ht="12.0" customHeight="1">
      <c r="A774" s="193"/>
      <c r="B774" s="193"/>
      <c r="C774" s="193"/>
      <c r="D774" s="193"/>
      <c r="E774" s="193"/>
      <c r="F774" s="193"/>
      <c r="G774" s="193"/>
      <c r="H774" s="193"/>
      <c r="I774" s="193"/>
      <c r="J774" s="193"/>
      <c r="K774" s="193"/>
      <c r="L774" s="193"/>
      <c r="M774" s="193"/>
      <c r="N774" s="193"/>
      <c r="O774" s="193"/>
      <c r="P774" s="193"/>
      <c r="Q774" s="193"/>
      <c r="R774" s="193"/>
      <c r="S774" s="193"/>
      <c r="T774" s="193"/>
      <c r="U774" s="193"/>
      <c r="V774" s="193"/>
      <c r="W774" s="193"/>
      <c r="X774" s="193"/>
      <c r="Y774" s="193"/>
      <c r="Z774" s="193"/>
    </row>
    <row r="775" ht="12.0" customHeight="1">
      <c r="A775" s="193"/>
      <c r="B775" s="193"/>
      <c r="C775" s="193"/>
      <c r="D775" s="193"/>
      <c r="E775" s="193"/>
      <c r="F775" s="193"/>
      <c r="G775" s="193"/>
      <c r="H775" s="193"/>
      <c r="I775" s="193"/>
      <c r="J775" s="193"/>
      <c r="K775" s="193"/>
      <c r="L775" s="193"/>
      <c r="M775" s="193"/>
      <c r="N775" s="193"/>
      <c r="O775" s="193"/>
      <c r="P775" s="193"/>
      <c r="Q775" s="193"/>
      <c r="R775" s="193"/>
      <c r="S775" s="193"/>
      <c r="T775" s="193"/>
      <c r="U775" s="193"/>
      <c r="V775" s="193"/>
      <c r="W775" s="193"/>
      <c r="X775" s="193"/>
      <c r="Y775" s="193"/>
      <c r="Z775" s="193"/>
    </row>
    <row r="776" ht="12.0" customHeight="1">
      <c r="A776" s="193"/>
      <c r="B776" s="193"/>
      <c r="C776" s="193"/>
      <c r="D776" s="193"/>
      <c r="E776" s="193"/>
      <c r="F776" s="193"/>
      <c r="G776" s="193"/>
      <c r="H776" s="193"/>
      <c r="I776" s="193"/>
      <c r="J776" s="193"/>
      <c r="K776" s="193"/>
      <c r="L776" s="193"/>
      <c r="M776" s="193"/>
      <c r="N776" s="193"/>
      <c r="O776" s="193"/>
      <c r="P776" s="193"/>
      <c r="Q776" s="193"/>
      <c r="R776" s="193"/>
      <c r="S776" s="193"/>
      <c r="T776" s="193"/>
      <c r="U776" s="193"/>
      <c r="V776" s="193"/>
      <c r="W776" s="193"/>
      <c r="X776" s="193"/>
      <c r="Y776" s="193"/>
      <c r="Z776" s="193"/>
    </row>
    <row r="777" ht="12.0" customHeight="1">
      <c r="A777" s="193"/>
      <c r="B777" s="193"/>
      <c r="C777" s="193"/>
      <c r="D777" s="193"/>
      <c r="E777" s="193"/>
      <c r="F777" s="193"/>
      <c r="G777" s="193"/>
      <c r="H777" s="193"/>
      <c r="I777" s="193"/>
      <c r="J777" s="193"/>
      <c r="K777" s="193"/>
      <c r="L777" s="193"/>
      <c r="M777" s="193"/>
      <c r="N777" s="193"/>
      <c r="O777" s="193"/>
      <c r="P777" s="193"/>
      <c r="Q777" s="193"/>
      <c r="R777" s="193"/>
      <c r="S777" s="193"/>
      <c r="T777" s="193"/>
      <c r="U777" s="193"/>
      <c r="V777" s="193"/>
      <c r="W777" s="193"/>
      <c r="X777" s="193"/>
      <c r="Y777" s="193"/>
      <c r="Z777" s="193"/>
    </row>
    <row r="778" ht="12.0" customHeight="1">
      <c r="A778" s="193"/>
      <c r="B778" s="193"/>
      <c r="C778" s="193"/>
      <c r="D778" s="193"/>
      <c r="E778" s="193"/>
      <c r="F778" s="193"/>
      <c r="G778" s="193"/>
      <c r="H778" s="193"/>
      <c r="I778" s="193"/>
      <c r="J778" s="193"/>
      <c r="K778" s="193"/>
      <c r="L778" s="193"/>
      <c r="M778" s="193"/>
      <c r="N778" s="193"/>
      <c r="O778" s="193"/>
      <c r="P778" s="193"/>
      <c r="Q778" s="193"/>
      <c r="R778" s="193"/>
      <c r="S778" s="193"/>
      <c r="T778" s="193"/>
      <c r="U778" s="193"/>
      <c r="V778" s="193"/>
      <c r="W778" s="193"/>
      <c r="X778" s="193"/>
      <c r="Y778" s="193"/>
      <c r="Z778" s="193"/>
    </row>
    <row r="779" ht="12.0" customHeight="1">
      <c r="A779" s="193"/>
      <c r="B779" s="193"/>
      <c r="C779" s="193"/>
      <c r="D779" s="193"/>
      <c r="E779" s="193"/>
      <c r="F779" s="193"/>
      <c r="G779" s="193"/>
      <c r="H779" s="193"/>
      <c r="I779" s="193"/>
      <c r="J779" s="193"/>
      <c r="K779" s="193"/>
      <c r="L779" s="193"/>
      <c r="M779" s="193"/>
      <c r="N779" s="193"/>
      <c r="O779" s="193"/>
      <c r="P779" s="193"/>
      <c r="Q779" s="193"/>
      <c r="R779" s="193"/>
      <c r="S779" s="193"/>
      <c r="T779" s="193"/>
      <c r="U779" s="193"/>
      <c r="V779" s="193"/>
      <c r="W779" s="193"/>
      <c r="X779" s="193"/>
      <c r="Y779" s="193"/>
      <c r="Z779" s="193"/>
    </row>
    <row r="780" ht="12.0" customHeight="1">
      <c r="A780" s="193"/>
      <c r="B780" s="193"/>
      <c r="C780" s="193"/>
      <c r="D780" s="193"/>
      <c r="E780" s="193"/>
      <c r="F780" s="193"/>
      <c r="G780" s="193"/>
      <c r="H780" s="193"/>
      <c r="I780" s="193"/>
      <c r="J780" s="193"/>
      <c r="K780" s="193"/>
      <c r="L780" s="193"/>
      <c r="M780" s="193"/>
      <c r="N780" s="193"/>
      <c r="O780" s="193"/>
      <c r="P780" s="193"/>
      <c r="Q780" s="193"/>
      <c r="R780" s="193"/>
      <c r="S780" s="193"/>
      <c r="T780" s="193"/>
      <c r="U780" s="193"/>
      <c r="V780" s="193"/>
      <c r="W780" s="193"/>
      <c r="X780" s="193"/>
      <c r="Y780" s="193"/>
      <c r="Z780" s="193"/>
    </row>
    <row r="781" ht="12.0" customHeight="1">
      <c r="A781" s="193"/>
      <c r="B781" s="193"/>
      <c r="C781" s="193"/>
      <c r="D781" s="193"/>
      <c r="E781" s="193"/>
      <c r="F781" s="193"/>
      <c r="G781" s="193"/>
      <c r="H781" s="193"/>
      <c r="I781" s="193"/>
      <c r="J781" s="193"/>
      <c r="K781" s="193"/>
      <c r="L781" s="193"/>
      <c r="M781" s="193"/>
      <c r="N781" s="193"/>
      <c r="O781" s="193"/>
      <c r="P781" s="193"/>
      <c r="Q781" s="193"/>
      <c r="R781" s="193"/>
      <c r="S781" s="193"/>
      <c r="T781" s="193"/>
      <c r="U781" s="193"/>
      <c r="V781" s="193"/>
      <c r="W781" s="193"/>
      <c r="X781" s="193"/>
      <c r="Y781" s="193"/>
      <c r="Z781" s="193"/>
    </row>
    <row r="782" ht="12.0" customHeight="1">
      <c r="A782" s="193"/>
      <c r="B782" s="193"/>
      <c r="C782" s="193"/>
      <c r="D782" s="193"/>
      <c r="E782" s="193"/>
      <c r="F782" s="193"/>
      <c r="G782" s="193"/>
      <c r="H782" s="193"/>
      <c r="I782" s="193"/>
      <c r="J782" s="193"/>
      <c r="K782" s="193"/>
      <c r="L782" s="193"/>
      <c r="M782" s="193"/>
      <c r="N782" s="193"/>
      <c r="O782" s="193"/>
      <c r="P782" s="193"/>
      <c r="Q782" s="193"/>
      <c r="R782" s="193"/>
      <c r="S782" s="193"/>
      <c r="T782" s="193"/>
      <c r="U782" s="193"/>
      <c r="V782" s="193"/>
      <c r="W782" s="193"/>
      <c r="X782" s="193"/>
      <c r="Y782" s="193"/>
      <c r="Z782" s="193"/>
    </row>
    <row r="783" ht="12.0" customHeight="1">
      <c r="A783" s="193"/>
      <c r="B783" s="193"/>
      <c r="C783" s="193"/>
      <c r="D783" s="193"/>
      <c r="E783" s="193"/>
      <c r="F783" s="193"/>
      <c r="G783" s="193"/>
      <c r="H783" s="193"/>
      <c r="I783" s="193"/>
      <c r="J783" s="193"/>
      <c r="K783" s="193"/>
      <c r="L783" s="193"/>
      <c r="M783" s="193"/>
      <c r="N783" s="193"/>
      <c r="O783" s="193"/>
      <c r="P783" s="193"/>
      <c r="Q783" s="193"/>
      <c r="R783" s="193"/>
      <c r="S783" s="193"/>
      <c r="T783" s="193"/>
      <c r="U783" s="193"/>
      <c r="V783" s="193"/>
      <c r="W783" s="193"/>
      <c r="X783" s="193"/>
      <c r="Y783" s="193"/>
      <c r="Z783" s="193"/>
    </row>
    <row r="784" ht="12.0" customHeight="1">
      <c r="A784" s="193"/>
      <c r="B784" s="193"/>
      <c r="C784" s="193"/>
      <c r="D784" s="193"/>
      <c r="E784" s="193"/>
      <c r="F784" s="193"/>
      <c r="G784" s="193"/>
      <c r="H784" s="193"/>
      <c r="I784" s="193"/>
      <c r="J784" s="193"/>
      <c r="K784" s="193"/>
      <c r="L784" s="193"/>
      <c r="M784" s="193"/>
      <c r="N784" s="193"/>
      <c r="O784" s="193"/>
      <c r="P784" s="193"/>
      <c r="Q784" s="193"/>
      <c r="R784" s="193"/>
      <c r="S784" s="193"/>
      <c r="T784" s="193"/>
      <c r="U784" s="193"/>
      <c r="V784" s="193"/>
      <c r="W784" s="193"/>
      <c r="X784" s="193"/>
      <c r="Y784" s="193"/>
      <c r="Z784" s="193"/>
    </row>
    <row r="785" ht="12.0" customHeight="1">
      <c r="A785" s="193"/>
      <c r="B785" s="193"/>
      <c r="C785" s="193"/>
      <c r="D785" s="193"/>
      <c r="E785" s="193"/>
      <c r="F785" s="193"/>
      <c r="G785" s="193"/>
      <c r="H785" s="193"/>
      <c r="I785" s="193"/>
      <c r="J785" s="193"/>
      <c r="K785" s="193"/>
      <c r="L785" s="193"/>
      <c r="M785" s="193"/>
      <c r="N785" s="193"/>
      <c r="O785" s="193"/>
      <c r="P785" s="193"/>
      <c r="Q785" s="193"/>
      <c r="R785" s="193"/>
      <c r="S785" s="193"/>
      <c r="T785" s="193"/>
      <c r="U785" s="193"/>
      <c r="V785" s="193"/>
      <c r="W785" s="193"/>
      <c r="X785" s="193"/>
      <c r="Y785" s="193"/>
      <c r="Z785" s="193"/>
    </row>
    <row r="786" ht="12.0" customHeight="1">
      <c r="A786" s="193"/>
      <c r="B786" s="193"/>
      <c r="C786" s="193"/>
      <c r="D786" s="193"/>
      <c r="E786" s="193"/>
      <c r="F786" s="193"/>
      <c r="G786" s="193"/>
      <c r="H786" s="193"/>
      <c r="I786" s="193"/>
      <c r="J786" s="193"/>
      <c r="K786" s="193"/>
      <c r="L786" s="193"/>
      <c r="M786" s="193"/>
      <c r="N786" s="193"/>
      <c r="O786" s="193"/>
      <c r="P786" s="193"/>
      <c r="Q786" s="193"/>
      <c r="R786" s="193"/>
      <c r="S786" s="193"/>
      <c r="T786" s="193"/>
      <c r="U786" s="193"/>
      <c r="V786" s="193"/>
      <c r="W786" s="193"/>
      <c r="X786" s="193"/>
      <c r="Y786" s="193"/>
      <c r="Z786" s="193"/>
    </row>
    <row r="787" ht="12.0" customHeight="1">
      <c r="A787" s="193"/>
      <c r="B787" s="193"/>
      <c r="C787" s="193"/>
      <c r="D787" s="193"/>
      <c r="E787" s="193"/>
      <c r="F787" s="193"/>
      <c r="G787" s="193"/>
      <c r="H787" s="193"/>
      <c r="I787" s="193"/>
      <c r="J787" s="193"/>
      <c r="K787" s="193"/>
      <c r="L787" s="193"/>
      <c r="M787" s="193"/>
      <c r="N787" s="193"/>
      <c r="O787" s="193"/>
      <c r="P787" s="193"/>
      <c r="Q787" s="193"/>
      <c r="R787" s="193"/>
      <c r="S787" s="193"/>
      <c r="T787" s="193"/>
      <c r="U787" s="193"/>
      <c r="V787" s="193"/>
      <c r="W787" s="193"/>
      <c r="X787" s="193"/>
      <c r="Y787" s="193"/>
      <c r="Z787" s="193"/>
    </row>
    <row r="788" ht="12.0" customHeight="1">
      <c r="A788" s="193"/>
      <c r="B788" s="193"/>
      <c r="C788" s="193"/>
      <c r="D788" s="193"/>
      <c r="E788" s="193"/>
      <c r="F788" s="193"/>
      <c r="G788" s="193"/>
      <c r="H788" s="193"/>
      <c r="I788" s="193"/>
      <c r="J788" s="193"/>
      <c r="K788" s="193"/>
      <c r="L788" s="193"/>
      <c r="M788" s="193"/>
      <c r="N788" s="193"/>
      <c r="O788" s="193"/>
      <c r="P788" s="193"/>
      <c r="Q788" s="193"/>
      <c r="R788" s="193"/>
      <c r="S788" s="193"/>
      <c r="T788" s="193"/>
      <c r="U788" s="193"/>
      <c r="V788" s="193"/>
      <c r="W788" s="193"/>
      <c r="X788" s="193"/>
      <c r="Y788" s="193"/>
      <c r="Z788" s="193"/>
    </row>
    <row r="789" ht="12.0" customHeight="1">
      <c r="A789" s="193"/>
      <c r="B789" s="193"/>
      <c r="C789" s="193"/>
      <c r="D789" s="193"/>
      <c r="E789" s="193"/>
      <c r="F789" s="193"/>
      <c r="G789" s="193"/>
      <c r="H789" s="193"/>
      <c r="I789" s="193"/>
      <c r="J789" s="193"/>
      <c r="K789" s="193"/>
      <c r="L789" s="193"/>
      <c r="M789" s="193"/>
      <c r="N789" s="193"/>
      <c r="O789" s="193"/>
      <c r="P789" s="193"/>
      <c r="Q789" s="193"/>
      <c r="R789" s="193"/>
      <c r="S789" s="193"/>
      <c r="T789" s="193"/>
      <c r="U789" s="193"/>
      <c r="V789" s="193"/>
      <c r="W789" s="193"/>
      <c r="X789" s="193"/>
      <c r="Y789" s="193"/>
      <c r="Z789" s="193"/>
    </row>
    <row r="790" ht="12.0" customHeight="1">
      <c r="A790" s="193"/>
      <c r="B790" s="193"/>
      <c r="C790" s="193"/>
      <c r="D790" s="193"/>
      <c r="E790" s="193"/>
      <c r="F790" s="193"/>
      <c r="G790" s="193"/>
      <c r="H790" s="193"/>
      <c r="I790" s="193"/>
      <c r="J790" s="193"/>
      <c r="K790" s="193"/>
      <c r="L790" s="193"/>
      <c r="M790" s="193"/>
      <c r="N790" s="193"/>
      <c r="O790" s="193"/>
      <c r="P790" s="193"/>
      <c r="Q790" s="193"/>
      <c r="R790" s="193"/>
      <c r="S790" s="193"/>
      <c r="T790" s="193"/>
      <c r="U790" s="193"/>
      <c r="V790" s="193"/>
      <c r="W790" s="193"/>
      <c r="X790" s="193"/>
      <c r="Y790" s="193"/>
      <c r="Z790" s="193"/>
    </row>
    <row r="791" ht="12.0" customHeight="1">
      <c r="A791" s="193"/>
      <c r="B791" s="193"/>
      <c r="C791" s="193"/>
      <c r="D791" s="193"/>
      <c r="E791" s="193"/>
      <c r="F791" s="193"/>
      <c r="G791" s="193"/>
      <c r="H791" s="193"/>
      <c r="I791" s="193"/>
      <c r="J791" s="193"/>
      <c r="K791" s="193"/>
      <c r="L791" s="193"/>
      <c r="M791" s="193"/>
      <c r="N791" s="193"/>
      <c r="O791" s="193"/>
      <c r="P791" s="193"/>
      <c r="Q791" s="193"/>
      <c r="R791" s="193"/>
      <c r="S791" s="193"/>
      <c r="T791" s="193"/>
      <c r="U791" s="193"/>
      <c r="V791" s="193"/>
      <c r="W791" s="193"/>
      <c r="X791" s="193"/>
      <c r="Y791" s="193"/>
      <c r="Z791" s="193"/>
    </row>
    <row r="792" ht="12.0" customHeight="1">
      <c r="A792" s="193"/>
      <c r="B792" s="193"/>
      <c r="C792" s="193"/>
      <c r="D792" s="193"/>
      <c r="E792" s="193"/>
      <c r="F792" s="193"/>
      <c r="G792" s="193"/>
      <c r="H792" s="193"/>
      <c r="I792" s="193"/>
      <c r="J792" s="193"/>
      <c r="K792" s="193"/>
      <c r="L792" s="193"/>
      <c r="M792" s="193"/>
      <c r="N792" s="193"/>
      <c r="O792" s="193"/>
      <c r="P792" s="193"/>
      <c r="Q792" s="193"/>
      <c r="R792" s="193"/>
      <c r="S792" s="193"/>
      <c r="T792" s="193"/>
      <c r="U792" s="193"/>
      <c r="V792" s="193"/>
      <c r="W792" s="193"/>
      <c r="X792" s="193"/>
      <c r="Y792" s="193"/>
      <c r="Z792" s="193"/>
    </row>
    <row r="793" ht="12.0" customHeight="1">
      <c r="A793" s="193"/>
      <c r="B793" s="193"/>
      <c r="C793" s="193"/>
      <c r="D793" s="193"/>
      <c r="E793" s="193"/>
      <c r="F793" s="193"/>
      <c r="G793" s="193"/>
      <c r="H793" s="193"/>
      <c r="I793" s="193"/>
      <c r="J793" s="193"/>
      <c r="K793" s="193"/>
      <c r="L793" s="193"/>
      <c r="M793" s="193"/>
      <c r="N793" s="193"/>
      <c r="O793" s="193"/>
      <c r="P793" s="193"/>
      <c r="Q793" s="193"/>
      <c r="R793" s="193"/>
      <c r="S793" s="193"/>
      <c r="T793" s="193"/>
      <c r="U793" s="193"/>
      <c r="V793" s="193"/>
      <c r="W793" s="193"/>
      <c r="X793" s="193"/>
      <c r="Y793" s="193"/>
      <c r="Z793" s="193"/>
    </row>
    <row r="794" ht="12.0" customHeight="1">
      <c r="A794" s="193"/>
      <c r="B794" s="193"/>
      <c r="C794" s="193"/>
      <c r="D794" s="193"/>
      <c r="E794" s="193"/>
      <c r="F794" s="193"/>
      <c r="G794" s="193"/>
      <c r="H794" s="193"/>
      <c r="I794" s="193"/>
      <c r="J794" s="193"/>
      <c r="K794" s="193"/>
      <c r="L794" s="193"/>
      <c r="M794" s="193"/>
      <c r="N794" s="193"/>
      <c r="O794" s="193"/>
      <c r="P794" s="193"/>
      <c r="Q794" s="193"/>
      <c r="R794" s="193"/>
      <c r="S794" s="193"/>
      <c r="T794" s="193"/>
      <c r="U794" s="193"/>
      <c r="V794" s="193"/>
      <c r="W794" s="193"/>
      <c r="X794" s="193"/>
      <c r="Y794" s="193"/>
      <c r="Z794" s="193"/>
    </row>
    <row r="795" ht="12.0" customHeight="1">
      <c r="A795" s="193"/>
      <c r="B795" s="193"/>
      <c r="C795" s="193"/>
      <c r="D795" s="193"/>
      <c r="E795" s="193"/>
      <c r="F795" s="193"/>
      <c r="G795" s="193"/>
      <c r="H795" s="193"/>
      <c r="I795" s="193"/>
      <c r="J795" s="193"/>
      <c r="K795" s="193"/>
      <c r="L795" s="193"/>
      <c r="M795" s="193"/>
      <c r="N795" s="193"/>
      <c r="O795" s="193"/>
      <c r="P795" s="193"/>
      <c r="Q795" s="193"/>
      <c r="R795" s="193"/>
      <c r="S795" s="193"/>
      <c r="T795" s="193"/>
      <c r="U795" s="193"/>
      <c r="V795" s="193"/>
      <c r="W795" s="193"/>
      <c r="X795" s="193"/>
      <c r="Y795" s="193"/>
      <c r="Z795" s="193"/>
    </row>
    <row r="796" ht="12.0" customHeight="1">
      <c r="A796" s="193"/>
      <c r="B796" s="193"/>
      <c r="C796" s="193"/>
      <c r="D796" s="193"/>
      <c r="E796" s="193"/>
      <c r="F796" s="193"/>
      <c r="G796" s="193"/>
      <c r="H796" s="193"/>
      <c r="I796" s="193"/>
      <c r="J796" s="193"/>
      <c r="K796" s="193"/>
      <c r="L796" s="193"/>
      <c r="M796" s="193"/>
      <c r="N796" s="193"/>
      <c r="O796" s="193"/>
      <c r="P796" s="193"/>
      <c r="Q796" s="193"/>
      <c r="R796" s="193"/>
      <c r="S796" s="193"/>
      <c r="T796" s="193"/>
      <c r="U796" s="193"/>
      <c r="V796" s="193"/>
      <c r="W796" s="193"/>
      <c r="X796" s="193"/>
      <c r="Y796" s="193"/>
      <c r="Z796" s="193"/>
    </row>
    <row r="797" ht="12.0" customHeight="1">
      <c r="A797" s="193"/>
      <c r="B797" s="193"/>
      <c r="C797" s="193"/>
      <c r="D797" s="193"/>
      <c r="E797" s="193"/>
      <c r="F797" s="193"/>
      <c r="G797" s="193"/>
      <c r="H797" s="193"/>
      <c r="I797" s="193"/>
      <c r="J797" s="193"/>
      <c r="K797" s="193"/>
      <c r="L797" s="193"/>
      <c r="M797" s="193"/>
      <c r="N797" s="193"/>
      <c r="O797" s="193"/>
      <c r="P797" s="193"/>
      <c r="Q797" s="193"/>
      <c r="R797" s="193"/>
      <c r="S797" s="193"/>
      <c r="T797" s="193"/>
      <c r="U797" s="193"/>
      <c r="V797" s="193"/>
      <c r="W797" s="193"/>
      <c r="X797" s="193"/>
      <c r="Y797" s="193"/>
      <c r="Z797" s="193"/>
    </row>
    <row r="798" ht="12.0" customHeight="1">
      <c r="A798" s="193"/>
      <c r="B798" s="193"/>
      <c r="C798" s="193"/>
      <c r="D798" s="193"/>
      <c r="E798" s="193"/>
      <c r="F798" s="193"/>
      <c r="G798" s="193"/>
      <c r="H798" s="193"/>
      <c r="I798" s="193"/>
      <c r="J798" s="193"/>
      <c r="K798" s="193"/>
      <c r="L798" s="193"/>
      <c r="M798" s="193"/>
      <c r="N798" s="193"/>
      <c r="O798" s="193"/>
      <c r="P798" s="193"/>
      <c r="Q798" s="193"/>
      <c r="R798" s="193"/>
      <c r="S798" s="193"/>
      <c r="T798" s="193"/>
      <c r="U798" s="193"/>
      <c r="V798" s="193"/>
      <c r="W798" s="193"/>
      <c r="X798" s="193"/>
      <c r="Y798" s="193"/>
      <c r="Z798" s="193"/>
    </row>
    <row r="799" ht="12.0" customHeight="1">
      <c r="A799" s="193"/>
      <c r="B799" s="193"/>
      <c r="C799" s="193"/>
      <c r="D799" s="193"/>
      <c r="E799" s="193"/>
      <c r="F799" s="193"/>
      <c r="G799" s="193"/>
      <c r="H799" s="193"/>
      <c r="I799" s="193"/>
      <c r="J799" s="193"/>
      <c r="K799" s="193"/>
      <c r="L799" s="193"/>
      <c r="M799" s="193"/>
      <c r="N799" s="193"/>
      <c r="O799" s="193"/>
      <c r="P799" s="193"/>
      <c r="Q799" s="193"/>
      <c r="R799" s="193"/>
      <c r="S799" s="193"/>
      <c r="T799" s="193"/>
      <c r="U799" s="193"/>
      <c r="V799" s="193"/>
      <c r="W799" s="193"/>
      <c r="X799" s="193"/>
      <c r="Y799" s="193"/>
      <c r="Z799" s="193"/>
    </row>
    <row r="800" ht="12.0" customHeight="1">
      <c r="A800" s="193"/>
      <c r="B800" s="193"/>
      <c r="C800" s="193"/>
      <c r="D800" s="193"/>
      <c r="E800" s="193"/>
      <c r="F800" s="193"/>
      <c r="G800" s="193"/>
      <c r="H800" s="193"/>
      <c r="I800" s="193"/>
      <c r="J800" s="193"/>
      <c r="K800" s="193"/>
      <c r="L800" s="193"/>
      <c r="M800" s="193"/>
      <c r="N800" s="193"/>
      <c r="O800" s="193"/>
      <c r="P800" s="193"/>
      <c r="Q800" s="193"/>
      <c r="R800" s="193"/>
      <c r="S800" s="193"/>
      <c r="T800" s="193"/>
      <c r="U800" s="193"/>
      <c r="V800" s="193"/>
      <c r="W800" s="193"/>
      <c r="X800" s="193"/>
      <c r="Y800" s="193"/>
      <c r="Z800" s="193"/>
    </row>
    <row r="801" ht="12.0" customHeight="1">
      <c r="A801" s="193"/>
      <c r="B801" s="193"/>
      <c r="C801" s="193"/>
      <c r="D801" s="193"/>
      <c r="E801" s="193"/>
      <c r="F801" s="193"/>
      <c r="G801" s="193"/>
      <c r="H801" s="193"/>
      <c r="I801" s="193"/>
      <c r="J801" s="193"/>
      <c r="K801" s="193"/>
      <c r="L801" s="193"/>
      <c r="M801" s="193"/>
      <c r="N801" s="193"/>
      <c r="O801" s="193"/>
      <c r="P801" s="193"/>
      <c r="Q801" s="193"/>
      <c r="R801" s="193"/>
      <c r="S801" s="193"/>
      <c r="T801" s="193"/>
      <c r="U801" s="193"/>
      <c r="V801" s="193"/>
      <c r="W801" s="193"/>
      <c r="X801" s="193"/>
      <c r="Y801" s="193"/>
      <c r="Z801" s="193"/>
    </row>
    <row r="802" ht="12.0" customHeight="1">
      <c r="A802" s="193"/>
      <c r="B802" s="193"/>
      <c r="C802" s="193"/>
      <c r="D802" s="193"/>
      <c r="E802" s="193"/>
      <c r="F802" s="193"/>
      <c r="G802" s="193"/>
      <c r="H802" s="193"/>
      <c r="I802" s="193"/>
      <c r="J802" s="193"/>
      <c r="K802" s="193"/>
      <c r="L802" s="193"/>
      <c r="M802" s="193"/>
      <c r="N802" s="193"/>
      <c r="O802" s="193"/>
      <c r="P802" s="193"/>
      <c r="Q802" s="193"/>
      <c r="R802" s="193"/>
      <c r="S802" s="193"/>
      <c r="T802" s="193"/>
      <c r="U802" s="193"/>
      <c r="V802" s="193"/>
      <c r="W802" s="193"/>
      <c r="X802" s="193"/>
      <c r="Y802" s="193"/>
      <c r="Z802" s="193"/>
    </row>
    <row r="803" ht="12.0" customHeight="1">
      <c r="A803" s="193"/>
      <c r="B803" s="193"/>
      <c r="C803" s="193"/>
      <c r="D803" s="193"/>
      <c r="E803" s="193"/>
      <c r="F803" s="193"/>
      <c r="G803" s="193"/>
      <c r="H803" s="193"/>
      <c r="I803" s="193"/>
      <c r="J803" s="193"/>
      <c r="K803" s="193"/>
      <c r="L803" s="193"/>
      <c r="M803" s="193"/>
      <c r="N803" s="193"/>
      <c r="O803" s="193"/>
      <c r="P803" s="193"/>
      <c r="Q803" s="193"/>
      <c r="R803" s="193"/>
      <c r="S803" s="193"/>
      <c r="T803" s="193"/>
      <c r="U803" s="193"/>
      <c r="V803" s="193"/>
      <c r="W803" s="193"/>
      <c r="X803" s="193"/>
      <c r="Y803" s="193"/>
      <c r="Z803" s="193"/>
    </row>
    <row r="804" ht="12.0" customHeight="1">
      <c r="A804" s="193"/>
      <c r="B804" s="193"/>
      <c r="C804" s="193"/>
      <c r="D804" s="193"/>
      <c r="E804" s="193"/>
      <c r="F804" s="193"/>
      <c r="G804" s="193"/>
      <c r="H804" s="193"/>
      <c r="I804" s="193"/>
      <c r="J804" s="193"/>
      <c r="K804" s="193"/>
      <c r="L804" s="193"/>
      <c r="M804" s="193"/>
      <c r="N804" s="193"/>
      <c r="O804" s="193"/>
      <c r="P804" s="193"/>
      <c r="Q804" s="193"/>
      <c r="R804" s="193"/>
      <c r="S804" s="193"/>
      <c r="T804" s="193"/>
      <c r="U804" s="193"/>
      <c r="V804" s="193"/>
      <c r="W804" s="193"/>
      <c r="X804" s="193"/>
      <c r="Y804" s="193"/>
      <c r="Z804" s="193"/>
    </row>
    <row r="805" ht="12.0" customHeight="1">
      <c r="A805" s="193"/>
      <c r="B805" s="193"/>
      <c r="C805" s="193"/>
      <c r="D805" s="193"/>
      <c r="E805" s="193"/>
      <c r="F805" s="193"/>
      <c r="G805" s="193"/>
      <c r="H805" s="193"/>
      <c r="I805" s="193"/>
      <c r="J805" s="193"/>
      <c r="K805" s="193"/>
      <c r="L805" s="193"/>
      <c r="M805" s="193"/>
      <c r="N805" s="193"/>
      <c r="O805" s="193"/>
      <c r="P805" s="193"/>
      <c r="Q805" s="193"/>
      <c r="R805" s="193"/>
      <c r="S805" s="193"/>
      <c r="T805" s="193"/>
      <c r="U805" s="193"/>
      <c r="V805" s="193"/>
      <c r="W805" s="193"/>
      <c r="X805" s="193"/>
      <c r="Y805" s="193"/>
      <c r="Z805" s="193"/>
    </row>
    <row r="806" ht="12.0" customHeight="1">
      <c r="A806" s="193"/>
      <c r="B806" s="193"/>
      <c r="C806" s="193"/>
      <c r="D806" s="193"/>
      <c r="E806" s="193"/>
      <c r="F806" s="193"/>
      <c r="G806" s="193"/>
      <c r="H806" s="193"/>
      <c r="I806" s="193"/>
      <c r="J806" s="193"/>
      <c r="K806" s="193"/>
      <c r="L806" s="193"/>
      <c r="M806" s="193"/>
      <c r="N806" s="193"/>
      <c r="O806" s="193"/>
      <c r="P806" s="193"/>
      <c r="Q806" s="193"/>
      <c r="R806" s="193"/>
      <c r="S806" s="193"/>
      <c r="T806" s="193"/>
      <c r="U806" s="193"/>
      <c r="V806" s="193"/>
      <c r="W806" s="193"/>
      <c r="X806" s="193"/>
      <c r="Y806" s="193"/>
      <c r="Z806" s="193"/>
    </row>
    <row r="807" ht="12.0" customHeight="1">
      <c r="A807" s="193"/>
      <c r="B807" s="193"/>
      <c r="C807" s="193"/>
      <c r="D807" s="193"/>
      <c r="E807" s="193"/>
      <c r="F807" s="193"/>
      <c r="G807" s="193"/>
      <c r="H807" s="193"/>
      <c r="I807" s="193"/>
      <c r="J807" s="193"/>
      <c r="K807" s="193"/>
      <c r="L807" s="193"/>
      <c r="M807" s="193"/>
      <c r="N807" s="193"/>
      <c r="O807" s="193"/>
      <c r="P807" s="193"/>
      <c r="Q807" s="193"/>
      <c r="R807" s="193"/>
      <c r="S807" s="193"/>
      <c r="T807" s="193"/>
      <c r="U807" s="193"/>
      <c r="V807" s="193"/>
      <c r="W807" s="193"/>
      <c r="X807" s="193"/>
      <c r="Y807" s="193"/>
      <c r="Z807" s="193"/>
    </row>
    <row r="808" ht="12.0" customHeight="1">
      <c r="A808" s="193"/>
      <c r="B808" s="193"/>
      <c r="C808" s="193"/>
      <c r="D808" s="193"/>
      <c r="E808" s="193"/>
      <c r="F808" s="193"/>
      <c r="G808" s="193"/>
      <c r="H808" s="193"/>
      <c r="I808" s="193"/>
      <c r="J808" s="193"/>
      <c r="K808" s="193"/>
      <c r="L808" s="193"/>
      <c r="M808" s="193"/>
      <c r="N808" s="193"/>
      <c r="O808" s="193"/>
      <c r="P808" s="193"/>
      <c r="Q808" s="193"/>
      <c r="R808" s="193"/>
      <c r="S808" s="193"/>
      <c r="T808" s="193"/>
      <c r="U808" s="193"/>
      <c r="V808" s="193"/>
      <c r="W808" s="193"/>
      <c r="X808" s="193"/>
      <c r="Y808" s="193"/>
      <c r="Z808" s="193"/>
    </row>
    <row r="809" ht="12.0" customHeight="1">
      <c r="A809" s="193"/>
      <c r="B809" s="193"/>
      <c r="C809" s="193"/>
      <c r="D809" s="193"/>
      <c r="E809" s="193"/>
      <c r="F809" s="193"/>
      <c r="G809" s="193"/>
      <c r="H809" s="193"/>
      <c r="I809" s="193"/>
      <c r="J809" s="193"/>
      <c r="K809" s="193"/>
      <c r="L809" s="193"/>
      <c r="M809" s="193"/>
      <c r="N809" s="193"/>
      <c r="O809" s="193"/>
      <c r="P809" s="193"/>
      <c r="Q809" s="193"/>
      <c r="R809" s="193"/>
      <c r="S809" s="193"/>
      <c r="T809" s="193"/>
      <c r="U809" s="193"/>
      <c r="V809" s="193"/>
      <c r="W809" s="193"/>
      <c r="X809" s="193"/>
      <c r="Y809" s="193"/>
      <c r="Z809" s="193"/>
    </row>
    <row r="810" ht="12.0" customHeight="1">
      <c r="A810" s="193"/>
      <c r="B810" s="193"/>
      <c r="C810" s="193"/>
      <c r="D810" s="193"/>
      <c r="E810" s="193"/>
      <c r="F810" s="193"/>
      <c r="G810" s="193"/>
      <c r="H810" s="193"/>
      <c r="I810" s="193"/>
      <c r="J810" s="193"/>
      <c r="K810" s="193"/>
      <c r="L810" s="193"/>
      <c r="M810" s="193"/>
      <c r="N810" s="193"/>
      <c r="O810" s="193"/>
      <c r="P810" s="193"/>
      <c r="Q810" s="193"/>
      <c r="R810" s="193"/>
      <c r="S810" s="193"/>
      <c r="T810" s="193"/>
      <c r="U810" s="193"/>
      <c r="V810" s="193"/>
      <c r="W810" s="193"/>
      <c r="X810" s="193"/>
      <c r="Y810" s="193"/>
      <c r="Z810" s="193"/>
    </row>
    <row r="811" ht="12.0" customHeight="1">
      <c r="A811" s="193"/>
      <c r="B811" s="193"/>
      <c r="C811" s="193"/>
      <c r="D811" s="193"/>
      <c r="E811" s="193"/>
      <c r="F811" s="193"/>
      <c r="G811" s="193"/>
      <c r="H811" s="193"/>
      <c r="I811" s="193"/>
      <c r="J811" s="193"/>
      <c r="K811" s="193"/>
      <c r="L811" s="193"/>
      <c r="M811" s="193"/>
      <c r="N811" s="193"/>
      <c r="O811" s="193"/>
      <c r="P811" s="193"/>
      <c r="Q811" s="193"/>
      <c r="R811" s="193"/>
      <c r="S811" s="193"/>
      <c r="T811" s="193"/>
      <c r="U811" s="193"/>
      <c r="V811" s="193"/>
      <c r="W811" s="193"/>
      <c r="X811" s="193"/>
      <c r="Y811" s="193"/>
      <c r="Z811" s="193"/>
    </row>
    <row r="812" ht="12.0" customHeight="1">
      <c r="A812" s="193"/>
      <c r="B812" s="193"/>
      <c r="C812" s="193"/>
      <c r="D812" s="193"/>
      <c r="E812" s="193"/>
      <c r="F812" s="193"/>
      <c r="G812" s="193"/>
      <c r="H812" s="193"/>
      <c r="I812" s="193"/>
      <c r="J812" s="193"/>
      <c r="K812" s="193"/>
      <c r="L812" s="193"/>
      <c r="M812" s="193"/>
      <c r="N812" s="193"/>
      <c r="O812" s="193"/>
      <c r="P812" s="193"/>
      <c r="Q812" s="193"/>
      <c r="R812" s="193"/>
      <c r="S812" s="193"/>
      <c r="T812" s="193"/>
      <c r="U812" s="193"/>
      <c r="V812" s="193"/>
      <c r="W812" s="193"/>
      <c r="X812" s="193"/>
      <c r="Y812" s="193"/>
      <c r="Z812" s="193"/>
    </row>
    <row r="813" ht="12.0" customHeight="1">
      <c r="A813" s="193"/>
      <c r="B813" s="193"/>
      <c r="C813" s="193"/>
      <c r="D813" s="193"/>
      <c r="E813" s="193"/>
      <c r="F813" s="193"/>
      <c r="G813" s="193"/>
      <c r="H813" s="193"/>
      <c r="I813" s="193"/>
      <c r="J813" s="193"/>
      <c r="K813" s="193"/>
      <c r="L813" s="193"/>
      <c r="M813" s="193"/>
      <c r="N813" s="193"/>
      <c r="O813" s="193"/>
      <c r="P813" s="193"/>
      <c r="Q813" s="193"/>
      <c r="R813" s="193"/>
      <c r="S813" s="193"/>
      <c r="T813" s="193"/>
      <c r="U813" s="193"/>
      <c r="V813" s="193"/>
      <c r="W813" s="193"/>
      <c r="X813" s="193"/>
      <c r="Y813" s="193"/>
      <c r="Z813" s="193"/>
    </row>
    <row r="814" ht="12.0" customHeight="1">
      <c r="A814" s="193"/>
      <c r="B814" s="193"/>
      <c r="C814" s="193"/>
      <c r="D814" s="193"/>
      <c r="E814" s="193"/>
      <c r="F814" s="193"/>
      <c r="G814" s="193"/>
      <c r="H814" s="193"/>
      <c r="I814" s="193"/>
      <c r="J814" s="193"/>
      <c r="K814" s="193"/>
      <c r="L814" s="193"/>
      <c r="M814" s="193"/>
      <c r="N814" s="193"/>
      <c r="O814" s="193"/>
      <c r="P814" s="193"/>
      <c r="Q814" s="193"/>
      <c r="R814" s="193"/>
      <c r="S814" s="193"/>
      <c r="T814" s="193"/>
      <c r="U814" s="193"/>
      <c r="V814" s="193"/>
      <c r="W814" s="193"/>
      <c r="X814" s="193"/>
      <c r="Y814" s="193"/>
      <c r="Z814" s="193"/>
    </row>
    <row r="815" ht="12.0" customHeight="1">
      <c r="A815" s="193"/>
      <c r="B815" s="193"/>
      <c r="C815" s="193"/>
      <c r="D815" s="193"/>
      <c r="E815" s="193"/>
      <c r="F815" s="193"/>
      <c r="G815" s="193"/>
      <c r="H815" s="193"/>
      <c r="I815" s="193"/>
      <c r="J815" s="193"/>
      <c r="K815" s="193"/>
      <c r="L815" s="193"/>
      <c r="M815" s="193"/>
      <c r="N815" s="193"/>
      <c r="O815" s="193"/>
      <c r="P815" s="193"/>
      <c r="Q815" s="193"/>
      <c r="R815" s="193"/>
      <c r="S815" s="193"/>
      <c r="T815" s="193"/>
      <c r="U815" s="193"/>
      <c r="V815" s="193"/>
      <c r="W815" s="193"/>
      <c r="X815" s="193"/>
      <c r="Y815" s="193"/>
      <c r="Z815" s="193"/>
    </row>
    <row r="816" ht="12.0" customHeight="1">
      <c r="A816" s="193"/>
      <c r="B816" s="193"/>
      <c r="C816" s="193"/>
      <c r="D816" s="193"/>
      <c r="E816" s="193"/>
      <c r="F816" s="193"/>
      <c r="G816" s="193"/>
      <c r="H816" s="193"/>
      <c r="I816" s="193"/>
      <c r="J816" s="193"/>
      <c r="K816" s="193"/>
      <c r="L816" s="193"/>
      <c r="M816" s="193"/>
      <c r="N816" s="193"/>
      <c r="O816" s="193"/>
      <c r="P816" s="193"/>
      <c r="Q816" s="193"/>
      <c r="R816" s="193"/>
      <c r="S816" s="193"/>
      <c r="T816" s="193"/>
      <c r="U816" s="193"/>
      <c r="V816" s="193"/>
      <c r="W816" s="193"/>
      <c r="X816" s="193"/>
      <c r="Y816" s="193"/>
      <c r="Z816" s="193"/>
    </row>
    <row r="817" ht="12.0" customHeight="1">
      <c r="A817" s="193"/>
      <c r="B817" s="193"/>
      <c r="C817" s="193"/>
      <c r="D817" s="193"/>
      <c r="E817" s="193"/>
      <c r="F817" s="193"/>
      <c r="G817" s="193"/>
      <c r="H817" s="193"/>
      <c r="I817" s="193"/>
      <c r="J817" s="193"/>
      <c r="K817" s="193"/>
      <c r="L817" s="193"/>
      <c r="M817" s="193"/>
      <c r="N817" s="193"/>
      <c r="O817" s="193"/>
      <c r="P817" s="193"/>
      <c r="Q817" s="193"/>
      <c r="R817" s="193"/>
      <c r="S817" s="193"/>
      <c r="T817" s="193"/>
      <c r="U817" s="193"/>
      <c r="V817" s="193"/>
      <c r="W817" s="193"/>
      <c r="X817" s="193"/>
      <c r="Y817" s="193"/>
      <c r="Z817" s="193"/>
    </row>
    <row r="818" ht="12.0" customHeight="1">
      <c r="A818" s="193"/>
      <c r="B818" s="193"/>
      <c r="C818" s="193"/>
      <c r="D818" s="193"/>
      <c r="E818" s="193"/>
      <c r="F818" s="193"/>
      <c r="G818" s="193"/>
      <c r="H818" s="193"/>
      <c r="I818" s="193"/>
      <c r="J818" s="193"/>
      <c r="K818" s="193"/>
      <c r="L818" s="193"/>
      <c r="M818" s="193"/>
      <c r="N818" s="193"/>
      <c r="O818" s="193"/>
      <c r="P818" s="193"/>
      <c r="Q818" s="193"/>
      <c r="R818" s="193"/>
      <c r="S818" s="193"/>
      <c r="T818" s="193"/>
      <c r="U818" s="193"/>
      <c r="V818" s="193"/>
      <c r="W818" s="193"/>
      <c r="X818" s="193"/>
      <c r="Y818" s="193"/>
      <c r="Z818" s="193"/>
    </row>
    <row r="819" ht="12.0" customHeight="1">
      <c r="A819" s="193"/>
      <c r="B819" s="193"/>
      <c r="C819" s="193"/>
      <c r="D819" s="193"/>
      <c r="E819" s="193"/>
      <c r="F819" s="193"/>
      <c r="G819" s="193"/>
      <c r="H819" s="193"/>
      <c r="I819" s="193"/>
      <c r="J819" s="193"/>
      <c r="K819" s="193"/>
      <c r="L819" s="193"/>
      <c r="M819" s="193"/>
      <c r="N819" s="193"/>
      <c r="O819" s="193"/>
      <c r="P819" s="193"/>
      <c r="Q819" s="193"/>
      <c r="R819" s="193"/>
      <c r="S819" s="193"/>
      <c r="T819" s="193"/>
      <c r="U819" s="193"/>
      <c r="V819" s="193"/>
      <c r="W819" s="193"/>
      <c r="X819" s="193"/>
      <c r="Y819" s="193"/>
      <c r="Z819" s="193"/>
    </row>
    <row r="820" ht="12.0" customHeight="1">
      <c r="A820" s="193"/>
      <c r="B820" s="193"/>
      <c r="C820" s="193"/>
      <c r="D820" s="193"/>
      <c r="E820" s="193"/>
      <c r="F820" s="193"/>
      <c r="G820" s="193"/>
      <c r="H820" s="193"/>
      <c r="I820" s="193"/>
      <c r="J820" s="193"/>
      <c r="K820" s="193"/>
      <c r="L820" s="193"/>
      <c r="M820" s="193"/>
      <c r="N820" s="193"/>
      <c r="O820" s="193"/>
      <c r="P820" s="193"/>
      <c r="Q820" s="193"/>
      <c r="R820" s="193"/>
      <c r="S820" s="193"/>
      <c r="T820" s="193"/>
      <c r="U820" s="193"/>
      <c r="V820" s="193"/>
      <c r="W820" s="193"/>
      <c r="X820" s="193"/>
      <c r="Y820" s="193"/>
      <c r="Z820" s="193"/>
    </row>
    <row r="821" ht="12.0" customHeight="1">
      <c r="A821" s="193"/>
      <c r="B821" s="193"/>
      <c r="C821" s="193"/>
      <c r="D821" s="193"/>
      <c r="E821" s="193"/>
      <c r="F821" s="193"/>
      <c r="G821" s="193"/>
      <c r="H821" s="193"/>
      <c r="I821" s="193"/>
      <c r="J821" s="193"/>
      <c r="K821" s="193"/>
      <c r="L821" s="193"/>
      <c r="M821" s="193"/>
      <c r="N821" s="193"/>
      <c r="O821" s="193"/>
      <c r="P821" s="193"/>
      <c r="Q821" s="193"/>
      <c r="R821" s="193"/>
      <c r="S821" s="193"/>
      <c r="T821" s="193"/>
      <c r="U821" s="193"/>
      <c r="V821" s="193"/>
      <c r="W821" s="193"/>
      <c r="X821" s="193"/>
      <c r="Y821" s="193"/>
      <c r="Z821" s="193"/>
    </row>
    <row r="822" ht="12.0" customHeight="1">
      <c r="A822" s="193"/>
      <c r="B822" s="193"/>
      <c r="C822" s="193"/>
      <c r="D822" s="193"/>
      <c r="E822" s="193"/>
      <c r="F822" s="193"/>
      <c r="G822" s="193"/>
      <c r="H822" s="193"/>
      <c r="I822" s="193"/>
      <c r="J822" s="193"/>
      <c r="K822" s="193"/>
      <c r="L822" s="193"/>
      <c r="M822" s="193"/>
      <c r="N822" s="193"/>
      <c r="O822" s="193"/>
      <c r="P822" s="193"/>
      <c r="Q822" s="193"/>
      <c r="R822" s="193"/>
      <c r="S822" s="193"/>
      <c r="T822" s="193"/>
      <c r="U822" s="193"/>
      <c r="V822" s="193"/>
      <c r="W822" s="193"/>
      <c r="X822" s="193"/>
      <c r="Y822" s="193"/>
      <c r="Z822" s="193"/>
    </row>
    <row r="823" ht="12.0" customHeight="1">
      <c r="A823" s="193"/>
      <c r="B823" s="193"/>
      <c r="C823" s="193"/>
      <c r="D823" s="193"/>
      <c r="E823" s="193"/>
      <c r="F823" s="193"/>
      <c r="G823" s="193"/>
      <c r="H823" s="193"/>
      <c r="I823" s="193"/>
      <c r="J823" s="193"/>
      <c r="K823" s="193"/>
      <c r="L823" s="193"/>
      <c r="M823" s="193"/>
      <c r="N823" s="193"/>
      <c r="O823" s="193"/>
      <c r="P823" s="193"/>
      <c r="Q823" s="193"/>
      <c r="R823" s="193"/>
      <c r="S823" s="193"/>
      <c r="T823" s="193"/>
      <c r="U823" s="193"/>
      <c r="V823" s="193"/>
      <c r="W823" s="193"/>
      <c r="X823" s="193"/>
      <c r="Y823" s="193"/>
      <c r="Z823" s="193"/>
    </row>
    <row r="824" ht="12.0" customHeight="1">
      <c r="A824" s="193"/>
      <c r="B824" s="193"/>
      <c r="C824" s="193"/>
      <c r="D824" s="193"/>
      <c r="E824" s="193"/>
      <c r="F824" s="193"/>
      <c r="G824" s="193"/>
      <c r="H824" s="193"/>
      <c r="I824" s="193"/>
      <c r="J824" s="193"/>
      <c r="K824" s="193"/>
      <c r="L824" s="193"/>
      <c r="M824" s="193"/>
      <c r="N824" s="193"/>
      <c r="O824" s="193"/>
      <c r="P824" s="193"/>
      <c r="Q824" s="193"/>
      <c r="R824" s="193"/>
      <c r="S824" s="193"/>
      <c r="T824" s="193"/>
      <c r="U824" s="193"/>
      <c r="V824" s="193"/>
      <c r="W824" s="193"/>
      <c r="X824" s="193"/>
      <c r="Y824" s="193"/>
      <c r="Z824" s="193"/>
    </row>
    <row r="825" ht="12.0" customHeight="1">
      <c r="A825" s="193"/>
      <c r="B825" s="193"/>
      <c r="C825" s="193"/>
      <c r="D825" s="193"/>
      <c r="E825" s="193"/>
      <c r="F825" s="193"/>
      <c r="G825" s="193"/>
      <c r="H825" s="193"/>
      <c r="I825" s="193"/>
      <c r="J825" s="193"/>
      <c r="K825" s="193"/>
      <c r="L825" s="193"/>
      <c r="M825" s="193"/>
      <c r="N825" s="193"/>
      <c r="O825" s="193"/>
      <c r="P825" s="193"/>
      <c r="Q825" s="193"/>
      <c r="R825" s="193"/>
      <c r="S825" s="193"/>
      <c r="T825" s="193"/>
      <c r="U825" s="193"/>
      <c r="V825" s="193"/>
      <c r="W825" s="193"/>
      <c r="X825" s="193"/>
      <c r="Y825" s="193"/>
      <c r="Z825" s="193"/>
    </row>
    <row r="826" ht="12.0" customHeight="1">
      <c r="A826" s="193"/>
      <c r="B826" s="193"/>
      <c r="C826" s="193"/>
      <c r="D826" s="193"/>
      <c r="E826" s="193"/>
      <c r="F826" s="193"/>
      <c r="G826" s="193"/>
      <c r="H826" s="193"/>
      <c r="I826" s="193"/>
      <c r="J826" s="193"/>
      <c r="K826" s="193"/>
      <c r="L826" s="193"/>
      <c r="M826" s="193"/>
      <c r="N826" s="193"/>
      <c r="O826" s="193"/>
      <c r="P826" s="193"/>
      <c r="Q826" s="193"/>
      <c r="R826" s="193"/>
      <c r="S826" s="193"/>
      <c r="T826" s="193"/>
      <c r="U826" s="193"/>
      <c r="V826" s="193"/>
      <c r="W826" s="193"/>
      <c r="X826" s="193"/>
      <c r="Y826" s="193"/>
      <c r="Z826" s="193"/>
    </row>
    <row r="827" ht="12.0" customHeight="1">
      <c r="A827" s="193"/>
      <c r="B827" s="193"/>
      <c r="C827" s="193"/>
      <c r="D827" s="193"/>
      <c r="E827" s="193"/>
      <c r="F827" s="193"/>
      <c r="G827" s="193"/>
      <c r="H827" s="193"/>
      <c r="I827" s="193"/>
      <c r="J827" s="193"/>
      <c r="K827" s="193"/>
      <c r="L827" s="193"/>
      <c r="M827" s="193"/>
      <c r="N827" s="193"/>
      <c r="O827" s="193"/>
      <c r="P827" s="193"/>
      <c r="Q827" s="193"/>
      <c r="R827" s="193"/>
      <c r="S827" s="193"/>
      <c r="T827" s="193"/>
      <c r="U827" s="193"/>
      <c r="V827" s="193"/>
      <c r="W827" s="193"/>
      <c r="X827" s="193"/>
      <c r="Y827" s="193"/>
      <c r="Z827" s="193"/>
    </row>
    <row r="828" ht="12.0" customHeight="1">
      <c r="A828" s="193"/>
      <c r="B828" s="193"/>
      <c r="C828" s="193"/>
      <c r="D828" s="193"/>
      <c r="E828" s="193"/>
      <c r="F828" s="193"/>
      <c r="G828" s="193"/>
      <c r="H828" s="193"/>
      <c r="I828" s="193"/>
      <c r="J828" s="193"/>
      <c r="K828" s="193"/>
      <c r="L828" s="193"/>
      <c r="M828" s="193"/>
      <c r="N828" s="193"/>
      <c r="O828" s="193"/>
      <c r="P828" s="193"/>
      <c r="Q828" s="193"/>
      <c r="R828" s="193"/>
      <c r="S828" s="193"/>
      <c r="T828" s="193"/>
      <c r="U828" s="193"/>
      <c r="V828" s="193"/>
      <c r="W828" s="193"/>
      <c r="X828" s="193"/>
      <c r="Y828" s="193"/>
      <c r="Z828" s="193"/>
    </row>
    <row r="829" ht="12.0" customHeight="1">
      <c r="A829" s="193"/>
      <c r="B829" s="193"/>
      <c r="C829" s="193"/>
      <c r="D829" s="193"/>
      <c r="E829" s="193"/>
      <c r="F829" s="193"/>
      <c r="G829" s="193"/>
      <c r="H829" s="193"/>
      <c r="I829" s="193"/>
      <c r="J829" s="193"/>
      <c r="K829" s="193"/>
      <c r="L829" s="193"/>
      <c r="M829" s="193"/>
      <c r="N829" s="193"/>
      <c r="O829" s="193"/>
      <c r="P829" s="193"/>
      <c r="Q829" s="193"/>
      <c r="R829" s="193"/>
      <c r="S829" s="193"/>
      <c r="T829" s="193"/>
      <c r="U829" s="193"/>
      <c r="V829" s="193"/>
      <c r="W829" s="193"/>
      <c r="X829" s="193"/>
      <c r="Y829" s="193"/>
      <c r="Z829" s="193"/>
    </row>
    <row r="830" ht="12.0" customHeight="1">
      <c r="A830" s="193"/>
      <c r="B830" s="193"/>
      <c r="C830" s="193"/>
      <c r="D830" s="193"/>
      <c r="E830" s="193"/>
      <c r="F830" s="193"/>
      <c r="G830" s="193"/>
      <c r="H830" s="193"/>
      <c r="I830" s="193"/>
      <c r="J830" s="193"/>
      <c r="K830" s="193"/>
      <c r="L830" s="193"/>
      <c r="M830" s="193"/>
      <c r="N830" s="193"/>
      <c r="O830" s="193"/>
      <c r="P830" s="193"/>
      <c r="Q830" s="193"/>
      <c r="R830" s="193"/>
      <c r="S830" s="193"/>
      <c r="T830" s="193"/>
      <c r="U830" s="193"/>
      <c r="V830" s="193"/>
      <c r="W830" s="193"/>
      <c r="X830" s="193"/>
      <c r="Y830" s="193"/>
      <c r="Z830" s="193"/>
    </row>
    <row r="831" ht="12.0" customHeight="1">
      <c r="A831" s="193"/>
      <c r="B831" s="193"/>
      <c r="C831" s="193"/>
      <c r="D831" s="193"/>
      <c r="E831" s="193"/>
      <c r="F831" s="193"/>
      <c r="G831" s="193"/>
      <c r="H831" s="193"/>
      <c r="I831" s="193"/>
      <c r="J831" s="193"/>
      <c r="K831" s="193"/>
      <c r="L831" s="193"/>
      <c r="M831" s="193"/>
      <c r="N831" s="193"/>
      <c r="O831" s="193"/>
      <c r="P831" s="193"/>
      <c r="Q831" s="193"/>
      <c r="R831" s="193"/>
      <c r="S831" s="193"/>
      <c r="T831" s="193"/>
      <c r="U831" s="193"/>
      <c r="V831" s="193"/>
      <c r="W831" s="193"/>
      <c r="X831" s="193"/>
      <c r="Y831" s="193"/>
      <c r="Z831" s="193"/>
    </row>
    <row r="832" ht="12.0" customHeight="1">
      <c r="A832" s="193"/>
      <c r="B832" s="193"/>
      <c r="C832" s="193"/>
      <c r="D832" s="193"/>
      <c r="E832" s="193"/>
      <c r="F832" s="193"/>
      <c r="G832" s="193"/>
      <c r="H832" s="193"/>
      <c r="I832" s="193"/>
      <c r="J832" s="193"/>
      <c r="K832" s="193"/>
      <c r="L832" s="193"/>
      <c r="M832" s="193"/>
      <c r="N832" s="193"/>
      <c r="O832" s="193"/>
      <c r="P832" s="193"/>
      <c r="Q832" s="193"/>
      <c r="R832" s="193"/>
      <c r="S832" s="193"/>
      <c r="T832" s="193"/>
      <c r="U832" s="193"/>
      <c r="V832" s="193"/>
      <c r="W832" s="193"/>
      <c r="X832" s="193"/>
      <c r="Y832" s="193"/>
      <c r="Z832" s="193"/>
    </row>
    <row r="833" ht="12.0" customHeight="1">
      <c r="A833" s="193"/>
      <c r="B833" s="193"/>
      <c r="C833" s="193"/>
      <c r="D833" s="193"/>
      <c r="E833" s="193"/>
      <c r="F833" s="193"/>
      <c r="G833" s="193"/>
      <c r="H833" s="193"/>
      <c r="I833" s="193"/>
      <c r="J833" s="193"/>
      <c r="K833" s="193"/>
      <c r="L833" s="193"/>
      <c r="M833" s="193"/>
      <c r="N833" s="193"/>
      <c r="O833" s="193"/>
      <c r="P833" s="193"/>
      <c r="Q833" s="193"/>
      <c r="R833" s="193"/>
      <c r="S833" s="193"/>
      <c r="T833" s="193"/>
      <c r="U833" s="193"/>
      <c r="V833" s="193"/>
      <c r="W833" s="193"/>
      <c r="X833" s="193"/>
      <c r="Y833" s="193"/>
      <c r="Z833" s="193"/>
    </row>
    <row r="834" ht="12.0" customHeight="1">
      <c r="A834" s="193"/>
      <c r="B834" s="193"/>
      <c r="C834" s="193"/>
      <c r="D834" s="193"/>
      <c r="E834" s="193"/>
      <c r="F834" s="193"/>
      <c r="G834" s="193"/>
      <c r="H834" s="193"/>
      <c r="I834" s="193"/>
      <c r="J834" s="193"/>
      <c r="K834" s="193"/>
      <c r="L834" s="193"/>
      <c r="M834" s="193"/>
      <c r="N834" s="193"/>
      <c r="O834" s="193"/>
      <c r="P834" s="193"/>
      <c r="Q834" s="193"/>
      <c r="R834" s="193"/>
      <c r="S834" s="193"/>
      <c r="T834" s="193"/>
      <c r="U834" s="193"/>
      <c r="V834" s="193"/>
      <c r="W834" s="193"/>
      <c r="X834" s="193"/>
      <c r="Y834" s="193"/>
      <c r="Z834" s="193"/>
    </row>
    <row r="835" ht="12.0" customHeight="1">
      <c r="A835" s="193"/>
      <c r="B835" s="193"/>
      <c r="C835" s="193"/>
      <c r="D835" s="193"/>
      <c r="E835" s="193"/>
      <c r="F835" s="193"/>
      <c r="G835" s="193"/>
      <c r="H835" s="193"/>
      <c r="I835" s="193"/>
      <c r="J835" s="193"/>
      <c r="K835" s="193"/>
      <c r="L835" s="193"/>
      <c r="M835" s="193"/>
      <c r="N835" s="193"/>
      <c r="O835" s="193"/>
      <c r="P835" s="193"/>
      <c r="Q835" s="193"/>
      <c r="R835" s="193"/>
      <c r="S835" s="193"/>
      <c r="T835" s="193"/>
      <c r="U835" s="193"/>
      <c r="V835" s="193"/>
      <c r="W835" s="193"/>
      <c r="X835" s="193"/>
      <c r="Y835" s="193"/>
      <c r="Z835" s="193"/>
    </row>
    <row r="836" ht="12.0" customHeight="1">
      <c r="A836" s="193"/>
      <c r="B836" s="193"/>
      <c r="C836" s="193"/>
      <c r="D836" s="193"/>
      <c r="E836" s="193"/>
      <c r="F836" s="193"/>
      <c r="G836" s="193"/>
      <c r="H836" s="193"/>
      <c r="I836" s="193"/>
      <c r="J836" s="193"/>
      <c r="K836" s="193"/>
      <c r="L836" s="193"/>
      <c r="M836" s="193"/>
      <c r="N836" s="193"/>
      <c r="O836" s="193"/>
      <c r="P836" s="193"/>
      <c r="Q836" s="193"/>
      <c r="R836" s="193"/>
      <c r="S836" s="193"/>
      <c r="T836" s="193"/>
      <c r="U836" s="193"/>
      <c r="V836" s="193"/>
      <c r="W836" s="193"/>
      <c r="X836" s="193"/>
      <c r="Y836" s="193"/>
      <c r="Z836" s="193"/>
    </row>
    <row r="837" ht="12.0" customHeight="1">
      <c r="A837" s="193"/>
      <c r="B837" s="193"/>
      <c r="C837" s="193"/>
      <c r="D837" s="193"/>
      <c r="E837" s="193"/>
      <c r="F837" s="193"/>
      <c r="G837" s="193"/>
      <c r="H837" s="193"/>
      <c r="I837" s="193"/>
      <c r="J837" s="193"/>
      <c r="K837" s="193"/>
      <c r="L837" s="193"/>
      <c r="M837" s="193"/>
      <c r="N837" s="193"/>
      <c r="O837" s="193"/>
      <c r="P837" s="193"/>
      <c r="Q837" s="193"/>
      <c r="R837" s="193"/>
      <c r="S837" s="193"/>
      <c r="T837" s="193"/>
      <c r="U837" s="193"/>
      <c r="V837" s="193"/>
      <c r="W837" s="193"/>
      <c r="X837" s="193"/>
      <c r="Y837" s="193"/>
      <c r="Z837" s="193"/>
    </row>
    <row r="838" ht="12.0" customHeight="1">
      <c r="A838" s="193"/>
      <c r="B838" s="193"/>
      <c r="C838" s="193"/>
      <c r="D838" s="193"/>
      <c r="E838" s="193"/>
      <c r="F838" s="193"/>
      <c r="G838" s="193"/>
      <c r="H838" s="193"/>
      <c r="I838" s="193"/>
      <c r="J838" s="193"/>
      <c r="K838" s="193"/>
      <c r="L838" s="193"/>
      <c r="M838" s="193"/>
      <c r="N838" s="193"/>
      <c r="O838" s="193"/>
      <c r="P838" s="193"/>
      <c r="Q838" s="193"/>
      <c r="R838" s="193"/>
      <c r="S838" s="193"/>
      <c r="T838" s="193"/>
      <c r="U838" s="193"/>
      <c r="V838" s="193"/>
      <c r="W838" s="193"/>
      <c r="X838" s="193"/>
      <c r="Y838" s="193"/>
      <c r="Z838" s="193"/>
    </row>
    <row r="839" ht="12.0" customHeight="1">
      <c r="A839" s="193"/>
      <c r="B839" s="193"/>
      <c r="C839" s="193"/>
      <c r="D839" s="193"/>
      <c r="E839" s="193"/>
      <c r="F839" s="193"/>
      <c r="G839" s="193"/>
      <c r="H839" s="193"/>
      <c r="I839" s="193"/>
      <c r="J839" s="193"/>
      <c r="K839" s="193"/>
      <c r="L839" s="193"/>
      <c r="M839" s="193"/>
      <c r="N839" s="193"/>
      <c r="O839" s="193"/>
      <c r="P839" s="193"/>
      <c r="Q839" s="193"/>
      <c r="R839" s="193"/>
      <c r="S839" s="193"/>
      <c r="T839" s="193"/>
      <c r="U839" s="193"/>
      <c r="V839" s="193"/>
      <c r="W839" s="193"/>
      <c r="X839" s="193"/>
      <c r="Y839" s="193"/>
      <c r="Z839" s="193"/>
    </row>
    <row r="840" ht="12.0" customHeight="1">
      <c r="A840" s="193"/>
      <c r="B840" s="193"/>
      <c r="C840" s="193"/>
      <c r="D840" s="193"/>
      <c r="E840" s="193"/>
      <c r="F840" s="193"/>
      <c r="G840" s="193"/>
      <c r="H840" s="193"/>
      <c r="I840" s="193"/>
      <c r="J840" s="193"/>
      <c r="K840" s="193"/>
      <c r="L840" s="193"/>
      <c r="M840" s="193"/>
      <c r="N840" s="193"/>
      <c r="O840" s="193"/>
      <c r="P840" s="193"/>
      <c r="Q840" s="193"/>
      <c r="R840" s="193"/>
      <c r="S840" s="193"/>
      <c r="T840" s="193"/>
      <c r="U840" s="193"/>
      <c r="V840" s="193"/>
      <c r="W840" s="193"/>
      <c r="X840" s="193"/>
      <c r="Y840" s="193"/>
      <c r="Z840" s="193"/>
    </row>
    <row r="841" ht="12.0" customHeight="1">
      <c r="A841" s="193"/>
      <c r="B841" s="193"/>
      <c r="C841" s="193"/>
      <c r="D841" s="193"/>
      <c r="E841" s="193"/>
      <c r="F841" s="193"/>
      <c r="G841" s="193"/>
      <c r="H841" s="193"/>
      <c r="I841" s="193"/>
      <c r="J841" s="193"/>
      <c r="K841" s="193"/>
      <c r="L841" s="193"/>
      <c r="M841" s="193"/>
      <c r="N841" s="193"/>
      <c r="O841" s="193"/>
      <c r="P841" s="193"/>
      <c r="Q841" s="193"/>
      <c r="R841" s="193"/>
      <c r="S841" s="193"/>
      <c r="T841" s="193"/>
      <c r="U841" s="193"/>
      <c r="V841" s="193"/>
      <c r="W841" s="193"/>
      <c r="X841" s="193"/>
      <c r="Y841" s="193"/>
      <c r="Z841" s="193"/>
    </row>
    <row r="842" ht="12.0" customHeight="1">
      <c r="A842" s="193"/>
      <c r="B842" s="193"/>
      <c r="C842" s="193"/>
      <c r="D842" s="193"/>
      <c r="E842" s="193"/>
      <c r="F842" s="193"/>
      <c r="G842" s="193"/>
      <c r="H842" s="193"/>
      <c r="I842" s="193"/>
      <c r="J842" s="193"/>
      <c r="K842" s="193"/>
      <c r="L842" s="193"/>
      <c r="M842" s="193"/>
      <c r="N842" s="193"/>
      <c r="O842" s="193"/>
      <c r="P842" s="193"/>
      <c r="Q842" s="193"/>
      <c r="R842" s="193"/>
      <c r="S842" s="193"/>
      <c r="T842" s="193"/>
      <c r="U842" s="193"/>
      <c r="V842" s="193"/>
      <c r="W842" s="193"/>
      <c r="X842" s="193"/>
      <c r="Y842" s="193"/>
      <c r="Z842" s="193"/>
    </row>
    <row r="843" ht="12.0" customHeight="1">
      <c r="A843" s="193"/>
      <c r="B843" s="193"/>
      <c r="C843" s="193"/>
      <c r="D843" s="193"/>
      <c r="E843" s="193"/>
      <c r="F843" s="193"/>
      <c r="G843" s="193"/>
      <c r="H843" s="193"/>
      <c r="I843" s="193"/>
      <c r="J843" s="193"/>
      <c r="K843" s="193"/>
      <c r="L843" s="193"/>
      <c r="M843" s="193"/>
      <c r="N843" s="193"/>
      <c r="O843" s="193"/>
      <c r="P843" s="193"/>
      <c r="Q843" s="193"/>
      <c r="R843" s="193"/>
      <c r="S843" s="193"/>
      <c r="T843" s="193"/>
      <c r="U843" s="193"/>
      <c r="V843" s="193"/>
      <c r="W843" s="193"/>
      <c r="X843" s="193"/>
      <c r="Y843" s="193"/>
      <c r="Z843" s="193"/>
    </row>
    <row r="844" ht="12.0" customHeight="1">
      <c r="A844" s="193"/>
      <c r="B844" s="193"/>
      <c r="C844" s="193"/>
      <c r="D844" s="193"/>
      <c r="E844" s="193"/>
      <c r="F844" s="193"/>
      <c r="G844" s="193"/>
      <c r="H844" s="193"/>
      <c r="I844" s="193"/>
      <c r="J844" s="193"/>
      <c r="K844" s="193"/>
      <c r="L844" s="193"/>
      <c r="M844" s="193"/>
      <c r="N844" s="193"/>
      <c r="O844" s="193"/>
      <c r="P844" s="193"/>
      <c r="Q844" s="193"/>
      <c r="R844" s="193"/>
      <c r="S844" s="193"/>
      <c r="T844" s="193"/>
      <c r="U844" s="193"/>
      <c r="V844" s="193"/>
      <c r="W844" s="193"/>
      <c r="X844" s="193"/>
      <c r="Y844" s="193"/>
      <c r="Z844" s="193"/>
    </row>
    <row r="845" ht="12.0" customHeight="1">
      <c r="A845" s="193"/>
      <c r="B845" s="193"/>
      <c r="C845" s="193"/>
      <c r="D845" s="193"/>
      <c r="E845" s="193"/>
      <c r="F845" s="193"/>
      <c r="G845" s="193"/>
      <c r="H845" s="193"/>
      <c r="I845" s="193"/>
      <c r="J845" s="193"/>
      <c r="K845" s="193"/>
      <c r="L845" s="193"/>
      <c r="M845" s="193"/>
      <c r="N845" s="193"/>
      <c r="O845" s="193"/>
      <c r="P845" s="193"/>
      <c r="Q845" s="193"/>
      <c r="R845" s="193"/>
      <c r="S845" s="193"/>
      <c r="T845" s="193"/>
      <c r="U845" s="193"/>
      <c r="V845" s="193"/>
      <c r="W845" s="193"/>
      <c r="X845" s="193"/>
      <c r="Y845" s="193"/>
      <c r="Z845" s="193"/>
    </row>
    <row r="846" ht="12.0" customHeight="1">
      <c r="A846" s="193"/>
      <c r="B846" s="193"/>
      <c r="C846" s="193"/>
      <c r="D846" s="193"/>
      <c r="E846" s="193"/>
      <c r="F846" s="193"/>
      <c r="G846" s="193"/>
      <c r="H846" s="193"/>
      <c r="I846" s="193"/>
      <c r="J846" s="193"/>
      <c r="K846" s="193"/>
      <c r="L846" s="193"/>
      <c r="M846" s="193"/>
      <c r="N846" s="193"/>
      <c r="O846" s="193"/>
      <c r="P846" s="193"/>
      <c r="Q846" s="193"/>
      <c r="R846" s="193"/>
      <c r="S846" s="193"/>
      <c r="T846" s="193"/>
      <c r="U846" s="193"/>
      <c r="V846" s="193"/>
      <c r="W846" s="193"/>
      <c r="X846" s="193"/>
      <c r="Y846" s="193"/>
      <c r="Z846" s="193"/>
    </row>
    <row r="847" ht="12.0" customHeight="1">
      <c r="A847" s="193"/>
      <c r="B847" s="193"/>
      <c r="C847" s="193"/>
      <c r="D847" s="193"/>
      <c r="E847" s="193"/>
      <c r="F847" s="193"/>
      <c r="G847" s="193"/>
      <c r="H847" s="193"/>
      <c r="I847" s="193"/>
      <c r="J847" s="193"/>
      <c r="K847" s="193"/>
      <c r="L847" s="193"/>
      <c r="M847" s="193"/>
      <c r="N847" s="193"/>
      <c r="O847" s="193"/>
      <c r="P847" s="193"/>
      <c r="Q847" s="193"/>
      <c r="R847" s="193"/>
      <c r="S847" s="193"/>
      <c r="T847" s="193"/>
      <c r="U847" s="193"/>
      <c r="V847" s="193"/>
      <c r="W847" s="193"/>
      <c r="X847" s="193"/>
      <c r="Y847" s="193"/>
      <c r="Z847" s="193"/>
    </row>
    <row r="848" ht="12.0" customHeight="1">
      <c r="A848" s="193"/>
      <c r="B848" s="193"/>
      <c r="C848" s="193"/>
      <c r="D848" s="193"/>
      <c r="E848" s="193"/>
      <c r="F848" s="193"/>
      <c r="G848" s="193"/>
      <c r="H848" s="193"/>
      <c r="I848" s="193"/>
      <c r="J848" s="193"/>
      <c r="K848" s="193"/>
      <c r="L848" s="193"/>
      <c r="M848" s="193"/>
      <c r="N848" s="193"/>
      <c r="O848" s="193"/>
      <c r="P848" s="193"/>
      <c r="Q848" s="193"/>
      <c r="R848" s="193"/>
      <c r="S848" s="193"/>
      <c r="T848" s="193"/>
      <c r="U848" s="193"/>
      <c r="V848" s="193"/>
      <c r="W848" s="193"/>
      <c r="X848" s="193"/>
      <c r="Y848" s="193"/>
      <c r="Z848" s="193"/>
    </row>
    <row r="849" ht="12.0" customHeight="1">
      <c r="A849" s="193"/>
      <c r="B849" s="193"/>
      <c r="C849" s="193"/>
      <c r="D849" s="193"/>
      <c r="E849" s="193"/>
      <c r="F849" s="193"/>
      <c r="G849" s="193"/>
      <c r="H849" s="193"/>
      <c r="I849" s="193"/>
      <c r="J849" s="193"/>
      <c r="K849" s="193"/>
      <c r="L849" s="193"/>
      <c r="M849" s="193"/>
      <c r="N849" s="193"/>
      <c r="O849" s="193"/>
      <c r="P849" s="193"/>
      <c r="Q849" s="193"/>
      <c r="R849" s="193"/>
      <c r="S849" s="193"/>
      <c r="T849" s="193"/>
      <c r="U849" s="193"/>
      <c r="V849" s="193"/>
      <c r="W849" s="193"/>
      <c r="X849" s="193"/>
      <c r="Y849" s="193"/>
      <c r="Z849" s="193"/>
    </row>
    <row r="850" ht="12.0" customHeight="1">
      <c r="A850" s="193"/>
      <c r="B850" s="193"/>
      <c r="C850" s="193"/>
      <c r="D850" s="193"/>
      <c r="E850" s="193"/>
      <c r="F850" s="193"/>
      <c r="G850" s="193"/>
      <c r="H850" s="193"/>
      <c r="I850" s="193"/>
      <c r="J850" s="193"/>
      <c r="K850" s="193"/>
      <c r="L850" s="193"/>
      <c r="M850" s="193"/>
      <c r="N850" s="193"/>
      <c r="O850" s="193"/>
      <c r="P850" s="193"/>
      <c r="Q850" s="193"/>
      <c r="R850" s="193"/>
      <c r="S850" s="193"/>
      <c r="T850" s="193"/>
      <c r="U850" s="193"/>
      <c r="V850" s="193"/>
      <c r="W850" s="193"/>
      <c r="X850" s="193"/>
      <c r="Y850" s="193"/>
      <c r="Z850" s="193"/>
    </row>
    <row r="851" ht="12.0" customHeight="1">
      <c r="A851" s="193"/>
      <c r="B851" s="193"/>
      <c r="C851" s="193"/>
      <c r="D851" s="193"/>
      <c r="E851" s="193"/>
      <c r="F851" s="193"/>
      <c r="G851" s="193"/>
      <c r="H851" s="193"/>
      <c r="I851" s="193"/>
      <c r="J851" s="193"/>
      <c r="K851" s="193"/>
      <c r="L851" s="193"/>
      <c r="M851" s="193"/>
      <c r="N851" s="193"/>
      <c r="O851" s="193"/>
      <c r="P851" s="193"/>
      <c r="Q851" s="193"/>
      <c r="R851" s="193"/>
      <c r="S851" s="193"/>
      <c r="T851" s="193"/>
      <c r="U851" s="193"/>
      <c r="V851" s="193"/>
      <c r="W851" s="193"/>
      <c r="X851" s="193"/>
      <c r="Y851" s="193"/>
      <c r="Z851" s="193"/>
    </row>
    <row r="852" ht="12.0" customHeight="1">
      <c r="A852" s="193"/>
      <c r="B852" s="193"/>
      <c r="C852" s="193"/>
      <c r="D852" s="193"/>
      <c r="E852" s="193"/>
      <c r="F852" s="193"/>
      <c r="G852" s="193"/>
      <c r="H852" s="193"/>
      <c r="I852" s="193"/>
      <c r="J852" s="193"/>
      <c r="K852" s="193"/>
      <c r="L852" s="193"/>
      <c r="M852" s="193"/>
      <c r="N852" s="193"/>
      <c r="O852" s="193"/>
      <c r="P852" s="193"/>
      <c r="Q852" s="193"/>
      <c r="R852" s="193"/>
      <c r="S852" s="193"/>
      <c r="T852" s="193"/>
      <c r="U852" s="193"/>
      <c r="V852" s="193"/>
      <c r="W852" s="193"/>
      <c r="X852" s="193"/>
      <c r="Y852" s="193"/>
      <c r="Z852" s="193"/>
    </row>
    <row r="853" ht="12.0" customHeight="1">
      <c r="A853" s="193"/>
      <c r="B853" s="193"/>
      <c r="C853" s="193"/>
      <c r="D853" s="193"/>
      <c r="E853" s="193"/>
      <c r="F853" s="193"/>
      <c r="G853" s="193"/>
      <c r="H853" s="193"/>
      <c r="I853" s="193"/>
      <c r="J853" s="193"/>
      <c r="K853" s="193"/>
      <c r="L853" s="193"/>
      <c r="M853" s="193"/>
      <c r="N853" s="193"/>
      <c r="O853" s="193"/>
      <c r="P853" s="193"/>
      <c r="Q853" s="193"/>
      <c r="R853" s="193"/>
      <c r="S853" s="193"/>
      <c r="T853" s="193"/>
      <c r="U853" s="193"/>
      <c r="V853" s="193"/>
      <c r="W853" s="193"/>
      <c r="X853" s="193"/>
      <c r="Y853" s="193"/>
      <c r="Z853" s="193"/>
    </row>
    <row r="854" ht="12.0" customHeight="1">
      <c r="A854" s="193"/>
      <c r="B854" s="193"/>
      <c r="C854" s="193"/>
      <c r="D854" s="193"/>
      <c r="E854" s="193"/>
      <c r="F854" s="193"/>
      <c r="G854" s="193"/>
      <c r="H854" s="193"/>
      <c r="I854" s="193"/>
      <c r="J854" s="193"/>
      <c r="K854" s="193"/>
      <c r="L854" s="193"/>
      <c r="M854" s="193"/>
      <c r="N854" s="193"/>
      <c r="O854" s="193"/>
      <c r="P854" s="193"/>
      <c r="Q854" s="193"/>
      <c r="R854" s="193"/>
      <c r="S854" s="193"/>
      <c r="T854" s="193"/>
      <c r="U854" s="193"/>
      <c r="V854" s="193"/>
      <c r="W854" s="193"/>
      <c r="X854" s="193"/>
      <c r="Y854" s="193"/>
      <c r="Z854" s="193"/>
    </row>
    <row r="855" ht="12.0" customHeight="1">
      <c r="A855" s="193"/>
      <c r="B855" s="193"/>
      <c r="C855" s="193"/>
      <c r="D855" s="193"/>
      <c r="E855" s="193"/>
      <c r="F855" s="193"/>
      <c r="G855" s="193"/>
      <c r="H855" s="193"/>
      <c r="I855" s="193"/>
      <c r="J855" s="193"/>
      <c r="K855" s="193"/>
      <c r="L855" s="193"/>
      <c r="M855" s="193"/>
      <c r="N855" s="193"/>
      <c r="O855" s="193"/>
      <c r="P855" s="193"/>
      <c r="Q855" s="193"/>
      <c r="R855" s="193"/>
      <c r="S855" s="193"/>
      <c r="T855" s="193"/>
      <c r="U855" s="193"/>
      <c r="V855" s="193"/>
      <c r="W855" s="193"/>
      <c r="X855" s="193"/>
      <c r="Y855" s="193"/>
      <c r="Z855" s="193"/>
    </row>
    <row r="856" ht="12.0" customHeight="1">
      <c r="A856" s="193"/>
      <c r="B856" s="193"/>
      <c r="C856" s="193"/>
      <c r="D856" s="193"/>
      <c r="E856" s="193"/>
      <c r="F856" s="193"/>
      <c r="G856" s="193"/>
      <c r="H856" s="193"/>
      <c r="I856" s="193"/>
      <c r="J856" s="193"/>
      <c r="K856" s="193"/>
      <c r="L856" s="193"/>
      <c r="M856" s="193"/>
      <c r="N856" s="193"/>
      <c r="O856" s="193"/>
      <c r="P856" s="193"/>
      <c r="Q856" s="193"/>
      <c r="R856" s="193"/>
      <c r="S856" s="193"/>
      <c r="T856" s="193"/>
      <c r="U856" s="193"/>
      <c r="V856" s="193"/>
      <c r="W856" s="193"/>
      <c r="X856" s="193"/>
      <c r="Y856" s="193"/>
      <c r="Z856" s="193"/>
    </row>
    <row r="857" ht="12.0" customHeight="1">
      <c r="A857" s="193"/>
      <c r="B857" s="193"/>
      <c r="C857" s="193"/>
      <c r="D857" s="193"/>
      <c r="E857" s="193"/>
      <c r="F857" s="193"/>
      <c r="G857" s="193"/>
      <c r="H857" s="193"/>
      <c r="I857" s="193"/>
      <c r="J857" s="193"/>
      <c r="K857" s="193"/>
      <c r="L857" s="193"/>
      <c r="M857" s="193"/>
      <c r="N857" s="193"/>
      <c r="O857" s="193"/>
      <c r="P857" s="193"/>
      <c r="Q857" s="193"/>
      <c r="R857" s="193"/>
      <c r="S857" s="193"/>
      <c r="T857" s="193"/>
      <c r="U857" s="193"/>
      <c r="V857" s="193"/>
      <c r="W857" s="193"/>
      <c r="X857" s="193"/>
      <c r="Y857" s="193"/>
      <c r="Z857" s="193"/>
    </row>
    <row r="858" ht="12.0" customHeight="1">
      <c r="A858" s="193"/>
      <c r="B858" s="193"/>
      <c r="C858" s="193"/>
      <c r="D858" s="193"/>
      <c r="E858" s="193"/>
      <c r="F858" s="193"/>
      <c r="G858" s="193"/>
      <c r="H858" s="193"/>
      <c r="I858" s="193"/>
      <c r="J858" s="193"/>
      <c r="K858" s="193"/>
      <c r="L858" s="193"/>
      <c r="M858" s="193"/>
      <c r="N858" s="193"/>
      <c r="O858" s="193"/>
      <c r="P858" s="193"/>
      <c r="Q858" s="193"/>
      <c r="R858" s="193"/>
      <c r="S858" s="193"/>
      <c r="T858" s="193"/>
      <c r="U858" s="193"/>
      <c r="V858" s="193"/>
      <c r="W858" s="193"/>
      <c r="X858" s="193"/>
      <c r="Y858" s="193"/>
      <c r="Z858" s="193"/>
    </row>
    <row r="859" ht="12.0" customHeight="1">
      <c r="A859" s="193"/>
      <c r="B859" s="193"/>
      <c r="C859" s="193"/>
      <c r="D859" s="193"/>
      <c r="E859" s="193"/>
      <c r="F859" s="193"/>
      <c r="G859" s="193"/>
      <c r="H859" s="193"/>
      <c r="I859" s="193"/>
      <c r="J859" s="193"/>
      <c r="K859" s="193"/>
      <c r="L859" s="193"/>
      <c r="M859" s="193"/>
      <c r="N859" s="193"/>
      <c r="O859" s="193"/>
      <c r="P859" s="193"/>
      <c r="Q859" s="193"/>
      <c r="R859" s="193"/>
      <c r="S859" s="193"/>
      <c r="T859" s="193"/>
      <c r="U859" s="193"/>
      <c r="V859" s="193"/>
      <c r="W859" s="193"/>
      <c r="X859" s="193"/>
      <c r="Y859" s="193"/>
      <c r="Z859" s="193"/>
    </row>
    <row r="860" ht="12.0" customHeight="1">
      <c r="A860" s="193"/>
      <c r="B860" s="193"/>
      <c r="C860" s="193"/>
      <c r="D860" s="193"/>
      <c r="E860" s="193"/>
      <c r="F860" s="193"/>
      <c r="G860" s="193"/>
      <c r="H860" s="193"/>
      <c r="I860" s="193"/>
      <c r="J860" s="193"/>
      <c r="K860" s="193"/>
      <c r="L860" s="193"/>
      <c r="M860" s="193"/>
      <c r="N860" s="193"/>
      <c r="O860" s="193"/>
      <c r="P860" s="193"/>
      <c r="Q860" s="193"/>
      <c r="R860" s="193"/>
      <c r="S860" s="193"/>
      <c r="T860" s="193"/>
      <c r="U860" s="193"/>
      <c r="V860" s="193"/>
      <c r="W860" s="193"/>
      <c r="X860" s="193"/>
      <c r="Y860" s="193"/>
      <c r="Z860" s="193"/>
    </row>
    <row r="861" ht="12.0" customHeight="1">
      <c r="A861" s="193"/>
      <c r="B861" s="193"/>
      <c r="C861" s="193"/>
      <c r="D861" s="193"/>
      <c r="E861" s="193"/>
      <c r="F861" s="193"/>
      <c r="G861" s="193"/>
      <c r="H861" s="193"/>
      <c r="I861" s="193"/>
      <c r="J861" s="193"/>
      <c r="K861" s="193"/>
      <c r="L861" s="193"/>
      <c r="M861" s="193"/>
      <c r="N861" s="193"/>
      <c r="O861" s="193"/>
      <c r="P861" s="193"/>
      <c r="Q861" s="193"/>
      <c r="R861" s="193"/>
      <c r="S861" s="193"/>
      <c r="T861" s="193"/>
      <c r="U861" s="193"/>
      <c r="V861" s="193"/>
      <c r="W861" s="193"/>
      <c r="X861" s="193"/>
      <c r="Y861" s="193"/>
      <c r="Z861" s="193"/>
    </row>
    <row r="862" ht="12.0" customHeight="1">
      <c r="A862" s="193"/>
      <c r="B862" s="193"/>
      <c r="C862" s="193"/>
      <c r="D862" s="193"/>
      <c r="E862" s="193"/>
      <c r="F862" s="193"/>
      <c r="G862" s="193"/>
      <c r="H862" s="193"/>
      <c r="I862" s="193"/>
      <c r="J862" s="193"/>
      <c r="K862" s="193"/>
      <c r="L862" s="193"/>
      <c r="M862" s="193"/>
      <c r="N862" s="193"/>
      <c r="O862" s="193"/>
      <c r="P862" s="193"/>
      <c r="Q862" s="193"/>
      <c r="R862" s="193"/>
      <c r="S862" s="193"/>
      <c r="T862" s="193"/>
      <c r="U862" s="193"/>
      <c r="V862" s="193"/>
      <c r="W862" s="193"/>
      <c r="X862" s="193"/>
      <c r="Y862" s="193"/>
      <c r="Z862" s="193"/>
    </row>
    <row r="863" ht="12.0" customHeight="1">
      <c r="A863" s="193"/>
      <c r="B863" s="193"/>
      <c r="C863" s="193"/>
      <c r="D863" s="193"/>
      <c r="E863" s="193"/>
      <c r="F863" s="193"/>
      <c r="G863" s="193"/>
      <c r="H863" s="193"/>
      <c r="I863" s="193"/>
      <c r="J863" s="193"/>
      <c r="K863" s="193"/>
      <c r="L863" s="193"/>
      <c r="M863" s="193"/>
      <c r="N863" s="193"/>
      <c r="O863" s="193"/>
      <c r="P863" s="193"/>
      <c r="Q863" s="193"/>
      <c r="R863" s="193"/>
      <c r="S863" s="193"/>
      <c r="T863" s="193"/>
      <c r="U863" s="193"/>
      <c r="V863" s="193"/>
      <c r="W863" s="193"/>
      <c r="X863" s="193"/>
      <c r="Y863" s="193"/>
      <c r="Z863" s="193"/>
    </row>
    <row r="864" ht="12.0" customHeight="1">
      <c r="A864" s="193"/>
      <c r="B864" s="193"/>
      <c r="C864" s="193"/>
      <c r="D864" s="193"/>
      <c r="E864" s="193"/>
      <c r="F864" s="193"/>
      <c r="G864" s="193"/>
      <c r="H864" s="193"/>
      <c r="I864" s="193"/>
      <c r="J864" s="193"/>
      <c r="K864" s="193"/>
      <c r="L864" s="193"/>
      <c r="M864" s="193"/>
      <c r="N864" s="193"/>
      <c r="O864" s="193"/>
      <c r="P864" s="193"/>
      <c r="Q864" s="193"/>
      <c r="R864" s="193"/>
      <c r="S864" s="193"/>
      <c r="T864" s="193"/>
      <c r="U864" s="193"/>
      <c r="V864" s="193"/>
      <c r="W864" s="193"/>
      <c r="X864" s="193"/>
      <c r="Y864" s="193"/>
      <c r="Z864" s="193"/>
    </row>
    <row r="865" ht="12.0" customHeight="1">
      <c r="A865" s="193"/>
      <c r="B865" s="193"/>
      <c r="C865" s="193"/>
      <c r="D865" s="193"/>
      <c r="E865" s="193"/>
      <c r="F865" s="193"/>
      <c r="G865" s="193"/>
      <c r="H865" s="193"/>
      <c r="I865" s="193"/>
      <c r="J865" s="193"/>
      <c r="K865" s="193"/>
      <c r="L865" s="193"/>
      <c r="M865" s="193"/>
      <c r="N865" s="193"/>
      <c r="O865" s="193"/>
      <c r="P865" s="193"/>
      <c r="Q865" s="193"/>
      <c r="R865" s="193"/>
      <c r="S865" s="193"/>
      <c r="T865" s="193"/>
      <c r="U865" s="193"/>
      <c r="V865" s="193"/>
      <c r="W865" s="193"/>
      <c r="X865" s="193"/>
      <c r="Y865" s="193"/>
      <c r="Z865" s="193"/>
    </row>
    <row r="866" ht="12.0" customHeight="1">
      <c r="A866" s="193"/>
      <c r="B866" s="193"/>
      <c r="C866" s="193"/>
      <c r="D866" s="193"/>
      <c r="E866" s="193"/>
      <c r="F866" s="193"/>
      <c r="G866" s="193"/>
      <c r="H866" s="193"/>
      <c r="I866" s="193"/>
      <c r="J866" s="193"/>
      <c r="K866" s="193"/>
      <c r="L866" s="193"/>
      <c r="M866" s="193"/>
      <c r="N866" s="193"/>
      <c r="O866" s="193"/>
      <c r="P866" s="193"/>
      <c r="Q866" s="193"/>
      <c r="R866" s="193"/>
      <c r="S866" s="193"/>
      <c r="T866" s="193"/>
      <c r="U866" s="193"/>
      <c r="V866" s="193"/>
      <c r="W866" s="193"/>
      <c r="X866" s="193"/>
      <c r="Y866" s="193"/>
      <c r="Z866" s="193"/>
    </row>
    <row r="867" ht="12.0" customHeight="1">
      <c r="A867" s="193"/>
      <c r="B867" s="193"/>
      <c r="C867" s="193"/>
      <c r="D867" s="193"/>
      <c r="E867" s="193"/>
      <c r="F867" s="193"/>
      <c r="G867" s="193"/>
      <c r="H867" s="193"/>
      <c r="I867" s="193"/>
      <c r="J867" s="193"/>
      <c r="K867" s="193"/>
      <c r="L867" s="193"/>
      <c r="M867" s="193"/>
      <c r="N867" s="193"/>
      <c r="O867" s="193"/>
      <c r="P867" s="193"/>
      <c r="Q867" s="193"/>
      <c r="R867" s="193"/>
      <c r="S867" s="193"/>
      <c r="T867" s="193"/>
      <c r="U867" s="193"/>
      <c r="V867" s="193"/>
      <c r="W867" s="193"/>
      <c r="X867" s="193"/>
      <c r="Y867" s="193"/>
      <c r="Z867" s="193"/>
    </row>
    <row r="868" ht="12.0" customHeight="1">
      <c r="A868" s="193"/>
      <c r="B868" s="193"/>
      <c r="C868" s="193"/>
      <c r="D868" s="193"/>
      <c r="E868" s="193"/>
      <c r="F868" s="193"/>
      <c r="G868" s="193"/>
      <c r="H868" s="193"/>
      <c r="I868" s="193"/>
      <c r="J868" s="193"/>
      <c r="K868" s="193"/>
      <c r="L868" s="193"/>
      <c r="M868" s="193"/>
      <c r="N868" s="193"/>
      <c r="O868" s="193"/>
      <c r="P868" s="193"/>
      <c r="Q868" s="193"/>
      <c r="R868" s="193"/>
      <c r="S868" s="193"/>
      <c r="T868" s="193"/>
      <c r="U868" s="193"/>
      <c r="V868" s="193"/>
      <c r="W868" s="193"/>
      <c r="X868" s="193"/>
      <c r="Y868" s="193"/>
      <c r="Z868" s="193"/>
    </row>
    <row r="869" ht="12.0" customHeight="1">
      <c r="A869" s="193"/>
      <c r="B869" s="193"/>
      <c r="C869" s="193"/>
      <c r="D869" s="193"/>
      <c r="E869" s="193"/>
      <c r="F869" s="193"/>
      <c r="G869" s="193"/>
      <c r="H869" s="193"/>
      <c r="I869" s="193"/>
      <c r="J869" s="193"/>
      <c r="K869" s="193"/>
      <c r="L869" s="193"/>
      <c r="M869" s="193"/>
      <c r="N869" s="193"/>
      <c r="O869" s="193"/>
      <c r="P869" s="193"/>
      <c r="Q869" s="193"/>
      <c r="R869" s="193"/>
      <c r="S869" s="193"/>
      <c r="T869" s="193"/>
      <c r="U869" s="193"/>
      <c r="V869" s="193"/>
      <c r="W869" s="193"/>
      <c r="X869" s="193"/>
      <c r="Y869" s="193"/>
      <c r="Z869" s="193"/>
    </row>
    <row r="870" ht="12.0" customHeight="1">
      <c r="A870" s="193"/>
      <c r="B870" s="193"/>
      <c r="C870" s="193"/>
      <c r="D870" s="193"/>
      <c r="E870" s="193"/>
      <c r="F870" s="193"/>
      <c r="G870" s="193"/>
      <c r="H870" s="193"/>
      <c r="I870" s="193"/>
      <c r="J870" s="193"/>
      <c r="K870" s="193"/>
      <c r="L870" s="193"/>
      <c r="M870" s="193"/>
      <c r="N870" s="193"/>
      <c r="O870" s="193"/>
      <c r="P870" s="193"/>
      <c r="Q870" s="193"/>
      <c r="R870" s="193"/>
      <c r="S870" s="193"/>
      <c r="T870" s="193"/>
      <c r="U870" s="193"/>
      <c r="V870" s="193"/>
      <c r="W870" s="193"/>
      <c r="X870" s="193"/>
      <c r="Y870" s="193"/>
      <c r="Z870" s="193"/>
    </row>
    <row r="871" ht="12.0" customHeight="1">
      <c r="A871" s="193"/>
      <c r="B871" s="193"/>
      <c r="C871" s="193"/>
      <c r="D871" s="193"/>
      <c r="E871" s="193"/>
      <c r="F871" s="193"/>
      <c r="G871" s="193"/>
      <c r="H871" s="193"/>
      <c r="I871" s="193"/>
      <c r="J871" s="193"/>
      <c r="K871" s="193"/>
      <c r="L871" s="193"/>
      <c r="M871" s="193"/>
      <c r="N871" s="193"/>
      <c r="O871" s="193"/>
      <c r="P871" s="193"/>
      <c r="Q871" s="193"/>
      <c r="R871" s="193"/>
      <c r="S871" s="193"/>
      <c r="T871" s="193"/>
      <c r="U871" s="193"/>
      <c r="V871" s="193"/>
      <c r="W871" s="193"/>
      <c r="X871" s="193"/>
      <c r="Y871" s="193"/>
      <c r="Z871" s="193"/>
    </row>
    <row r="872" ht="12.0" customHeight="1">
      <c r="A872" s="193"/>
      <c r="B872" s="193"/>
      <c r="C872" s="193"/>
      <c r="D872" s="193"/>
      <c r="E872" s="193"/>
      <c r="F872" s="193"/>
      <c r="G872" s="193"/>
      <c r="H872" s="193"/>
      <c r="I872" s="193"/>
      <c r="J872" s="193"/>
      <c r="K872" s="193"/>
      <c r="L872" s="193"/>
      <c r="M872" s="193"/>
      <c r="N872" s="193"/>
      <c r="O872" s="193"/>
      <c r="P872" s="193"/>
      <c r="Q872" s="193"/>
      <c r="R872" s="193"/>
      <c r="S872" s="193"/>
      <c r="T872" s="193"/>
      <c r="U872" s="193"/>
      <c r="V872" s="193"/>
      <c r="W872" s="193"/>
      <c r="X872" s="193"/>
      <c r="Y872" s="193"/>
      <c r="Z872" s="193"/>
    </row>
    <row r="873" ht="12.0" customHeight="1">
      <c r="A873" s="193"/>
      <c r="B873" s="193"/>
      <c r="C873" s="193"/>
      <c r="D873" s="193"/>
      <c r="E873" s="193"/>
      <c r="F873" s="193"/>
      <c r="G873" s="193"/>
      <c r="H873" s="193"/>
      <c r="I873" s="193"/>
      <c r="J873" s="193"/>
      <c r="K873" s="193"/>
      <c r="L873" s="193"/>
      <c r="M873" s="193"/>
      <c r="N873" s="193"/>
      <c r="O873" s="193"/>
      <c r="P873" s="193"/>
      <c r="Q873" s="193"/>
      <c r="R873" s="193"/>
      <c r="S873" s="193"/>
      <c r="T873" s="193"/>
      <c r="U873" s="193"/>
      <c r="V873" s="193"/>
      <c r="W873" s="193"/>
      <c r="X873" s="193"/>
      <c r="Y873" s="193"/>
      <c r="Z873" s="193"/>
    </row>
    <row r="874" ht="12.0" customHeight="1">
      <c r="A874" s="193"/>
      <c r="B874" s="193"/>
      <c r="C874" s="193"/>
      <c r="D874" s="193"/>
      <c r="E874" s="193"/>
      <c r="F874" s="193"/>
      <c r="G874" s="193"/>
      <c r="H874" s="193"/>
      <c r="I874" s="193"/>
      <c r="J874" s="193"/>
      <c r="K874" s="193"/>
      <c r="L874" s="193"/>
      <c r="M874" s="193"/>
      <c r="N874" s="193"/>
      <c r="O874" s="193"/>
      <c r="P874" s="193"/>
      <c r="Q874" s="193"/>
      <c r="R874" s="193"/>
      <c r="S874" s="193"/>
      <c r="T874" s="193"/>
      <c r="U874" s="193"/>
      <c r="V874" s="193"/>
      <c r="W874" s="193"/>
      <c r="X874" s="193"/>
      <c r="Y874" s="193"/>
      <c r="Z874" s="193"/>
    </row>
    <row r="875" ht="12.0" customHeight="1">
      <c r="A875" s="193"/>
      <c r="B875" s="193"/>
      <c r="C875" s="193"/>
      <c r="D875" s="193"/>
      <c r="E875" s="193"/>
      <c r="F875" s="193"/>
      <c r="G875" s="193"/>
      <c r="H875" s="193"/>
      <c r="I875" s="193"/>
      <c r="J875" s="193"/>
      <c r="K875" s="193"/>
      <c r="L875" s="193"/>
      <c r="M875" s="193"/>
      <c r="N875" s="193"/>
      <c r="O875" s="193"/>
      <c r="P875" s="193"/>
      <c r="Q875" s="193"/>
      <c r="R875" s="193"/>
      <c r="S875" s="193"/>
      <c r="T875" s="193"/>
      <c r="U875" s="193"/>
      <c r="V875" s="193"/>
      <c r="W875" s="193"/>
      <c r="X875" s="193"/>
      <c r="Y875" s="193"/>
      <c r="Z875" s="193"/>
    </row>
    <row r="876" ht="12.0" customHeight="1">
      <c r="A876" s="193"/>
      <c r="B876" s="193"/>
      <c r="C876" s="193"/>
      <c r="D876" s="193"/>
      <c r="E876" s="193"/>
      <c r="F876" s="193"/>
      <c r="G876" s="193"/>
      <c r="H876" s="193"/>
      <c r="I876" s="193"/>
      <c r="J876" s="193"/>
      <c r="K876" s="193"/>
      <c r="L876" s="193"/>
      <c r="M876" s="193"/>
      <c r="N876" s="193"/>
      <c r="O876" s="193"/>
      <c r="P876" s="193"/>
      <c r="Q876" s="193"/>
      <c r="R876" s="193"/>
      <c r="S876" s="193"/>
      <c r="T876" s="193"/>
      <c r="U876" s="193"/>
      <c r="V876" s="193"/>
      <c r="W876" s="193"/>
      <c r="X876" s="193"/>
      <c r="Y876" s="193"/>
      <c r="Z876" s="193"/>
    </row>
    <row r="877" ht="12.0" customHeight="1">
      <c r="A877" s="193"/>
      <c r="B877" s="193"/>
      <c r="C877" s="193"/>
      <c r="D877" s="193"/>
      <c r="E877" s="193"/>
      <c r="F877" s="193"/>
      <c r="G877" s="193"/>
      <c r="H877" s="193"/>
      <c r="I877" s="193"/>
      <c r="J877" s="193"/>
      <c r="K877" s="193"/>
      <c r="L877" s="193"/>
      <c r="M877" s="193"/>
      <c r="N877" s="193"/>
      <c r="O877" s="193"/>
      <c r="P877" s="193"/>
      <c r="Q877" s="193"/>
      <c r="R877" s="193"/>
      <c r="S877" s="193"/>
      <c r="T877" s="193"/>
      <c r="U877" s="193"/>
      <c r="V877" s="193"/>
      <c r="W877" s="193"/>
      <c r="X877" s="193"/>
      <c r="Y877" s="193"/>
      <c r="Z877" s="193"/>
    </row>
    <row r="878" ht="12.0" customHeight="1">
      <c r="A878" s="193"/>
      <c r="B878" s="193"/>
      <c r="C878" s="193"/>
      <c r="D878" s="193"/>
      <c r="E878" s="193"/>
      <c r="F878" s="193"/>
      <c r="G878" s="193"/>
      <c r="H878" s="193"/>
      <c r="I878" s="193"/>
      <c r="J878" s="193"/>
      <c r="K878" s="193"/>
      <c r="L878" s="193"/>
      <c r="M878" s="193"/>
      <c r="N878" s="193"/>
      <c r="O878" s="193"/>
      <c r="P878" s="193"/>
      <c r="Q878" s="193"/>
      <c r="R878" s="193"/>
      <c r="S878" s="193"/>
      <c r="T878" s="193"/>
      <c r="U878" s="193"/>
      <c r="V878" s="193"/>
      <c r="W878" s="193"/>
      <c r="X878" s="193"/>
      <c r="Y878" s="193"/>
      <c r="Z878" s="193"/>
    </row>
    <row r="879" ht="12.0" customHeight="1">
      <c r="A879" s="193"/>
      <c r="B879" s="193"/>
      <c r="C879" s="193"/>
      <c r="D879" s="193"/>
      <c r="E879" s="193"/>
      <c r="F879" s="193"/>
      <c r="G879" s="193"/>
      <c r="H879" s="193"/>
      <c r="I879" s="193"/>
      <c r="J879" s="193"/>
      <c r="K879" s="193"/>
      <c r="L879" s="193"/>
      <c r="M879" s="193"/>
      <c r="N879" s="193"/>
      <c r="O879" s="193"/>
      <c r="P879" s="193"/>
      <c r="Q879" s="193"/>
      <c r="R879" s="193"/>
      <c r="S879" s="193"/>
      <c r="T879" s="193"/>
      <c r="U879" s="193"/>
      <c r="V879" s="193"/>
      <c r="W879" s="193"/>
      <c r="X879" s="193"/>
      <c r="Y879" s="193"/>
      <c r="Z879" s="193"/>
    </row>
    <row r="880" ht="12.0" customHeight="1">
      <c r="A880" s="193"/>
      <c r="B880" s="193"/>
      <c r="C880" s="193"/>
      <c r="D880" s="193"/>
      <c r="E880" s="193"/>
      <c r="F880" s="193"/>
      <c r="G880" s="193"/>
      <c r="H880" s="193"/>
      <c r="I880" s="193"/>
      <c r="J880" s="193"/>
      <c r="K880" s="193"/>
      <c r="L880" s="193"/>
      <c r="M880" s="193"/>
      <c r="N880" s="193"/>
      <c r="O880" s="193"/>
      <c r="P880" s="193"/>
      <c r="Q880" s="193"/>
      <c r="R880" s="193"/>
      <c r="S880" s="193"/>
      <c r="T880" s="193"/>
      <c r="U880" s="193"/>
      <c r="V880" s="193"/>
      <c r="W880" s="193"/>
      <c r="X880" s="193"/>
      <c r="Y880" s="193"/>
      <c r="Z880" s="193"/>
    </row>
    <row r="881" ht="12.0" customHeight="1">
      <c r="A881" s="193"/>
      <c r="B881" s="193"/>
      <c r="C881" s="193"/>
      <c r="D881" s="193"/>
      <c r="E881" s="193"/>
      <c r="F881" s="193"/>
      <c r="G881" s="193"/>
      <c r="H881" s="193"/>
      <c r="I881" s="193"/>
      <c r="J881" s="193"/>
      <c r="K881" s="193"/>
      <c r="L881" s="193"/>
      <c r="M881" s="193"/>
      <c r="N881" s="193"/>
      <c r="O881" s="193"/>
      <c r="P881" s="193"/>
      <c r="Q881" s="193"/>
      <c r="R881" s="193"/>
      <c r="S881" s="193"/>
      <c r="T881" s="193"/>
      <c r="U881" s="193"/>
      <c r="V881" s="193"/>
      <c r="W881" s="193"/>
      <c r="X881" s="193"/>
      <c r="Y881" s="193"/>
      <c r="Z881" s="193"/>
    </row>
    <row r="882" ht="12.0" customHeight="1">
      <c r="A882" s="193"/>
      <c r="B882" s="193"/>
      <c r="C882" s="193"/>
      <c r="D882" s="193"/>
      <c r="E882" s="193"/>
      <c r="F882" s="193"/>
      <c r="G882" s="193"/>
      <c r="H882" s="193"/>
      <c r="I882" s="193"/>
      <c r="J882" s="193"/>
      <c r="K882" s="193"/>
      <c r="L882" s="193"/>
      <c r="M882" s="193"/>
      <c r="N882" s="193"/>
      <c r="O882" s="193"/>
      <c r="P882" s="193"/>
      <c r="Q882" s="193"/>
      <c r="R882" s="193"/>
      <c r="S882" s="193"/>
      <c r="T882" s="193"/>
      <c r="U882" s="193"/>
      <c r="V882" s="193"/>
      <c r="W882" s="193"/>
      <c r="X882" s="193"/>
      <c r="Y882" s="193"/>
      <c r="Z882" s="193"/>
    </row>
    <row r="883" ht="12.0" customHeight="1">
      <c r="A883" s="193"/>
      <c r="B883" s="193"/>
      <c r="C883" s="193"/>
      <c r="D883" s="193"/>
      <c r="E883" s="193"/>
      <c r="F883" s="193"/>
      <c r="G883" s="193"/>
      <c r="H883" s="193"/>
      <c r="I883" s="193"/>
      <c r="J883" s="193"/>
      <c r="K883" s="193"/>
      <c r="L883" s="193"/>
      <c r="M883" s="193"/>
      <c r="N883" s="193"/>
      <c r="O883" s="193"/>
      <c r="P883" s="193"/>
      <c r="Q883" s="193"/>
      <c r="R883" s="193"/>
      <c r="S883" s="193"/>
      <c r="T883" s="193"/>
      <c r="U883" s="193"/>
      <c r="V883" s="193"/>
      <c r="W883" s="193"/>
      <c r="X883" s="193"/>
      <c r="Y883" s="193"/>
      <c r="Z883" s="193"/>
    </row>
    <row r="884" ht="12.0" customHeight="1">
      <c r="A884" s="193"/>
      <c r="B884" s="193"/>
      <c r="C884" s="193"/>
      <c r="D884" s="193"/>
      <c r="E884" s="193"/>
      <c r="F884" s="193"/>
      <c r="G884" s="193"/>
      <c r="H884" s="193"/>
      <c r="I884" s="193"/>
      <c r="J884" s="193"/>
      <c r="K884" s="193"/>
      <c r="L884" s="193"/>
      <c r="M884" s="193"/>
      <c r="N884" s="193"/>
      <c r="O884" s="193"/>
      <c r="P884" s="193"/>
      <c r="Q884" s="193"/>
      <c r="R884" s="193"/>
      <c r="S884" s="193"/>
      <c r="T884" s="193"/>
      <c r="U884" s="193"/>
      <c r="V884" s="193"/>
      <c r="W884" s="193"/>
      <c r="X884" s="193"/>
      <c r="Y884" s="193"/>
      <c r="Z884" s="193"/>
    </row>
    <row r="885" ht="12.0" customHeight="1">
      <c r="A885" s="193"/>
      <c r="B885" s="193"/>
      <c r="C885" s="193"/>
      <c r="D885" s="193"/>
      <c r="E885" s="193"/>
      <c r="F885" s="193"/>
      <c r="G885" s="193"/>
      <c r="H885" s="193"/>
      <c r="I885" s="193"/>
      <c r="J885" s="193"/>
      <c r="K885" s="193"/>
      <c r="L885" s="193"/>
      <c r="M885" s="193"/>
      <c r="N885" s="193"/>
      <c r="O885" s="193"/>
      <c r="P885" s="193"/>
      <c r="Q885" s="193"/>
      <c r="R885" s="193"/>
      <c r="S885" s="193"/>
      <c r="T885" s="193"/>
      <c r="U885" s="193"/>
      <c r="V885" s="193"/>
      <c r="W885" s="193"/>
      <c r="X885" s="193"/>
      <c r="Y885" s="193"/>
      <c r="Z885" s="193"/>
    </row>
    <row r="886" ht="12.0" customHeight="1">
      <c r="A886" s="193"/>
      <c r="B886" s="193"/>
      <c r="C886" s="193"/>
      <c r="D886" s="193"/>
      <c r="E886" s="193"/>
      <c r="F886" s="193"/>
      <c r="G886" s="193"/>
      <c r="H886" s="193"/>
      <c r="I886" s="193"/>
      <c r="J886" s="193"/>
      <c r="K886" s="193"/>
      <c r="L886" s="193"/>
      <c r="M886" s="193"/>
      <c r="N886" s="193"/>
      <c r="O886" s="193"/>
      <c r="P886" s="193"/>
      <c r="Q886" s="193"/>
      <c r="R886" s="193"/>
      <c r="S886" s="193"/>
      <c r="T886" s="193"/>
      <c r="U886" s="193"/>
      <c r="V886" s="193"/>
      <c r="W886" s="193"/>
      <c r="X886" s="193"/>
      <c r="Y886" s="193"/>
      <c r="Z886" s="193"/>
    </row>
    <row r="887" ht="12.0" customHeight="1">
      <c r="A887" s="193"/>
      <c r="B887" s="193"/>
      <c r="C887" s="193"/>
      <c r="D887" s="193"/>
      <c r="E887" s="193"/>
      <c r="F887" s="193"/>
      <c r="G887" s="193"/>
      <c r="H887" s="193"/>
      <c r="I887" s="193"/>
      <c r="J887" s="193"/>
      <c r="K887" s="193"/>
      <c r="L887" s="193"/>
      <c r="M887" s="193"/>
      <c r="N887" s="193"/>
      <c r="O887" s="193"/>
      <c r="P887" s="193"/>
      <c r="Q887" s="193"/>
      <c r="R887" s="193"/>
      <c r="S887" s="193"/>
      <c r="T887" s="193"/>
      <c r="U887" s="193"/>
      <c r="V887" s="193"/>
      <c r="W887" s="193"/>
      <c r="X887" s="193"/>
      <c r="Y887" s="193"/>
      <c r="Z887" s="193"/>
    </row>
    <row r="888" ht="12.0" customHeight="1">
      <c r="A888" s="193"/>
      <c r="B888" s="193"/>
      <c r="C888" s="193"/>
      <c r="D888" s="193"/>
      <c r="E888" s="193"/>
      <c r="F888" s="193"/>
      <c r="G888" s="193"/>
      <c r="H888" s="193"/>
      <c r="I888" s="193"/>
      <c r="J888" s="193"/>
      <c r="K888" s="193"/>
      <c r="L888" s="193"/>
      <c r="M888" s="193"/>
      <c r="N888" s="193"/>
      <c r="O888" s="193"/>
      <c r="P888" s="193"/>
      <c r="Q888" s="193"/>
      <c r="R888" s="193"/>
      <c r="S888" s="193"/>
      <c r="T888" s="193"/>
      <c r="U888" s="193"/>
      <c r="V888" s="193"/>
      <c r="W888" s="193"/>
      <c r="X888" s="193"/>
      <c r="Y888" s="193"/>
      <c r="Z888" s="193"/>
    </row>
    <row r="889" ht="12.0" customHeight="1">
      <c r="A889" s="193"/>
      <c r="B889" s="193"/>
      <c r="C889" s="193"/>
      <c r="D889" s="193"/>
      <c r="E889" s="193"/>
      <c r="F889" s="193"/>
      <c r="G889" s="193"/>
      <c r="H889" s="193"/>
      <c r="I889" s="193"/>
      <c r="J889" s="193"/>
      <c r="K889" s="193"/>
      <c r="L889" s="193"/>
      <c r="M889" s="193"/>
      <c r="N889" s="193"/>
      <c r="O889" s="193"/>
      <c r="P889" s="193"/>
      <c r="Q889" s="193"/>
      <c r="R889" s="193"/>
      <c r="S889" s="193"/>
      <c r="T889" s="193"/>
      <c r="U889" s="193"/>
      <c r="V889" s="193"/>
      <c r="W889" s="193"/>
      <c r="X889" s="193"/>
      <c r="Y889" s="193"/>
      <c r="Z889" s="193"/>
    </row>
    <row r="890" ht="12.0" customHeight="1">
      <c r="A890" s="193"/>
      <c r="B890" s="193"/>
      <c r="C890" s="193"/>
      <c r="D890" s="193"/>
      <c r="E890" s="193"/>
      <c r="F890" s="193"/>
      <c r="G890" s="193"/>
      <c r="H890" s="193"/>
      <c r="I890" s="193"/>
      <c r="J890" s="193"/>
      <c r="K890" s="193"/>
      <c r="L890" s="193"/>
      <c r="M890" s="193"/>
      <c r="N890" s="193"/>
      <c r="O890" s="193"/>
      <c r="P890" s="193"/>
      <c r="Q890" s="193"/>
      <c r="R890" s="193"/>
      <c r="S890" s="193"/>
      <c r="T890" s="193"/>
      <c r="U890" s="193"/>
      <c r="V890" s="193"/>
      <c r="W890" s="193"/>
      <c r="X890" s="193"/>
      <c r="Y890" s="193"/>
      <c r="Z890" s="193"/>
    </row>
    <row r="891" ht="12.0" customHeight="1">
      <c r="A891" s="193"/>
      <c r="B891" s="193"/>
      <c r="C891" s="193"/>
      <c r="D891" s="193"/>
      <c r="E891" s="193"/>
      <c r="F891" s="193"/>
      <c r="G891" s="193"/>
      <c r="H891" s="193"/>
      <c r="I891" s="193"/>
      <c r="J891" s="193"/>
      <c r="K891" s="193"/>
      <c r="L891" s="193"/>
      <c r="M891" s="193"/>
      <c r="N891" s="193"/>
      <c r="O891" s="193"/>
      <c r="P891" s="193"/>
      <c r="Q891" s="193"/>
      <c r="R891" s="193"/>
      <c r="S891" s="193"/>
      <c r="T891" s="193"/>
      <c r="U891" s="193"/>
      <c r="V891" s="193"/>
      <c r="W891" s="193"/>
      <c r="X891" s="193"/>
      <c r="Y891" s="193"/>
      <c r="Z891" s="193"/>
    </row>
    <row r="892" ht="12.0" customHeight="1">
      <c r="A892" s="193"/>
      <c r="B892" s="193"/>
      <c r="C892" s="193"/>
      <c r="D892" s="193"/>
      <c r="E892" s="193"/>
      <c r="F892" s="193"/>
      <c r="G892" s="193"/>
      <c r="H892" s="193"/>
      <c r="I892" s="193"/>
      <c r="J892" s="193"/>
      <c r="K892" s="193"/>
      <c r="L892" s="193"/>
      <c r="M892" s="193"/>
      <c r="N892" s="193"/>
      <c r="O892" s="193"/>
      <c r="P892" s="193"/>
      <c r="Q892" s="193"/>
      <c r="R892" s="193"/>
      <c r="S892" s="193"/>
      <c r="T892" s="193"/>
      <c r="U892" s="193"/>
      <c r="V892" s="193"/>
      <c r="W892" s="193"/>
      <c r="X892" s="193"/>
      <c r="Y892" s="193"/>
      <c r="Z892" s="193"/>
    </row>
    <row r="893" ht="12.0" customHeight="1">
      <c r="A893" s="193"/>
      <c r="B893" s="193"/>
      <c r="C893" s="193"/>
      <c r="D893" s="193"/>
      <c r="E893" s="193"/>
      <c r="F893" s="193"/>
      <c r="G893" s="193"/>
      <c r="H893" s="193"/>
      <c r="I893" s="193"/>
      <c r="J893" s="193"/>
      <c r="K893" s="193"/>
      <c r="L893" s="193"/>
      <c r="M893" s="193"/>
      <c r="N893" s="193"/>
      <c r="O893" s="193"/>
      <c r="P893" s="193"/>
      <c r="Q893" s="193"/>
      <c r="R893" s="193"/>
      <c r="S893" s="193"/>
      <c r="T893" s="193"/>
      <c r="U893" s="193"/>
      <c r="V893" s="193"/>
      <c r="W893" s="193"/>
      <c r="X893" s="193"/>
      <c r="Y893" s="193"/>
      <c r="Z893" s="193"/>
    </row>
    <row r="894" ht="12.0" customHeight="1">
      <c r="A894" s="193"/>
      <c r="B894" s="193"/>
      <c r="C894" s="193"/>
      <c r="D894" s="193"/>
      <c r="E894" s="193"/>
      <c r="F894" s="193"/>
      <c r="G894" s="193"/>
      <c r="H894" s="193"/>
      <c r="I894" s="193"/>
      <c r="J894" s="193"/>
      <c r="K894" s="193"/>
      <c r="L894" s="193"/>
      <c r="M894" s="193"/>
      <c r="N894" s="193"/>
      <c r="O894" s="193"/>
      <c r="P894" s="193"/>
      <c r="Q894" s="193"/>
      <c r="R894" s="193"/>
      <c r="S894" s="193"/>
      <c r="T894" s="193"/>
      <c r="U894" s="193"/>
      <c r="V894" s="193"/>
      <c r="W894" s="193"/>
      <c r="X894" s="193"/>
      <c r="Y894" s="193"/>
      <c r="Z894" s="193"/>
    </row>
    <row r="895" ht="12.0" customHeight="1">
      <c r="A895" s="193"/>
      <c r="B895" s="193"/>
      <c r="C895" s="193"/>
      <c r="D895" s="193"/>
      <c r="E895" s="193"/>
      <c r="F895" s="193"/>
      <c r="G895" s="193"/>
      <c r="H895" s="193"/>
      <c r="I895" s="193"/>
      <c r="J895" s="193"/>
      <c r="K895" s="193"/>
      <c r="L895" s="193"/>
      <c r="M895" s="193"/>
      <c r="N895" s="193"/>
      <c r="O895" s="193"/>
      <c r="P895" s="193"/>
      <c r="Q895" s="193"/>
      <c r="R895" s="193"/>
      <c r="S895" s="193"/>
      <c r="T895" s="193"/>
      <c r="U895" s="193"/>
      <c r="V895" s="193"/>
      <c r="W895" s="193"/>
      <c r="X895" s="193"/>
      <c r="Y895" s="193"/>
      <c r="Z895" s="193"/>
    </row>
    <row r="896" ht="12.0" customHeight="1">
      <c r="A896" s="193"/>
      <c r="B896" s="193"/>
      <c r="C896" s="193"/>
      <c r="D896" s="193"/>
      <c r="E896" s="193"/>
      <c r="F896" s="193"/>
      <c r="G896" s="193"/>
      <c r="H896" s="193"/>
      <c r="I896" s="193"/>
      <c r="J896" s="193"/>
      <c r="K896" s="193"/>
      <c r="L896" s="193"/>
      <c r="M896" s="193"/>
      <c r="N896" s="193"/>
      <c r="O896" s="193"/>
      <c r="P896" s="193"/>
      <c r="Q896" s="193"/>
      <c r="R896" s="193"/>
      <c r="S896" s="193"/>
      <c r="T896" s="193"/>
      <c r="U896" s="193"/>
      <c r="V896" s="193"/>
      <c r="W896" s="193"/>
      <c r="X896" s="193"/>
      <c r="Y896" s="193"/>
      <c r="Z896" s="193"/>
    </row>
    <row r="897" ht="12.0" customHeight="1">
      <c r="A897" s="193"/>
      <c r="B897" s="193"/>
      <c r="C897" s="193"/>
      <c r="D897" s="193"/>
      <c r="E897" s="193"/>
      <c r="F897" s="193"/>
      <c r="G897" s="193"/>
      <c r="H897" s="193"/>
      <c r="I897" s="193"/>
      <c r="J897" s="193"/>
      <c r="K897" s="193"/>
      <c r="L897" s="193"/>
      <c r="M897" s="193"/>
      <c r="N897" s="193"/>
      <c r="O897" s="193"/>
      <c r="P897" s="193"/>
      <c r="Q897" s="193"/>
      <c r="R897" s="193"/>
      <c r="S897" s="193"/>
      <c r="T897" s="193"/>
      <c r="U897" s="193"/>
      <c r="V897" s="193"/>
      <c r="W897" s="193"/>
      <c r="X897" s="193"/>
      <c r="Y897" s="193"/>
      <c r="Z897" s="193"/>
    </row>
    <row r="898" ht="12.0" customHeight="1">
      <c r="A898" s="193"/>
      <c r="B898" s="193"/>
      <c r="C898" s="193"/>
      <c r="D898" s="193"/>
      <c r="E898" s="193"/>
      <c r="F898" s="193"/>
      <c r="G898" s="193"/>
      <c r="H898" s="193"/>
      <c r="I898" s="193"/>
      <c r="J898" s="193"/>
      <c r="K898" s="193"/>
      <c r="L898" s="193"/>
      <c r="M898" s="193"/>
      <c r="N898" s="193"/>
      <c r="O898" s="193"/>
      <c r="P898" s="193"/>
      <c r="Q898" s="193"/>
      <c r="R898" s="193"/>
      <c r="S898" s="193"/>
      <c r="T898" s="193"/>
      <c r="U898" s="193"/>
      <c r="V898" s="193"/>
      <c r="W898" s="193"/>
      <c r="X898" s="193"/>
      <c r="Y898" s="193"/>
      <c r="Z898" s="193"/>
    </row>
    <row r="899" ht="12.0" customHeight="1">
      <c r="A899" s="193"/>
      <c r="B899" s="193"/>
      <c r="C899" s="193"/>
      <c r="D899" s="193"/>
      <c r="E899" s="193"/>
      <c r="F899" s="193"/>
      <c r="G899" s="193"/>
      <c r="H899" s="193"/>
      <c r="I899" s="193"/>
      <c r="J899" s="193"/>
      <c r="K899" s="193"/>
      <c r="L899" s="193"/>
      <c r="M899" s="193"/>
      <c r="N899" s="193"/>
      <c r="O899" s="193"/>
      <c r="P899" s="193"/>
      <c r="Q899" s="193"/>
      <c r="R899" s="193"/>
      <c r="S899" s="193"/>
      <c r="T899" s="193"/>
      <c r="U899" s="193"/>
      <c r="V899" s="193"/>
      <c r="W899" s="193"/>
      <c r="X899" s="193"/>
      <c r="Y899" s="193"/>
      <c r="Z899" s="193"/>
    </row>
    <row r="900" ht="12.0" customHeight="1">
      <c r="A900" s="193"/>
      <c r="B900" s="193"/>
      <c r="C900" s="193"/>
      <c r="D900" s="193"/>
      <c r="E900" s="193"/>
      <c r="F900" s="193"/>
      <c r="G900" s="193"/>
      <c r="H900" s="193"/>
      <c r="I900" s="193"/>
      <c r="J900" s="193"/>
      <c r="K900" s="193"/>
      <c r="L900" s="193"/>
      <c r="M900" s="193"/>
      <c r="N900" s="193"/>
      <c r="O900" s="193"/>
      <c r="P900" s="193"/>
      <c r="Q900" s="193"/>
      <c r="R900" s="193"/>
      <c r="S900" s="193"/>
      <c r="T900" s="193"/>
      <c r="U900" s="193"/>
      <c r="V900" s="193"/>
      <c r="W900" s="193"/>
      <c r="X900" s="193"/>
      <c r="Y900" s="193"/>
      <c r="Z900" s="193"/>
    </row>
    <row r="901" ht="12.0" customHeight="1">
      <c r="A901" s="193"/>
      <c r="B901" s="193"/>
      <c r="C901" s="193"/>
      <c r="D901" s="193"/>
      <c r="E901" s="193"/>
      <c r="F901" s="193"/>
      <c r="G901" s="193"/>
      <c r="H901" s="193"/>
      <c r="I901" s="193"/>
      <c r="J901" s="193"/>
      <c r="K901" s="193"/>
      <c r="L901" s="193"/>
      <c r="M901" s="193"/>
      <c r="N901" s="193"/>
      <c r="O901" s="193"/>
      <c r="P901" s="193"/>
      <c r="Q901" s="193"/>
      <c r="R901" s="193"/>
      <c r="S901" s="193"/>
      <c r="T901" s="193"/>
      <c r="U901" s="193"/>
      <c r="V901" s="193"/>
      <c r="W901" s="193"/>
      <c r="X901" s="193"/>
      <c r="Y901" s="193"/>
      <c r="Z901" s="193"/>
    </row>
    <row r="902" ht="12.0" customHeight="1">
      <c r="A902" s="193"/>
      <c r="B902" s="193"/>
      <c r="C902" s="193"/>
      <c r="D902" s="193"/>
      <c r="E902" s="193"/>
      <c r="F902" s="193"/>
      <c r="G902" s="193"/>
      <c r="H902" s="193"/>
      <c r="I902" s="193"/>
      <c r="J902" s="193"/>
      <c r="K902" s="193"/>
      <c r="L902" s="193"/>
      <c r="M902" s="193"/>
      <c r="N902" s="193"/>
      <c r="O902" s="193"/>
      <c r="P902" s="193"/>
      <c r="Q902" s="193"/>
      <c r="R902" s="193"/>
      <c r="S902" s="193"/>
      <c r="T902" s="193"/>
      <c r="U902" s="193"/>
      <c r="V902" s="193"/>
      <c r="W902" s="193"/>
      <c r="X902" s="193"/>
      <c r="Y902" s="193"/>
      <c r="Z902" s="193"/>
    </row>
    <row r="903" ht="12.0" customHeight="1">
      <c r="A903" s="193"/>
      <c r="B903" s="193"/>
      <c r="C903" s="193"/>
      <c r="D903" s="193"/>
      <c r="E903" s="193"/>
      <c r="F903" s="193"/>
      <c r="G903" s="193"/>
      <c r="H903" s="193"/>
      <c r="I903" s="193"/>
      <c r="J903" s="193"/>
      <c r="K903" s="193"/>
      <c r="L903" s="193"/>
      <c r="M903" s="193"/>
      <c r="N903" s="193"/>
      <c r="O903" s="193"/>
      <c r="P903" s="193"/>
      <c r="Q903" s="193"/>
      <c r="R903" s="193"/>
      <c r="S903" s="193"/>
      <c r="T903" s="193"/>
      <c r="U903" s="193"/>
      <c r="V903" s="193"/>
      <c r="W903" s="193"/>
      <c r="X903" s="193"/>
      <c r="Y903" s="193"/>
      <c r="Z903" s="193"/>
    </row>
    <row r="904" ht="12.0" customHeight="1">
      <c r="A904" s="193"/>
      <c r="B904" s="193"/>
      <c r="C904" s="193"/>
      <c r="D904" s="193"/>
      <c r="E904" s="193"/>
      <c r="F904" s="193"/>
      <c r="G904" s="193"/>
      <c r="H904" s="193"/>
      <c r="I904" s="193"/>
      <c r="J904" s="193"/>
      <c r="K904" s="193"/>
      <c r="L904" s="193"/>
      <c r="M904" s="193"/>
      <c r="N904" s="193"/>
      <c r="O904" s="193"/>
      <c r="P904" s="193"/>
      <c r="Q904" s="193"/>
      <c r="R904" s="193"/>
      <c r="S904" s="193"/>
      <c r="T904" s="193"/>
      <c r="U904" s="193"/>
      <c r="V904" s="193"/>
      <c r="W904" s="193"/>
      <c r="X904" s="193"/>
      <c r="Y904" s="193"/>
      <c r="Z904" s="193"/>
    </row>
    <row r="905" ht="12.0" customHeight="1">
      <c r="A905" s="193"/>
      <c r="B905" s="193"/>
      <c r="C905" s="193"/>
      <c r="D905" s="193"/>
      <c r="E905" s="193"/>
      <c r="F905" s="193"/>
      <c r="G905" s="193"/>
      <c r="H905" s="193"/>
      <c r="I905" s="193"/>
      <c r="J905" s="193"/>
      <c r="K905" s="193"/>
      <c r="L905" s="193"/>
      <c r="M905" s="193"/>
      <c r="N905" s="193"/>
      <c r="O905" s="193"/>
      <c r="P905" s="193"/>
      <c r="Q905" s="193"/>
      <c r="R905" s="193"/>
      <c r="S905" s="193"/>
      <c r="T905" s="193"/>
      <c r="U905" s="193"/>
      <c r="V905" s="193"/>
      <c r="W905" s="193"/>
      <c r="X905" s="193"/>
      <c r="Y905" s="193"/>
      <c r="Z905" s="193"/>
    </row>
    <row r="906" ht="12.0" customHeight="1">
      <c r="A906" s="193"/>
      <c r="B906" s="193"/>
      <c r="C906" s="193"/>
      <c r="D906" s="193"/>
      <c r="E906" s="193"/>
      <c r="F906" s="193"/>
      <c r="G906" s="193"/>
      <c r="H906" s="193"/>
      <c r="I906" s="193"/>
      <c r="J906" s="193"/>
      <c r="K906" s="193"/>
      <c r="L906" s="193"/>
      <c r="M906" s="193"/>
      <c r="N906" s="193"/>
      <c r="O906" s="193"/>
      <c r="P906" s="193"/>
      <c r="Q906" s="193"/>
      <c r="R906" s="193"/>
      <c r="S906" s="193"/>
      <c r="T906" s="193"/>
      <c r="U906" s="193"/>
      <c r="V906" s="193"/>
      <c r="W906" s="193"/>
      <c r="X906" s="193"/>
      <c r="Y906" s="193"/>
      <c r="Z906" s="193"/>
    </row>
    <row r="907" ht="12.0" customHeight="1">
      <c r="A907" s="193"/>
      <c r="B907" s="193"/>
      <c r="C907" s="193"/>
      <c r="D907" s="193"/>
      <c r="E907" s="193"/>
      <c r="F907" s="193"/>
      <c r="G907" s="193"/>
      <c r="H907" s="193"/>
      <c r="I907" s="193"/>
      <c r="J907" s="193"/>
      <c r="K907" s="193"/>
      <c r="L907" s="193"/>
      <c r="M907" s="193"/>
      <c r="N907" s="193"/>
      <c r="O907" s="193"/>
      <c r="P907" s="193"/>
      <c r="Q907" s="193"/>
      <c r="R907" s="193"/>
      <c r="S907" s="193"/>
      <c r="T907" s="193"/>
      <c r="U907" s="193"/>
      <c r="V907" s="193"/>
      <c r="W907" s="193"/>
      <c r="X907" s="193"/>
      <c r="Y907" s="193"/>
      <c r="Z907" s="193"/>
    </row>
    <row r="908" ht="12.0" customHeight="1">
      <c r="A908" s="193"/>
      <c r="B908" s="193"/>
      <c r="C908" s="193"/>
      <c r="D908" s="193"/>
      <c r="E908" s="193"/>
      <c r="F908" s="193"/>
      <c r="G908" s="193"/>
      <c r="H908" s="193"/>
      <c r="I908" s="193"/>
      <c r="J908" s="193"/>
      <c r="K908" s="193"/>
      <c r="L908" s="193"/>
      <c r="M908" s="193"/>
      <c r="N908" s="193"/>
      <c r="O908" s="193"/>
      <c r="P908" s="193"/>
      <c r="Q908" s="193"/>
      <c r="R908" s="193"/>
      <c r="S908" s="193"/>
      <c r="T908" s="193"/>
      <c r="U908" s="193"/>
      <c r="V908" s="193"/>
      <c r="W908" s="193"/>
      <c r="X908" s="193"/>
      <c r="Y908" s="193"/>
      <c r="Z908" s="193"/>
    </row>
    <row r="909" ht="12.0" customHeight="1">
      <c r="A909" s="193"/>
      <c r="B909" s="193"/>
      <c r="C909" s="193"/>
      <c r="D909" s="193"/>
      <c r="E909" s="193"/>
      <c r="F909" s="193"/>
      <c r="G909" s="193"/>
      <c r="H909" s="193"/>
      <c r="I909" s="193"/>
      <c r="J909" s="193"/>
      <c r="K909" s="193"/>
      <c r="L909" s="193"/>
      <c r="M909" s="193"/>
      <c r="N909" s="193"/>
      <c r="O909" s="193"/>
      <c r="P909" s="193"/>
      <c r="Q909" s="193"/>
      <c r="R909" s="193"/>
      <c r="S909" s="193"/>
      <c r="T909" s="193"/>
      <c r="U909" s="193"/>
      <c r="V909" s="193"/>
      <c r="W909" s="193"/>
      <c r="X909" s="193"/>
      <c r="Y909" s="193"/>
      <c r="Z909" s="193"/>
    </row>
    <row r="910" ht="12.0" customHeight="1">
      <c r="A910" s="193"/>
      <c r="B910" s="193"/>
      <c r="C910" s="193"/>
      <c r="D910" s="193"/>
      <c r="E910" s="193"/>
      <c r="F910" s="193"/>
      <c r="G910" s="193"/>
      <c r="H910" s="193"/>
      <c r="I910" s="193"/>
      <c r="J910" s="193"/>
      <c r="K910" s="193"/>
      <c r="L910" s="193"/>
      <c r="M910" s="193"/>
      <c r="N910" s="193"/>
      <c r="O910" s="193"/>
      <c r="P910" s="193"/>
      <c r="Q910" s="193"/>
      <c r="R910" s="193"/>
      <c r="S910" s="193"/>
      <c r="T910" s="193"/>
      <c r="U910" s="193"/>
      <c r="V910" s="193"/>
      <c r="W910" s="193"/>
      <c r="X910" s="193"/>
      <c r="Y910" s="193"/>
      <c r="Z910" s="193"/>
    </row>
    <row r="911" ht="12.0" customHeight="1">
      <c r="A911" s="193"/>
      <c r="B911" s="193"/>
      <c r="C911" s="193"/>
      <c r="D911" s="193"/>
      <c r="E911" s="193"/>
      <c r="F911" s="193"/>
      <c r="G911" s="193"/>
      <c r="H911" s="193"/>
      <c r="I911" s="193"/>
      <c r="J911" s="193"/>
      <c r="K911" s="193"/>
      <c r="L911" s="193"/>
      <c r="M911" s="193"/>
      <c r="N911" s="193"/>
      <c r="O911" s="193"/>
      <c r="P911" s="193"/>
      <c r="Q911" s="193"/>
      <c r="R911" s="193"/>
      <c r="S911" s="193"/>
      <c r="T911" s="193"/>
      <c r="U911" s="193"/>
      <c r="V911" s="193"/>
      <c r="W911" s="193"/>
      <c r="X911" s="193"/>
      <c r="Y911" s="193"/>
      <c r="Z911" s="193"/>
    </row>
    <row r="912" ht="12.0" customHeight="1">
      <c r="A912" s="193"/>
      <c r="B912" s="193"/>
      <c r="C912" s="193"/>
      <c r="D912" s="193"/>
      <c r="E912" s="193"/>
      <c r="F912" s="193"/>
      <c r="G912" s="193"/>
      <c r="H912" s="193"/>
      <c r="I912" s="193"/>
      <c r="J912" s="193"/>
      <c r="K912" s="193"/>
      <c r="L912" s="193"/>
      <c r="M912" s="193"/>
      <c r="N912" s="193"/>
      <c r="O912" s="193"/>
      <c r="P912" s="193"/>
      <c r="Q912" s="193"/>
      <c r="R912" s="193"/>
      <c r="S912" s="193"/>
      <c r="T912" s="193"/>
      <c r="U912" s="193"/>
      <c r="V912" s="193"/>
      <c r="W912" s="193"/>
      <c r="X912" s="193"/>
      <c r="Y912" s="193"/>
      <c r="Z912" s="193"/>
    </row>
    <row r="913" ht="12.0" customHeight="1">
      <c r="A913" s="193"/>
      <c r="B913" s="193"/>
      <c r="C913" s="193"/>
      <c r="D913" s="193"/>
      <c r="E913" s="193"/>
      <c r="F913" s="193"/>
      <c r="G913" s="193"/>
      <c r="H913" s="193"/>
      <c r="I913" s="193"/>
      <c r="J913" s="193"/>
      <c r="K913" s="193"/>
      <c r="L913" s="193"/>
      <c r="M913" s="193"/>
      <c r="N913" s="193"/>
      <c r="O913" s="193"/>
      <c r="P913" s="193"/>
      <c r="Q913" s="193"/>
      <c r="R913" s="193"/>
      <c r="S913" s="193"/>
      <c r="T913" s="193"/>
      <c r="U913" s="193"/>
      <c r="V913" s="193"/>
      <c r="W913" s="193"/>
      <c r="X913" s="193"/>
      <c r="Y913" s="193"/>
      <c r="Z913" s="193"/>
    </row>
    <row r="914" ht="12.0" customHeight="1">
      <c r="A914" s="193"/>
      <c r="B914" s="193"/>
      <c r="C914" s="193"/>
      <c r="D914" s="193"/>
      <c r="E914" s="193"/>
      <c r="F914" s="193"/>
      <c r="G914" s="193"/>
      <c r="H914" s="193"/>
      <c r="I914" s="193"/>
      <c r="J914" s="193"/>
      <c r="K914" s="193"/>
      <c r="L914" s="193"/>
      <c r="M914" s="193"/>
      <c r="N914" s="193"/>
      <c r="O914" s="193"/>
      <c r="P914" s="193"/>
      <c r="Q914" s="193"/>
      <c r="R914" s="193"/>
      <c r="S914" s="193"/>
      <c r="T914" s="193"/>
      <c r="U914" s="193"/>
      <c r="V914" s="193"/>
      <c r="W914" s="193"/>
      <c r="X914" s="193"/>
      <c r="Y914" s="193"/>
      <c r="Z914" s="193"/>
    </row>
    <row r="915" ht="12.0" customHeight="1">
      <c r="A915" s="193"/>
      <c r="B915" s="193"/>
      <c r="C915" s="193"/>
      <c r="D915" s="193"/>
      <c r="E915" s="193"/>
      <c r="F915" s="193"/>
      <c r="G915" s="193"/>
      <c r="H915" s="193"/>
      <c r="I915" s="193"/>
      <c r="J915" s="193"/>
      <c r="K915" s="193"/>
      <c r="L915" s="193"/>
      <c r="M915" s="193"/>
      <c r="N915" s="193"/>
      <c r="O915" s="193"/>
      <c r="P915" s="193"/>
      <c r="Q915" s="193"/>
      <c r="R915" s="193"/>
      <c r="S915" s="193"/>
      <c r="T915" s="193"/>
      <c r="U915" s="193"/>
      <c r="V915" s="193"/>
      <c r="W915" s="193"/>
      <c r="X915" s="193"/>
      <c r="Y915" s="193"/>
      <c r="Z915" s="193"/>
    </row>
    <row r="916" ht="12.0" customHeight="1">
      <c r="A916" s="193"/>
      <c r="B916" s="193"/>
      <c r="C916" s="193"/>
      <c r="D916" s="193"/>
      <c r="E916" s="193"/>
      <c r="F916" s="193"/>
      <c r="G916" s="193"/>
      <c r="H916" s="193"/>
      <c r="I916" s="193"/>
      <c r="J916" s="193"/>
      <c r="K916" s="193"/>
      <c r="L916" s="193"/>
      <c r="M916" s="193"/>
      <c r="N916" s="193"/>
      <c r="O916" s="193"/>
      <c r="P916" s="193"/>
      <c r="Q916" s="193"/>
      <c r="R916" s="193"/>
      <c r="S916" s="193"/>
      <c r="T916" s="193"/>
      <c r="U916" s="193"/>
      <c r="V916" s="193"/>
      <c r="W916" s="193"/>
      <c r="X916" s="193"/>
      <c r="Y916" s="193"/>
      <c r="Z916" s="193"/>
    </row>
    <row r="917" ht="12.0" customHeight="1">
      <c r="A917" s="193"/>
      <c r="B917" s="193"/>
      <c r="C917" s="193"/>
      <c r="D917" s="193"/>
      <c r="E917" s="193"/>
      <c r="F917" s="193"/>
      <c r="G917" s="193"/>
      <c r="H917" s="193"/>
      <c r="I917" s="193"/>
      <c r="J917" s="193"/>
      <c r="K917" s="193"/>
      <c r="L917" s="193"/>
      <c r="M917" s="193"/>
      <c r="N917" s="193"/>
      <c r="O917" s="193"/>
      <c r="P917" s="193"/>
      <c r="Q917" s="193"/>
      <c r="R917" s="193"/>
      <c r="S917" s="193"/>
      <c r="T917" s="193"/>
      <c r="U917" s="193"/>
      <c r="V917" s="193"/>
      <c r="W917" s="193"/>
      <c r="X917" s="193"/>
      <c r="Y917" s="193"/>
      <c r="Z917" s="193"/>
    </row>
    <row r="918" ht="12.0" customHeight="1">
      <c r="A918" s="193"/>
      <c r="B918" s="193"/>
      <c r="C918" s="193"/>
      <c r="D918" s="193"/>
      <c r="E918" s="193"/>
      <c r="F918" s="193"/>
      <c r="G918" s="193"/>
      <c r="H918" s="193"/>
      <c r="I918" s="193"/>
      <c r="J918" s="193"/>
      <c r="K918" s="193"/>
      <c r="L918" s="193"/>
      <c r="M918" s="193"/>
      <c r="N918" s="193"/>
      <c r="O918" s="193"/>
      <c r="P918" s="193"/>
      <c r="Q918" s="193"/>
      <c r="R918" s="193"/>
      <c r="S918" s="193"/>
      <c r="T918" s="193"/>
      <c r="U918" s="193"/>
      <c r="V918" s="193"/>
      <c r="W918" s="193"/>
      <c r="X918" s="193"/>
      <c r="Y918" s="193"/>
      <c r="Z918" s="193"/>
    </row>
    <row r="919" ht="12.0" customHeight="1">
      <c r="A919" s="193"/>
      <c r="B919" s="193"/>
      <c r="C919" s="193"/>
      <c r="D919" s="193"/>
      <c r="E919" s="193"/>
      <c r="F919" s="193"/>
      <c r="G919" s="193"/>
      <c r="H919" s="193"/>
      <c r="I919" s="193"/>
      <c r="J919" s="193"/>
      <c r="K919" s="193"/>
      <c r="L919" s="193"/>
      <c r="M919" s="193"/>
      <c r="N919" s="193"/>
      <c r="O919" s="193"/>
      <c r="P919" s="193"/>
      <c r="Q919" s="193"/>
      <c r="R919" s="193"/>
      <c r="S919" s="193"/>
      <c r="T919" s="193"/>
      <c r="U919" s="193"/>
      <c r="V919" s="193"/>
      <c r="W919" s="193"/>
      <c r="X919" s="193"/>
      <c r="Y919" s="193"/>
      <c r="Z919" s="193"/>
    </row>
    <row r="920" ht="12.0" customHeight="1">
      <c r="A920" s="193"/>
      <c r="B920" s="193"/>
      <c r="C920" s="193"/>
      <c r="D920" s="193"/>
      <c r="E920" s="193"/>
      <c r="F920" s="193"/>
      <c r="G920" s="193"/>
      <c r="H920" s="193"/>
      <c r="I920" s="193"/>
      <c r="J920" s="193"/>
      <c r="K920" s="193"/>
      <c r="L920" s="193"/>
      <c r="M920" s="193"/>
      <c r="N920" s="193"/>
      <c r="O920" s="193"/>
      <c r="P920" s="193"/>
      <c r="Q920" s="193"/>
      <c r="R920" s="193"/>
      <c r="S920" s="193"/>
      <c r="T920" s="193"/>
      <c r="U920" s="193"/>
      <c r="V920" s="193"/>
      <c r="W920" s="193"/>
      <c r="X920" s="193"/>
      <c r="Y920" s="193"/>
      <c r="Z920" s="193"/>
    </row>
    <row r="921" ht="12.0" customHeight="1">
      <c r="A921" s="193"/>
      <c r="B921" s="193"/>
      <c r="C921" s="193"/>
      <c r="D921" s="193"/>
      <c r="E921" s="193"/>
      <c r="F921" s="193"/>
      <c r="G921" s="193"/>
      <c r="H921" s="193"/>
      <c r="I921" s="193"/>
      <c r="J921" s="193"/>
      <c r="K921" s="193"/>
      <c r="L921" s="193"/>
      <c r="M921" s="193"/>
      <c r="N921" s="193"/>
      <c r="O921" s="193"/>
      <c r="P921" s="193"/>
      <c r="Q921" s="193"/>
      <c r="R921" s="193"/>
      <c r="S921" s="193"/>
      <c r="T921" s="193"/>
      <c r="U921" s="193"/>
      <c r="V921" s="193"/>
      <c r="W921" s="193"/>
      <c r="X921" s="193"/>
      <c r="Y921" s="193"/>
      <c r="Z921" s="193"/>
    </row>
    <row r="922" ht="12.0" customHeight="1">
      <c r="A922" s="193"/>
      <c r="B922" s="193"/>
      <c r="C922" s="193"/>
      <c r="D922" s="193"/>
      <c r="E922" s="193"/>
      <c r="F922" s="193"/>
      <c r="G922" s="193"/>
      <c r="H922" s="193"/>
      <c r="I922" s="193"/>
      <c r="J922" s="193"/>
      <c r="K922" s="193"/>
      <c r="L922" s="193"/>
      <c r="M922" s="193"/>
      <c r="N922" s="193"/>
      <c r="O922" s="193"/>
      <c r="P922" s="193"/>
      <c r="Q922" s="193"/>
      <c r="R922" s="193"/>
      <c r="S922" s="193"/>
      <c r="T922" s="193"/>
      <c r="U922" s="193"/>
      <c r="V922" s="193"/>
      <c r="W922" s="193"/>
      <c r="X922" s="193"/>
      <c r="Y922" s="193"/>
      <c r="Z922" s="193"/>
    </row>
    <row r="923" ht="12.0" customHeight="1">
      <c r="A923" s="193"/>
      <c r="B923" s="193"/>
      <c r="C923" s="193"/>
      <c r="D923" s="193"/>
      <c r="E923" s="193"/>
      <c r="F923" s="193"/>
      <c r="G923" s="193"/>
      <c r="H923" s="193"/>
      <c r="I923" s="193"/>
      <c r="J923" s="193"/>
      <c r="K923" s="193"/>
      <c r="L923" s="193"/>
      <c r="M923" s="193"/>
      <c r="N923" s="193"/>
      <c r="O923" s="193"/>
      <c r="P923" s="193"/>
      <c r="Q923" s="193"/>
      <c r="R923" s="193"/>
      <c r="S923" s="193"/>
      <c r="T923" s="193"/>
      <c r="U923" s="193"/>
      <c r="V923" s="193"/>
      <c r="W923" s="193"/>
      <c r="X923" s="193"/>
      <c r="Y923" s="193"/>
      <c r="Z923" s="193"/>
    </row>
    <row r="924" ht="12.0" customHeight="1">
      <c r="A924" s="193"/>
      <c r="B924" s="193"/>
      <c r="C924" s="193"/>
      <c r="D924" s="193"/>
      <c r="E924" s="193"/>
      <c r="F924" s="193"/>
      <c r="G924" s="193"/>
      <c r="H924" s="193"/>
      <c r="I924" s="193"/>
      <c r="J924" s="193"/>
      <c r="K924" s="193"/>
      <c r="L924" s="193"/>
      <c r="M924" s="193"/>
      <c r="N924" s="193"/>
      <c r="O924" s="193"/>
      <c r="P924" s="193"/>
      <c r="Q924" s="193"/>
      <c r="R924" s="193"/>
      <c r="S924" s="193"/>
      <c r="T924" s="193"/>
      <c r="U924" s="193"/>
      <c r="V924" s="193"/>
      <c r="W924" s="193"/>
      <c r="X924" s="193"/>
      <c r="Y924" s="193"/>
      <c r="Z924" s="193"/>
    </row>
    <row r="925" ht="12.0" customHeight="1">
      <c r="A925" s="193"/>
      <c r="B925" s="193"/>
      <c r="C925" s="193"/>
      <c r="D925" s="193"/>
      <c r="E925" s="193"/>
      <c r="F925" s="193"/>
      <c r="G925" s="193"/>
      <c r="H925" s="193"/>
      <c r="I925" s="193"/>
      <c r="J925" s="193"/>
      <c r="K925" s="193"/>
      <c r="L925" s="193"/>
      <c r="M925" s="193"/>
      <c r="N925" s="193"/>
      <c r="O925" s="193"/>
      <c r="P925" s="193"/>
      <c r="Q925" s="193"/>
      <c r="R925" s="193"/>
      <c r="S925" s="193"/>
      <c r="T925" s="193"/>
      <c r="U925" s="193"/>
      <c r="V925" s="193"/>
      <c r="W925" s="193"/>
      <c r="X925" s="193"/>
      <c r="Y925" s="193"/>
      <c r="Z925" s="193"/>
    </row>
    <row r="926" ht="12.0" customHeight="1">
      <c r="A926" s="193"/>
      <c r="B926" s="193"/>
      <c r="C926" s="193"/>
      <c r="D926" s="193"/>
      <c r="E926" s="193"/>
      <c r="F926" s="193"/>
      <c r="G926" s="193"/>
      <c r="H926" s="193"/>
      <c r="I926" s="193"/>
      <c r="J926" s="193"/>
      <c r="K926" s="193"/>
      <c r="L926" s="193"/>
      <c r="M926" s="193"/>
      <c r="N926" s="193"/>
      <c r="O926" s="193"/>
      <c r="P926" s="193"/>
      <c r="Q926" s="193"/>
      <c r="R926" s="193"/>
      <c r="S926" s="193"/>
      <c r="T926" s="193"/>
      <c r="U926" s="193"/>
      <c r="V926" s="193"/>
      <c r="W926" s="193"/>
      <c r="X926" s="193"/>
      <c r="Y926" s="193"/>
      <c r="Z926" s="193"/>
    </row>
    <row r="927" ht="12.0" customHeight="1">
      <c r="A927" s="193"/>
      <c r="B927" s="193"/>
      <c r="C927" s="193"/>
      <c r="D927" s="193"/>
      <c r="E927" s="193"/>
      <c r="F927" s="193"/>
      <c r="G927" s="193"/>
      <c r="H927" s="193"/>
      <c r="I927" s="193"/>
      <c r="J927" s="193"/>
      <c r="K927" s="193"/>
      <c r="L927" s="193"/>
      <c r="M927" s="193"/>
      <c r="N927" s="193"/>
      <c r="O927" s="193"/>
      <c r="P927" s="193"/>
      <c r="Q927" s="193"/>
      <c r="R927" s="193"/>
      <c r="S927" s="193"/>
      <c r="T927" s="193"/>
      <c r="U927" s="193"/>
      <c r="V927" s="193"/>
      <c r="W927" s="193"/>
      <c r="X927" s="193"/>
      <c r="Y927" s="193"/>
      <c r="Z927" s="193"/>
    </row>
    <row r="928" ht="12.0" customHeight="1">
      <c r="A928" s="193"/>
      <c r="B928" s="193"/>
      <c r="C928" s="193"/>
      <c r="D928" s="193"/>
      <c r="E928" s="193"/>
      <c r="F928" s="193"/>
      <c r="G928" s="193"/>
      <c r="H928" s="193"/>
      <c r="I928" s="193"/>
      <c r="J928" s="193"/>
      <c r="K928" s="193"/>
      <c r="L928" s="193"/>
      <c r="M928" s="193"/>
      <c r="N928" s="193"/>
      <c r="O928" s="193"/>
      <c r="P928" s="193"/>
      <c r="Q928" s="193"/>
      <c r="R928" s="193"/>
      <c r="S928" s="193"/>
      <c r="T928" s="193"/>
      <c r="U928" s="193"/>
      <c r="V928" s="193"/>
      <c r="W928" s="193"/>
      <c r="X928" s="193"/>
      <c r="Y928" s="193"/>
      <c r="Z928" s="193"/>
    </row>
    <row r="929" ht="12.0" customHeight="1">
      <c r="A929" s="193"/>
      <c r="B929" s="193"/>
      <c r="C929" s="193"/>
      <c r="D929" s="193"/>
      <c r="E929" s="193"/>
      <c r="F929" s="193"/>
      <c r="G929" s="193"/>
      <c r="H929" s="193"/>
      <c r="I929" s="193"/>
      <c r="J929" s="193"/>
      <c r="K929" s="193"/>
      <c r="L929" s="193"/>
      <c r="M929" s="193"/>
      <c r="N929" s="193"/>
      <c r="O929" s="193"/>
      <c r="P929" s="193"/>
      <c r="Q929" s="193"/>
      <c r="R929" s="193"/>
      <c r="S929" s="193"/>
      <c r="T929" s="193"/>
      <c r="U929" s="193"/>
      <c r="V929" s="193"/>
      <c r="W929" s="193"/>
      <c r="X929" s="193"/>
      <c r="Y929" s="193"/>
      <c r="Z929" s="193"/>
    </row>
    <row r="930" ht="12.0" customHeight="1">
      <c r="A930" s="193"/>
      <c r="B930" s="193"/>
      <c r="C930" s="193"/>
      <c r="D930" s="193"/>
      <c r="E930" s="193"/>
      <c r="F930" s="193"/>
      <c r="G930" s="193"/>
      <c r="H930" s="193"/>
      <c r="I930" s="193"/>
      <c r="J930" s="193"/>
      <c r="K930" s="193"/>
      <c r="L930" s="193"/>
      <c r="M930" s="193"/>
      <c r="N930" s="193"/>
      <c r="O930" s="193"/>
      <c r="P930" s="193"/>
      <c r="Q930" s="193"/>
      <c r="R930" s="193"/>
      <c r="S930" s="193"/>
      <c r="T930" s="193"/>
      <c r="U930" s="193"/>
      <c r="V930" s="193"/>
      <c r="W930" s="193"/>
      <c r="X930" s="193"/>
      <c r="Y930" s="193"/>
      <c r="Z930" s="193"/>
    </row>
    <row r="931" ht="12.0" customHeight="1">
      <c r="A931" s="193"/>
      <c r="B931" s="193"/>
      <c r="C931" s="193"/>
      <c r="D931" s="193"/>
      <c r="E931" s="193"/>
      <c r="F931" s="193"/>
      <c r="G931" s="193"/>
      <c r="H931" s="193"/>
      <c r="I931" s="193"/>
      <c r="J931" s="193"/>
      <c r="K931" s="193"/>
      <c r="L931" s="193"/>
      <c r="M931" s="193"/>
      <c r="N931" s="193"/>
      <c r="O931" s="193"/>
      <c r="P931" s="193"/>
      <c r="Q931" s="193"/>
      <c r="R931" s="193"/>
      <c r="S931" s="193"/>
      <c r="T931" s="193"/>
      <c r="U931" s="193"/>
      <c r="V931" s="193"/>
      <c r="W931" s="193"/>
      <c r="X931" s="193"/>
      <c r="Y931" s="193"/>
      <c r="Z931" s="193"/>
    </row>
    <row r="932" ht="12.0" customHeight="1">
      <c r="A932" s="193"/>
      <c r="B932" s="193"/>
      <c r="C932" s="193"/>
      <c r="D932" s="193"/>
      <c r="E932" s="193"/>
      <c r="F932" s="193"/>
      <c r="G932" s="193"/>
      <c r="H932" s="193"/>
      <c r="I932" s="193"/>
      <c r="J932" s="193"/>
      <c r="K932" s="193"/>
      <c r="L932" s="193"/>
      <c r="M932" s="193"/>
      <c r="N932" s="193"/>
      <c r="O932" s="193"/>
      <c r="P932" s="193"/>
      <c r="Q932" s="193"/>
      <c r="R932" s="193"/>
      <c r="S932" s="193"/>
      <c r="T932" s="193"/>
      <c r="U932" s="193"/>
      <c r="V932" s="193"/>
      <c r="W932" s="193"/>
      <c r="X932" s="193"/>
      <c r="Y932" s="193"/>
      <c r="Z932" s="193"/>
    </row>
    <row r="933" ht="12.0" customHeight="1">
      <c r="A933" s="193"/>
      <c r="B933" s="193"/>
      <c r="C933" s="193"/>
      <c r="D933" s="193"/>
      <c r="E933" s="193"/>
      <c r="F933" s="193"/>
      <c r="G933" s="193"/>
      <c r="H933" s="193"/>
      <c r="I933" s="193"/>
      <c r="J933" s="193"/>
      <c r="K933" s="193"/>
      <c r="L933" s="193"/>
      <c r="M933" s="193"/>
      <c r="N933" s="193"/>
      <c r="O933" s="193"/>
      <c r="P933" s="193"/>
      <c r="Q933" s="193"/>
      <c r="R933" s="193"/>
      <c r="S933" s="193"/>
      <c r="T933" s="193"/>
      <c r="U933" s="193"/>
      <c r="V933" s="193"/>
      <c r="W933" s="193"/>
      <c r="X933" s="193"/>
      <c r="Y933" s="193"/>
      <c r="Z933" s="193"/>
    </row>
    <row r="934" ht="12.0" customHeight="1">
      <c r="A934" s="193"/>
      <c r="B934" s="193"/>
      <c r="C934" s="193"/>
      <c r="D934" s="193"/>
      <c r="E934" s="193"/>
      <c r="F934" s="193"/>
      <c r="G934" s="193"/>
      <c r="H934" s="193"/>
      <c r="I934" s="193"/>
      <c r="J934" s="193"/>
      <c r="K934" s="193"/>
      <c r="L934" s="193"/>
      <c r="M934" s="193"/>
      <c r="N934" s="193"/>
      <c r="O934" s="193"/>
      <c r="P934" s="193"/>
      <c r="Q934" s="193"/>
      <c r="R934" s="193"/>
      <c r="S934" s="193"/>
      <c r="T934" s="193"/>
      <c r="U934" s="193"/>
      <c r="V934" s="193"/>
      <c r="W934" s="193"/>
      <c r="X934" s="193"/>
      <c r="Y934" s="193"/>
      <c r="Z934" s="193"/>
    </row>
    <row r="935" ht="12.0" customHeight="1">
      <c r="A935" s="193"/>
      <c r="B935" s="193"/>
      <c r="C935" s="193"/>
      <c r="D935" s="193"/>
      <c r="E935" s="193"/>
      <c r="F935" s="193"/>
      <c r="G935" s="193"/>
      <c r="H935" s="193"/>
      <c r="I935" s="193"/>
      <c r="J935" s="193"/>
      <c r="K935" s="193"/>
      <c r="L935" s="193"/>
      <c r="M935" s="193"/>
      <c r="N935" s="193"/>
      <c r="O935" s="193"/>
      <c r="P935" s="193"/>
      <c r="Q935" s="193"/>
      <c r="R935" s="193"/>
      <c r="S935" s="193"/>
      <c r="T935" s="193"/>
      <c r="U935" s="193"/>
      <c r="V935" s="193"/>
      <c r="W935" s="193"/>
      <c r="X935" s="193"/>
      <c r="Y935" s="193"/>
      <c r="Z935" s="193"/>
    </row>
    <row r="936" ht="12.0" customHeight="1">
      <c r="A936" s="193"/>
      <c r="B936" s="193"/>
      <c r="C936" s="193"/>
      <c r="D936" s="193"/>
      <c r="E936" s="193"/>
      <c r="F936" s="193"/>
      <c r="G936" s="193"/>
      <c r="H936" s="193"/>
      <c r="I936" s="193"/>
      <c r="J936" s="193"/>
      <c r="K936" s="193"/>
      <c r="L936" s="193"/>
      <c r="M936" s="193"/>
      <c r="N936" s="193"/>
      <c r="O936" s="193"/>
      <c r="P936" s="193"/>
      <c r="Q936" s="193"/>
      <c r="R936" s="193"/>
      <c r="S936" s="193"/>
      <c r="T936" s="193"/>
      <c r="U936" s="193"/>
      <c r="V936" s="193"/>
      <c r="W936" s="193"/>
      <c r="X936" s="193"/>
      <c r="Y936" s="193"/>
      <c r="Z936" s="193"/>
    </row>
    <row r="937" ht="12.0" customHeight="1">
      <c r="A937" s="193"/>
      <c r="B937" s="193"/>
      <c r="C937" s="193"/>
      <c r="D937" s="193"/>
      <c r="E937" s="193"/>
      <c r="F937" s="193"/>
      <c r="G937" s="193"/>
      <c r="H937" s="193"/>
      <c r="I937" s="193"/>
      <c r="J937" s="193"/>
      <c r="K937" s="193"/>
      <c r="L937" s="193"/>
      <c r="M937" s="193"/>
      <c r="N937" s="193"/>
      <c r="O937" s="193"/>
      <c r="P937" s="193"/>
      <c r="Q937" s="193"/>
      <c r="R937" s="193"/>
      <c r="S937" s="193"/>
      <c r="T937" s="193"/>
      <c r="U937" s="193"/>
      <c r="V937" s="193"/>
      <c r="W937" s="193"/>
      <c r="X937" s="193"/>
      <c r="Y937" s="193"/>
      <c r="Z937" s="193"/>
    </row>
    <row r="938" ht="12.0" customHeight="1">
      <c r="A938" s="193"/>
      <c r="B938" s="193"/>
      <c r="C938" s="193"/>
      <c r="D938" s="193"/>
      <c r="E938" s="193"/>
      <c r="F938" s="193"/>
      <c r="G938" s="193"/>
      <c r="H938" s="193"/>
      <c r="I938" s="193"/>
      <c r="J938" s="193"/>
      <c r="K938" s="193"/>
      <c r="L938" s="193"/>
      <c r="M938" s="193"/>
      <c r="N938" s="193"/>
      <c r="O938" s="193"/>
      <c r="P938" s="193"/>
      <c r="Q938" s="193"/>
      <c r="R938" s="193"/>
      <c r="S938" s="193"/>
      <c r="T938" s="193"/>
      <c r="U938" s="193"/>
      <c r="V938" s="193"/>
      <c r="W938" s="193"/>
      <c r="X938" s="193"/>
      <c r="Y938" s="193"/>
      <c r="Z938" s="193"/>
    </row>
    <row r="939" ht="12.0" customHeight="1">
      <c r="A939" s="193"/>
      <c r="B939" s="193"/>
      <c r="C939" s="193"/>
      <c r="D939" s="193"/>
      <c r="E939" s="193"/>
      <c r="F939" s="193"/>
      <c r="G939" s="193"/>
      <c r="H939" s="193"/>
      <c r="I939" s="193"/>
      <c r="J939" s="193"/>
      <c r="K939" s="193"/>
      <c r="L939" s="193"/>
      <c r="M939" s="193"/>
      <c r="N939" s="193"/>
      <c r="O939" s="193"/>
      <c r="P939" s="193"/>
      <c r="Q939" s="193"/>
      <c r="R939" s="193"/>
      <c r="S939" s="193"/>
      <c r="T939" s="193"/>
      <c r="U939" s="193"/>
      <c r="V939" s="193"/>
      <c r="W939" s="193"/>
      <c r="X939" s="193"/>
      <c r="Y939" s="193"/>
      <c r="Z939" s="193"/>
    </row>
    <row r="940" ht="12.0" customHeight="1">
      <c r="A940" s="193"/>
      <c r="B940" s="193"/>
      <c r="C940" s="193"/>
      <c r="D940" s="193"/>
      <c r="E940" s="193"/>
      <c r="F940" s="193"/>
      <c r="G940" s="193"/>
      <c r="H940" s="193"/>
      <c r="I940" s="193"/>
      <c r="J940" s="193"/>
      <c r="K940" s="193"/>
      <c r="L940" s="193"/>
      <c r="M940" s="193"/>
      <c r="N940" s="193"/>
      <c r="O940" s="193"/>
      <c r="P940" s="193"/>
      <c r="Q940" s="193"/>
      <c r="R940" s="193"/>
      <c r="S940" s="193"/>
      <c r="T940" s="193"/>
      <c r="U940" s="193"/>
      <c r="V940" s="193"/>
      <c r="W940" s="193"/>
      <c r="X940" s="193"/>
      <c r="Y940" s="193"/>
      <c r="Z940" s="193"/>
    </row>
    <row r="941" ht="12.0" customHeight="1">
      <c r="A941" s="193"/>
      <c r="B941" s="193"/>
      <c r="C941" s="193"/>
      <c r="D941" s="193"/>
      <c r="E941" s="193"/>
      <c r="F941" s="193"/>
      <c r="G941" s="193"/>
      <c r="H941" s="193"/>
      <c r="I941" s="193"/>
      <c r="J941" s="193"/>
      <c r="K941" s="193"/>
      <c r="L941" s="193"/>
      <c r="M941" s="193"/>
      <c r="N941" s="193"/>
      <c r="O941" s="193"/>
      <c r="P941" s="193"/>
      <c r="Q941" s="193"/>
      <c r="R941" s="193"/>
      <c r="S941" s="193"/>
      <c r="T941" s="193"/>
      <c r="U941" s="193"/>
      <c r="V941" s="193"/>
      <c r="W941" s="193"/>
      <c r="X941" s="193"/>
      <c r="Y941" s="193"/>
      <c r="Z941" s="193"/>
    </row>
    <row r="942" ht="12.0" customHeight="1">
      <c r="A942" s="193"/>
      <c r="B942" s="193"/>
      <c r="C942" s="193"/>
      <c r="D942" s="193"/>
      <c r="E942" s="193"/>
      <c r="F942" s="193"/>
      <c r="G942" s="193"/>
      <c r="H942" s="193"/>
      <c r="I942" s="193"/>
      <c r="J942" s="193"/>
      <c r="K942" s="193"/>
      <c r="L942" s="193"/>
      <c r="M942" s="193"/>
      <c r="N942" s="193"/>
      <c r="O942" s="193"/>
      <c r="P942" s="193"/>
      <c r="Q942" s="193"/>
      <c r="R942" s="193"/>
      <c r="S942" s="193"/>
      <c r="T942" s="193"/>
      <c r="U942" s="193"/>
      <c r="V942" s="193"/>
      <c r="W942" s="193"/>
      <c r="X942" s="193"/>
      <c r="Y942" s="193"/>
      <c r="Z942" s="193"/>
    </row>
    <row r="943" ht="12.0" customHeight="1">
      <c r="A943" s="193"/>
      <c r="B943" s="193"/>
      <c r="C943" s="193"/>
      <c r="D943" s="193"/>
      <c r="E943" s="193"/>
      <c r="F943" s="193"/>
      <c r="G943" s="193"/>
      <c r="H943" s="193"/>
      <c r="I943" s="193"/>
      <c r="J943" s="193"/>
      <c r="K943" s="193"/>
      <c r="L943" s="193"/>
      <c r="M943" s="193"/>
      <c r="N943" s="193"/>
      <c r="O943" s="193"/>
      <c r="P943" s="193"/>
      <c r="Q943" s="193"/>
      <c r="R943" s="193"/>
      <c r="S943" s="193"/>
      <c r="T943" s="193"/>
      <c r="U943" s="193"/>
      <c r="V943" s="193"/>
      <c r="W943" s="193"/>
      <c r="X943" s="193"/>
      <c r="Y943" s="193"/>
      <c r="Z943" s="193"/>
    </row>
    <row r="944" ht="12.0" customHeight="1">
      <c r="A944" s="193"/>
      <c r="B944" s="193"/>
      <c r="C944" s="193"/>
      <c r="D944" s="193"/>
      <c r="E944" s="193"/>
      <c r="F944" s="193"/>
      <c r="G944" s="193"/>
      <c r="H944" s="193"/>
      <c r="I944" s="193"/>
      <c r="J944" s="193"/>
      <c r="K944" s="193"/>
      <c r="L944" s="193"/>
      <c r="M944" s="193"/>
      <c r="N944" s="193"/>
      <c r="O944" s="193"/>
      <c r="P944" s="193"/>
      <c r="Q944" s="193"/>
      <c r="R944" s="193"/>
      <c r="S944" s="193"/>
      <c r="T944" s="193"/>
      <c r="U944" s="193"/>
      <c r="V944" s="193"/>
      <c r="W944" s="193"/>
      <c r="X944" s="193"/>
      <c r="Y944" s="193"/>
      <c r="Z944" s="193"/>
    </row>
    <row r="945" ht="12.0" customHeight="1">
      <c r="A945" s="193"/>
      <c r="B945" s="193"/>
      <c r="C945" s="193"/>
      <c r="D945" s="193"/>
      <c r="E945" s="193"/>
      <c r="F945" s="193"/>
      <c r="G945" s="193"/>
      <c r="H945" s="193"/>
      <c r="I945" s="193"/>
      <c r="J945" s="193"/>
      <c r="K945" s="193"/>
      <c r="L945" s="193"/>
      <c r="M945" s="193"/>
      <c r="N945" s="193"/>
      <c r="O945" s="193"/>
      <c r="P945" s="193"/>
      <c r="Q945" s="193"/>
      <c r="R945" s="193"/>
      <c r="S945" s="193"/>
      <c r="T945" s="193"/>
      <c r="U945" s="193"/>
      <c r="V945" s="193"/>
      <c r="W945" s="193"/>
      <c r="X945" s="193"/>
      <c r="Y945" s="193"/>
      <c r="Z945" s="193"/>
    </row>
    <row r="946" ht="12.0" customHeight="1">
      <c r="A946" s="193"/>
      <c r="B946" s="193"/>
      <c r="C946" s="193"/>
      <c r="D946" s="193"/>
      <c r="E946" s="193"/>
      <c r="F946" s="193"/>
      <c r="G946" s="193"/>
      <c r="H946" s="193"/>
      <c r="I946" s="193"/>
      <c r="J946" s="193"/>
      <c r="K946" s="193"/>
      <c r="L946" s="193"/>
      <c r="M946" s="193"/>
      <c r="N946" s="193"/>
      <c r="O946" s="193"/>
      <c r="P946" s="193"/>
      <c r="Q946" s="193"/>
      <c r="R946" s="193"/>
      <c r="S946" s="193"/>
      <c r="T946" s="193"/>
      <c r="U946" s="193"/>
      <c r="V946" s="193"/>
      <c r="W946" s="193"/>
      <c r="X946" s="193"/>
      <c r="Y946" s="193"/>
      <c r="Z946" s="193"/>
    </row>
    <row r="947" ht="12.0" customHeight="1">
      <c r="A947" s="193"/>
      <c r="B947" s="193"/>
      <c r="C947" s="193"/>
      <c r="D947" s="193"/>
      <c r="E947" s="193"/>
      <c r="F947" s="193"/>
      <c r="G947" s="193"/>
      <c r="H947" s="193"/>
      <c r="I947" s="193"/>
      <c r="J947" s="193"/>
      <c r="K947" s="193"/>
      <c r="L947" s="193"/>
      <c r="M947" s="193"/>
      <c r="N947" s="193"/>
      <c r="O947" s="193"/>
      <c r="P947" s="193"/>
      <c r="Q947" s="193"/>
      <c r="R947" s="193"/>
      <c r="S947" s="193"/>
      <c r="T947" s="193"/>
      <c r="U947" s="193"/>
      <c r="V947" s="193"/>
      <c r="W947" s="193"/>
      <c r="X947" s="193"/>
      <c r="Y947" s="193"/>
      <c r="Z947" s="193"/>
    </row>
    <row r="948" ht="12.0" customHeight="1">
      <c r="A948" s="193"/>
      <c r="B948" s="193"/>
      <c r="C948" s="193"/>
      <c r="D948" s="193"/>
      <c r="E948" s="193"/>
      <c r="F948" s="193"/>
      <c r="G948" s="193"/>
      <c r="H948" s="193"/>
      <c r="I948" s="193"/>
      <c r="J948" s="193"/>
      <c r="K948" s="193"/>
      <c r="L948" s="193"/>
      <c r="M948" s="193"/>
      <c r="N948" s="193"/>
      <c r="O948" s="193"/>
      <c r="P948" s="193"/>
      <c r="Q948" s="193"/>
      <c r="R948" s="193"/>
      <c r="S948" s="193"/>
      <c r="T948" s="193"/>
      <c r="U948" s="193"/>
      <c r="V948" s="193"/>
      <c r="W948" s="193"/>
      <c r="X948" s="193"/>
      <c r="Y948" s="193"/>
      <c r="Z948" s="193"/>
    </row>
    <row r="949" ht="12.0" customHeight="1">
      <c r="A949" s="193"/>
      <c r="B949" s="193"/>
      <c r="C949" s="193"/>
      <c r="D949" s="193"/>
      <c r="E949" s="193"/>
      <c r="F949" s="193"/>
      <c r="G949" s="193"/>
      <c r="H949" s="193"/>
      <c r="I949" s="193"/>
      <c r="J949" s="193"/>
      <c r="K949" s="193"/>
      <c r="L949" s="193"/>
      <c r="M949" s="193"/>
      <c r="N949" s="193"/>
      <c r="O949" s="193"/>
      <c r="P949" s="193"/>
      <c r="Q949" s="193"/>
      <c r="R949" s="193"/>
      <c r="S949" s="193"/>
      <c r="T949" s="193"/>
      <c r="U949" s="193"/>
      <c r="V949" s="193"/>
      <c r="W949" s="193"/>
      <c r="X949" s="193"/>
      <c r="Y949" s="193"/>
      <c r="Z949" s="193"/>
    </row>
    <row r="950" ht="12.0" customHeight="1">
      <c r="A950" s="193"/>
      <c r="B950" s="193"/>
      <c r="C950" s="193"/>
      <c r="D950" s="193"/>
      <c r="E950" s="193"/>
      <c r="F950" s="193"/>
      <c r="G950" s="193"/>
      <c r="H950" s="193"/>
      <c r="I950" s="193"/>
      <c r="J950" s="193"/>
      <c r="K950" s="193"/>
      <c r="L950" s="193"/>
      <c r="M950" s="193"/>
      <c r="N950" s="193"/>
      <c r="O950" s="193"/>
      <c r="P950" s="193"/>
      <c r="Q950" s="193"/>
      <c r="R950" s="193"/>
      <c r="S950" s="193"/>
      <c r="T950" s="193"/>
      <c r="U950" s="193"/>
      <c r="V950" s="193"/>
      <c r="W950" s="193"/>
      <c r="X950" s="193"/>
      <c r="Y950" s="193"/>
      <c r="Z950" s="193"/>
    </row>
    <row r="951" ht="12.0" customHeight="1">
      <c r="A951" s="193"/>
      <c r="B951" s="193"/>
      <c r="C951" s="193"/>
      <c r="D951" s="193"/>
      <c r="E951" s="193"/>
      <c r="F951" s="193"/>
      <c r="G951" s="193"/>
      <c r="H951" s="193"/>
      <c r="I951" s="193"/>
      <c r="J951" s="193"/>
      <c r="K951" s="193"/>
      <c r="L951" s="193"/>
      <c r="M951" s="193"/>
      <c r="N951" s="193"/>
      <c r="O951" s="193"/>
      <c r="P951" s="193"/>
      <c r="Q951" s="193"/>
      <c r="R951" s="193"/>
      <c r="S951" s="193"/>
      <c r="T951" s="193"/>
      <c r="U951" s="193"/>
      <c r="V951" s="193"/>
      <c r="W951" s="193"/>
      <c r="X951" s="193"/>
      <c r="Y951" s="193"/>
      <c r="Z951" s="193"/>
    </row>
    <row r="952" ht="12.0" customHeight="1">
      <c r="A952" s="193"/>
      <c r="B952" s="193"/>
      <c r="C952" s="193"/>
      <c r="D952" s="193"/>
      <c r="E952" s="193"/>
      <c r="F952" s="193"/>
      <c r="G952" s="193"/>
      <c r="H952" s="193"/>
      <c r="I952" s="193"/>
      <c r="J952" s="193"/>
      <c r="K952" s="193"/>
      <c r="L952" s="193"/>
      <c r="M952" s="193"/>
      <c r="N952" s="193"/>
      <c r="O952" s="193"/>
      <c r="P952" s="193"/>
      <c r="Q952" s="193"/>
      <c r="R952" s="193"/>
      <c r="S952" s="193"/>
      <c r="T952" s="193"/>
      <c r="U952" s="193"/>
      <c r="V952" s="193"/>
      <c r="W952" s="193"/>
      <c r="X952" s="193"/>
      <c r="Y952" s="193"/>
      <c r="Z952" s="193"/>
    </row>
    <row r="953" ht="12.0" customHeight="1">
      <c r="A953" s="193"/>
      <c r="B953" s="193"/>
      <c r="C953" s="193"/>
      <c r="D953" s="193"/>
      <c r="E953" s="193"/>
      <c r="F953" s="193"/>
      <c r="G953" s="193"/>
      <c r="H953" s="193"/>
      <c r="I953" s="193"/>
      <c r="J953" s="193"/>
      <c r="K953" s="193"/>
      <c r="L953" s="193"/>
      <c r="M953" s="193"/>
      <c r="N953" s="193"/>
      <c r="O953" s="193"/>
      <c r="P953" s="193"/>
      <c r="Q953" s="193"/>
      <c r="R953" s="193"/>
      <c r="S953" s="193"/>
      <c r="T953" s="193"/>
      <c r="U953" s="193"/>
      <c r="V953" s="193"/>
      <c r="W953" s="193"/>
      <c r="X953" s="193"/>
      <c r="Y953" s="193"/>
      <c r="Z953" s="193"/>
    </row>
    <row r="954" ht="12.0" customHeight="1">
      <c r="A954" s="193"/>
      <c r="B954" s="193"/>
      <c r="C954" s="193"/>
      <c r="D954" s="193"/>
      <c r="E954" s="193"/>
      <c r="F954" s="193"/>
      <c r="G954" s="193"/>
      <c r="H954" s="193"/>
      <c r="I954" s="193"/>
      <c r="J954" s="193"/>
      <c r="K954" s="193"/>
      <c r="L954" s="193"/>
      <c r="M954" s="193"/>
      <c r="N954" s="193"/>
      <c r="O954" s="193"/>
      <c r="P954" s="193"/>
      <c r="Q954" s="193"/>
      <c r="R954" s="193"/>
      <c r="S954" s="193"/>
      <c r="T954" s="193"/>
      <c r="U954" s="193"/>
      <c r="V954" s="193"/>
      <c r="W954" s="193"/>
      <c r="X954" s="193"/>
      <c r="Y954" s="193"/>
      <c r="Z954" s="193"/>
    </row>
    <row r="955" ht="12.0" customHeight="1">
      <c r="A955" s="193"/>
      <c r="B955" s="193"/>
      <c r="C955" s="193"/>
      <c r="D955" s="193"/>
      <c r="E955" s="193"/>
      <c r="F955" s="193"/>
      <c r="G955" s="193"/>
      <c r="H955" s="193"/>
      <c r="I955" s="193"/>
      <c r="J955" s="193"/>
      <c r="K955" s="193"/>
      <c r="L955" s="193"/>
      <c r="M955" s="193"/>
      <c r="N955" s="193"/>
      <c r="O955" s="193"/>
      <c r="P955" s="193"/>
      <c r="Q955" s="193"/>
      <c r="R955" s="193"/>
      <c r="S955" s="193"/>
      <c r="T955" s="193"/>
      <c r="U955" s="193"/>
      <c r="V955" s="193"/>
      <c r="W955" s="193"/>
      <c r="X955" s="193"/>
      <c r="Y955" s="193"/>
      <c r="Z955" s="193"/>
    </row>
    <row r="956" ht="12.0" customHeight="1">
      <c r="A956" s="193"/>
      <c r="B956" s="193"/>
      <c r="C956" s="193"/>
      <c r="D956" s="193"/>
      <c r="E956" s="193"/>
      <c r="F956" s="193"/>
      <c r="G956" s="193"/>
      <c r="H956" s="193"/>
      <c r="I956" s="193"/>
      <c r="J956" s="193"/>
      <c r="K956" s="193"/>
      <c r="L956" s="193"/>
      <c r="M956" s="193"/>
      <c r="N956" s="193"/>
      <c r="O956" s="193"/>
      <c r="P956" s="193"/>
      <c r="Q956" s="193"/>
      <c r="R956" s="193"/>
      <c r="S956" s="193"/>
      <c r="T956" s="193"/>
      <c r="U956" s="193"/>
      <c r="V956" s="193"/>
      <c r="W956" s="193"/>
      <c r="X956" s="193"/>
      <c r="Y956" s="193"/>
      <c r="Z956" s="193"/>
    </row>
    <row r="957" ht="12.0" customHeight="1">
      <c r="A957" s="193"/>
      <c r="B957" s="193"/>
      <c r="C957" s="193"/>
      <c r="D957" s="193"/>
      <c r="E957" s="193"/>
      <c r="F957" s="193"/>
      <c r="G957" s="193"/>
      <c r="H957" s="193"/>
      <c r="I957" s="193"/>
      <c r="J957" s="193"/>
      <c r="K957" s="193"/>
      <c r="L957" s="193"/>
      <c r="M957" s="193"/>
      <c r="N957" s="193"/>
      <c r="O957" s="193"/>
      <c r="P957" s="193"/>
      <c r="Q957" s="193"/>
      <c r="R957" s="193"/>
      <c r="S957" s="193"/>
      <c r="T957" s="193"/>
      <c r="U957" s="193"/>
      <c r="V957" s="193"/>
      <c r="W957" s="193"/>
      <c r="X957" s="193"/>
      <c r="Y957" s="193"/>
      <c r="Z957" s="193"/>
    </row>
    <row r="958" ht="12.0" customHeight="1">
      <c r="A958" s="193"/>
      <c r="B958" s="193"/>
      <c r="C958" s="193"/>
      <c r="D958" s="193"/>
      <c r="E958" s="193"/>
      <c r="F958" s="193"/>
      <c r="G958" s="193"/>
      <c r="H958" s="193"/>
      <c r="I958" s="193"/>
      <c r="J958" s="193"/>
      <c r="K958" s="193"/>
      <c r="L958" s="193"/>
      <c r="M958" s="193"/>
      <c r="N958" s="193"/>
      <c r="O958" s="193"/>
      <c r="P958" s="193"/>
      <c r="Q958" s="193"/>
      <c r="R958" s="193"/>
      <c r="S958" s="193"/>
      <c r="T958" s="193"/>
      <c r="U958" s="193"/>
      <c r="V958" s="193"/>
      <c r="W958" s="193"/>
      <c r="X958" s="193"/>
      <c r="Y958" s="193"/>
      <c r="Z958" s="193"/>
    </row>
    <row r="959" ht="12.0" customHeight="1">
      <c r="A959" s="193"/>
      <c r="B959" s="193"/>
      <c r="C959" s="193"/>
      <c r="D959" s="193"/>
      <c r="E959" s="193"/>
      <c r="F959" s="193"/>
      <c r="G959" s="193"/>
      <c r="H959" s="193"/>
      <c r="I959" s="193"/>
      <c r="J959" s="193"/>
      <c r="K959" s="193"/>
      <c r="L959" s="193"/>
      <c r="M959" s="193"/>
      <c r="N959" s="193"/>
      <c r="O959" s="193"/>
      <c r="P959" s="193"/>
      <c r="Q959" s="193"/>
      <c r="R959" s="193"/>
      <c r="S959" s="193"/>
      <c r="T959" s="193"/>
      <c r="U959" s="193"/>
      <c r="V959" s="193"/>
      <c r="W959" s="193"/>
      <c r="X959" s="193"/>
      <c r="Y959" s="193"/>
      <c r="Z959" s="193"/>
    </row>
    <row r="960" ht="12.0" customHeight="1">
      <c r="A960" s="193"/>
      <c r="B960" s="193"/>
      <c r="C960" s="193"/>
      <c r="D960" s="193"/>
      <c r="E960" s="193"/>
      <c r="F960" s="193"/>
      <c r="G960" s="193"/>
      <c r="H960" s="193"/>
      <c r="I960" s="193"/>
      <c r="J960" s="193"/>
      <c r="K960" s="193"/>
      <c r="L960" s="193"/>
      <c r="M960" s="193"/>
      <c r="N960" s="193"/>
      <c r="O960" s="193"/>
      <c r="P960" s="193"/>
      <c r="Q960" s="193"/>
      <c r="R960" s="193"/>
      <c r="S960" s="193"/>
      <c r="T960" s="193"/>
      <c r="U960" s="193"/>
      <c r="V960" s="193"/>
      <c r="W960" s="193"/>
      <c r="X960" s="193"/>
      <c r="Y960" s="193"/>
      <c r="Z960" s="193"/>
    </row>
    <row r="961" ht="12.0" customHeight="1">
      <c r="A961" s="193"/>
      <c r="B961" s="193"/>
      <c r="C961" s="193"/>
      <c r="D961" s="193"/>
      <c r="E961" s="193"/>
      <c r="F961" s="193"/>
      <c r="G961" s="193"/>
      <c r="H961" s="193"/>
      <c r="I961" s="193"/>
      <c r="J961" s="193"/>
      <c r="K961" s="193"/>
      <c r="L961" s="193"/>
      <c r="M961" s="193"/>
      <c r="N961" s="193"/>
      <c r="O961" s="193"/>
      <c r="P961" s="193"/>
      <c r="Q961" s="193"/>
      <c r="R961" s="193"/>
      <c r="S961" s="193"/>
      <c r="T961" s="193"/>
      <c r="U961" s="193"/>
      <c r="V961" s="193"/>
      <c r="W961" s="193"/>
      <c r="X961" s="193"/>
      <c r="Y961" s="193"/>
      <c r="Z961" s="193"/>
    </row>
    <row r="962" ht="12.0" customHeight="1">
      <c r="A962" s="193"/>
      <c r="B962" s="193"/>
      <c r="C962" s="193"/>
      <c r="D962" s="193"/>
      <c r="E962" s="193"/>
      <c r="F962" s="193"/>
      <c r="G962" s="193"/>
      <c r="H962" s="193"/>
      <c r="I962" s="193"/>
      <c r="J962" s="193"/>
      <c r="K962" s="193"/>
      <c r="L962" s="193"/>
      <c r="M962" s="193"/>
      <c r="N962" s="193"/>
      <c r="O962" s="193"/>
      <c r="P962" s="193"/>
      <c r="Q962" s="193"/>
      <c r="R962" s="193"/>
      <c r="S962" s="193"/>
      <c r="T962" s="193"/>
      <c r="U962" s="193"/>
      <c r="V962" s="193"/>
      <c r="W962" s="193"/>
      <c r="X962" s="193"/>
      <c r="Y962" s="193"/>
      <c r="Z962" s="193"/>
    </row>
    <row r="963" ht="12.0" customHeight="1">
      <c r="A963" s="193"/>
      <c r="B963" s="193"/>
      <c r="C963" s="193"/>
      <c r="D963" s="193"/>
      <c r="E963" s="193"/>
      <c r="F963" s="193"/>
      <c r="G963" s="193"/>
      <c r="H963" s="193"/>
      <c r="I963" s="193"/>
      <c r="J963" s="193"/>
      <c r="K963" s="193"/>
      <c r="L963" s="193"/>
      <c r="M963" s="193"/>
      <c r="N963" s="193"/>
      <c r="O963" s="193"/>
      <c r="P963" s="193"/>
      <c r="Q963" s="193"/>
      <c r="R963" s="193"/>
      <c r="S963" s="193"/>
      <c r="T963" s="193"/>
      <c r="U963" s="193"/>
      <c r="V963" s="193"/>
      <c r="W963" s="193"/>
      <c r="X963" s="193"/>
      <c r="Y963" s="193"/>
      <c r="Z963" s="193"/>
    </row>
    <row r="964" ht="12.0" customHeight="1">
      <c r="A964" s="193"/>
      <c r="B964" s="193"/>
      <c r="C964" s="193"/>
      <c r="D964" s="193"/>
      <c r="E964" s="193"/>
      <c r="F964" s="193"/>
      <c r="G964" s="193"/>
      <c r="H964" s="193"/>
      <c r="I964" s="193"/>
      <c r="J964" s="193"/>
      <c r="K964" s="193"/>
      <c r="L964" s="193"/>
      <c r="M964" s="193"/>
      <c r="N964" s="193"/>
      <c r="O964" s="193"/>
      <c r="P964" s="193"/>
      <c r="Q964" s="193"/>
      <c r="R964" s="193"/>
      <c r="S964" s="193"/>
      <c r="T964" s="193"/>
      <c r="U964" s="193"/>
      <c r="V964" s="193"/>
      <c r="W964" s="193"/>
      <c r="X964" s="193"/>
      <c r="Y964" s="193"/>
      <c r="Z964" s="193"/>
    </row>
    <row r="965" ht="12.0" customHeight="1">
      <c r="A965" s="193"/>
      <c r="B965" s="193"/>
      <c r="C965" s="193"/>
      <c r="D965" s="193"/>
      <c r="E965" s="193"/>
      <c r="F965" s="193"/>
      <c r="G965" s="193"/>
      <c r="H965" s="193"/>
      <c r="I965" s="193"/>
      <c r="J965" s="193"/>
      <c r="K965" s="193"/>
      <c r="L965" s="193"/>
      <c r="M965" s="193"/>
      <c r="N965" s="193"/>
      <c r="O965" s="193"/>
      <c r="P965" s="193"/>
      <c r="Q965" s="193"/>
      <c r="R965" s="193"/>
      <c r="S965" s="193"/>
      <c r="T965" s="193"/>
      <c r="U965" s="193"/>
      <c r="V965" s="193"/>
      <c r="W965" s="193"/>
      <c r="X965" s="193"/>
      <c r="Y965" s="193"/>
      <c r="Z965" s="193"/>
    </row>
    <row r="966" ht="12.0" customHeight="1">
      <c r="A966" s="193"/>
      <c r="B966" s="193"/>
      <c r="C966" s="193"/>
      <c r="D966" s="193"/>
      <c r="E966" s="193"/>
      <c r="F966" s="193"/>
      <c r="G966" s="193"/>
      <c r="H966" s="193"/>
      <c r="I966" s="193"/>
      <c r="J966" s="193"/>
      <c r="K966" s="193"/>
      <c r="L966" s="193"/>
      <c r="M966" s="193"/>
      <c r="N966" s="193"/>
      <c r="O966" s="193"/>
      <c r="P966" s="193"/>
      <c r="Q966" s="193"/>
      <c r="R966" s="193"/>
      <c r="S966" s="193"/>
      <c r="T966" s="193"/>
      <c r="U966" s="193"/>
      <c r="V966" s="193"/>
      <c r="W966" s="193"/>
      <c r="X966" s="193"/>
      <c r="Y966" s="193"/>
      <c r="Z966" s="193"/>
    </row>
    <row r="967" ht="12.0" customHeight="1">
      <c r="A967" s="193"/>
      <c r="B967" s="193"/>
      <c r="C967" s="193"/>
      <c r="D967" s="193"/>
      <c r="E967" s="193"/>
      <c r="F967" s="193"/>
      <c r="G967" s="193"/>
      <c r="H967" s="193"/>
      <c r="I967" s="193"/>
      <c r="J967" s="193"/>
      <c r="K967" s="193"/>
      <c r="L967" s="193"/>
      <c r="M967" s="193"/>
      <c r="N967" s="193"/>
      <c r="O967" s="193"/>
      <c r="P967" s="193"/>
      <c r="Q967" s="193"/>
      <c r="R967" s="193"/>
      <c r="S967" s="193"/>
      <c r="T967" s="193"/>
      <c r="U967" s="193"/>
      <c r="V967" s="193"/>
      <c r="W967" s="193"/>
      <c r="X967" s="193"/>
      <c r="Y967" s="193"/>
      <c r="Z967" s="193"/>
    </row>
    <row r="968" ht="12.0" customHeight="1">
      <c r="A968" s="193"/>
      <c r="B968" s="193"/>
      <c r="C968" s="193"/>
      <c r="D968" s="193"/>
      <c r="E968" s="193"/>
      <c r="F968" s="193"/>
      <c r="G968" s="193"/>
      <c r="H968" s="193"/>
      <c r="I968" s="193"/>
      <c r="J968" s="193"/>
      <c r="K968" s="193"/>
      <c r="L968" s="193"/>
      <c r="M968" s="193"/>
      <c r="N968" s="193"/>
      <c r="O968" s="193"/>
      <c r="P968" s="193"/>
      <c r="Q968" s="193"/>
      <c r="R968" s="193"/>
      <c r="S968" s="193"/>
      <c r="T968" s="193"/>
      <c r="U968" s="193"/>
      <c r="V968" s="193"/>
      <c r="W968" s="193"/>
      <c r="X968" s="193"/>
      <c r="Y968" s="193"/>
      <c r="Z968" s="193"/>
    </row>
    <row r="969" ht="12.0" customHeight="1">
      <c r="A969" s="193"/>
      <c r="B969" s="193"/>
      <c r="C969" s="193"/>
      <c r="D969" s="193"/>
      <c r="E969" s="193"/>
      <c r="F969" s="193"/>
      <c r="G969" s="193"/>
      <c r="H969" s="193"/>
      <c r="I969" s="193"/>
      <c r="J969" s="193"/>
      <c r="K969" s="193"/>
      <c r="L969" s="193"/>
      <c r="M969" s="193"/>
      <c r="N969" s="193"/>
      <c r="O969" s="193"/>
      <c r="P969" s="193"/>
      <c r="Q969" s="193"/>
      <c r="R969" s="193"/>
      <c r="S969" s="193"/>
      <c r="T969" s="193"/>
      <c r="U969" s="193"/>
      <c r="V969" s="193"/>
      <c r="W969" s="193"/>
      <c r="X969" s="193"/>
      <c r="Y969" s="193"/>
      <c r="Z969" s="193"/>
    </row>
    <row r="970" ht="12.0" customHeight="1">
      <c r="A970" s="193"/>
      <c r="B970" s="193"/>
      <c r="C970" s="193"/>
      <c r="D970" s="193"/>
      <c r="E970" s="193"/>
      <c r="F970" s="193"/>
      <c r="G970" s="193"/>
      <c r="H970" s="193"/>
      <c r="I970" s="193"/>
      <c r="J970" s="193"/>
      <c r="K970" s="193"/>
      <c r="L970" s="193"/>
      <c r="M970" s="193"/>
      <c r="N970" s="193"/>
      <c r="O970" s="193"/>
      <c r="P970" s="193"/>
      <c r="Q970" s="193"/>
      <c r="R970" s="193"/>
      <c r="S970" s="193"/>
      <c r="T970" s="193"/>
      <c r="U970" s="193"/>
      <c r="V970" s="193"/>
      <c r="W970" s="193"/>
      <c r="X970" s="193"/>
      <c r="Y970" s="193"/>
      <c r="Z970" s="193"/>
    </row>
    <row r="971" ht="12.0" customHeight="1">
      <c r="A971" s="193"/>
      <c r="B971" s="193"/>
      <c r="C971" s="193"/>
      <c r="D971" s="193"/>
      <c r="E971" s="193"/>
      <c r="F971" s="193"/>
      <c r="G971" s="193"/>
      <c r="H971" s="193"/>
      <c r="I971" s="193"/>
      <c r="J971" s="193"/>
      <c r="K971" s="193"/>
      <c r="L971" s="193"/>
      <c r="M971" s="193"/>
      <c r="N971" s="193"/>
      <c r="O971" s="193"/>
      <c r="P971" s="193"/>
      <c r="Q971" s="193"/>
      <c r="R971" s="193"/>
      <c r="S971" s="193"/>
      <c r="T971" s="193"/>
      <c r="U971" s="193"/>
      <c r="V971" s="193"/>
      <c r="W971" s="193"/>
      <c r="X971" s="193"/>
      <c r="Y971" s="193"/>
      <c r="Z971" s="193"/>
    </row>
    <row r="972" ht="12.0" customHeight="1">
      <c r="A972" s="193"/>
      <c r="B972" s="193"/>
      <c r="C972" s="193"/>
      <c r="D972" s="193"/>
      <c r="E972" s="193"/>
      <c r="F972" s="193"/>
      <c r="G972" s="193"/>
      <c r="H972" s="193"/>
      <c r="I972" s="193"/>
      <c r="J972" s="193"/>
      <c r="K972" s="193"/>
      <c r="L972" s="193"/>
      <c r="M972" s="193"/>
      <c r="N972" s="193"/>
      <c r="O972" s="193"/>
      <c r="P972" s="193"/>
      <c r="Q972" s="193"/>
      <c r="R972" s="193"/>
      <c r="S972" s="193"/>
      <c r="T972" s="193"/>
      <c r="U972" s="193"/>
      <c r="V972" s="193"/>
      <c r="W972" s="193"/>
      <c r="X972" s="193"/>
      <c r="Y972" s="193"/>
      <c r="Z972" s="193"/>
    </row>
    <row r="973" ht="12.0" customHeight="1">
      <c r="A973" s="193"/>
      <c r="B973" s="193"/>
      <c r="C973" s="193"/>
      <c r="D973" s="193"/>
      <c r="E973" s="193"/>
      <c r="F973" s="193"/>
      <c r="G973" s="193"/>
      <c r="H973" s="193"/>
      <c r="I973" s="193"/>
      <c r="J973" s="193"/>
      <c r="K973" s="193"/>
      <c r="L973" s="193"/>
      <c r="M973" s="193"/>
      <c r="N973" s="193"/>
      <c r="O973" s="193"/>
      <c r="P973" s="193"/>
      <c r="Q973" s="193"/>
      <c r="R973" s="193"/>
      <c r="S973" s="193"/>
      <c r="T973" s="193"/>
      <c r="U973" s="193"/>
      <c r="V973" s="193"/>
      <c r="W973" s="193"/>
      <c r="X973" s="193"/>
      <c r="Y973" s="193"/>
      <c r="Z973" s="193"/>
    </row>
    <row r="974" ht="12.0" customHeight="1">
      <c r="A974" s="193"/>
      <c r="B974" s="193"/>
      <c r="C974" s="193"/>
      <c r="D974" s="193"/>
      <c r="E974" s="193"/>
      <c r="F974" s="193"/>
      <c r="G974" s="193"/>
      <c r="H974" s="193"/>
      <c r="I974" s="193"/>
      <c r="J974" s="193"/>
      <c r="K974" s="193"/>
      <c r="L974" s="193"/>
      <c r="M974" s="193"/>
      <c r="N974" s="193"/>
      <c r="O974" s="193"/>
      <c r="P974" s="193"/>
      <c r="Q974" s="193"/>
      <c r="R974" s="193"/>
      <c r="S974" s="193"/>
      <c r="T974" s="193"/>
      <c r="U974" s="193"/>
      <c r="V974" s="193"/>
      <c r="W974" s="193"/>
      <c r="X974" s="193"/>
      <c r="Y974" s="193"/>
      <c r="Z974" s="193"/>
    </row>
    <row r="975" ht="12.0" customHeight="1">
      <c r="A975" s="193"/>
      <c r="B975" s="193"/>
      <c r="C975" s="193"/>
      <c r="D975" s="193"/>
      <c r="E975" s="193"/>
      <c r="F975" s="193"/>
      <c r="G975" s="193"/>
      <c r="H975" s="193"/>
      <c r="I975" s="193"/>
      <c r="J975" s="193"/>
      <c r="K975" s="193"/>
      <c r="L975" s="193"/>
      <c r="M975" s="193"/>
      <c r="N975" s="193"/>
      <c r="O975" s="193"/>
      <c r="P975" s="193"/>
      <c r="Q975" s="193"/>
      <c r="R975" s="193"/>
      <c r="S975" s="193"/>
      <c r="T975" s="193"/>
      <c r="U975" s="193"/>
      <c r="V975" s="193"/>
      <c r="W975" s="193"/>
      <c r="X975" s="193"/>
      <c r="Y975" s="193"/>
      <c r="Z975" s="193"/>
    </row>
    <row r="976" ht="12.0" customHeight="1">
      <c r="A976" s="193"/>
      <c r="B976" s="193"/>
      <c r="C976" s="193"/>
      <c r="D976" s="193"/>
      <c r="E976" s="193"/>
      <c r="F976" s="193"/>
      <c r="G976" s="193"/>
      <c r="H976" s="193"/>
      <c r="I976" s="193"/>
      <c r="J976" s="193"/>
      <c r="K976" s="193"/>
      <c r="L976" s="193"/>
      <c r="M976" s="193"/>
      <c r="N976" s="193"/>
      <c r="O976" s="193"/>
      <c r="P976" s="193"/>
      <c r="Q976" s="193"/>
      <c r="R976" s="193"/>
      <c r="S976" s="193"/>
      <c r="T976" s="193"/>
      <c r="U976" s="193"/>
      <c r="V976" s="193"/>
      <c r="W976" s="193"/>
      <c r="X976" s="193"/>
      <c r="Y976" s="193"/>
      <c r="Z976" s="193"/>
    </row>
    <row r="977" ht="12.0" customHeight="1">
      <c r="A977" s="193"/>
      <c r="B977" s="193"/>
      <c r="C977" s="193"/>
      <c r="D977" s="193"/>
      <c r="E977" s="193"/>
      <c r="F977" s="193"/>
      <c r="G977" s="193"/>
      <c r="H977" s="193"/>
      <c r="I977" s="193"/>
      <c r="J977" s="193"/>
      <c r="K977" s="193"/>
      <c r="L977" s="193"/>
      <c r="M977" s="193"/>
      <c r="N977" s="193"/>
      <c r="O977" s="193"/>
      <c r="P977" s="193"/>
      <c r="Q977" s="193"/>
      <c r="R977" s="193"/>
      <c r="S977" s="193"/>
      <c r="T977" s="193"/>
      <c r="U977" s="193"/>
      <c r="V977" s="193"/>
      <c r="W977" s="193"/>
      <c r="X977" s="193"/>
      <c r="Y977" s="193"/>
      <c r="Z977" s="193"/>
    </row>
    <row r="978" ht="12.0" customHeight="1">
      <c r="A978" s="193"/>
      <c r="B978" s="193"/>
      <c r="C978" s="193"/>
      <c r="D978" s="193"/>
      <c r="E978" s="193"/>
      <c r="F978" s="193"/>
      <c r="G978" s="193"/>
      <c r="H978" s="193"/>
      <c r="I978" s="193"/>
      <c r="J978" s="193"/>
      <c r="K978" s="193"/>
      <c r="L978" s="193"/>
      <c r="M978" s="193"/>
      <c r="N978" s="193"/>
      <c r="O978" s="193"/>
      <c r="P978" s="193"/>
      <c r="Q978" s="193"/>
      <c r="R978" s="193"/>
      <c r="S978" s="193"/>
      <c r="T978" s="193"/>
      <c r="U978" s="193"/>
      <c r="V978" s="193"/>
      <c r="W978" s="193"/>
      <c r="X978" s="193"/>
      <c r="Y978" s="193"/>
      <c r="Z978" s="193"/>
    </row>
    <row r="979" ht="12.0" customHeight="1">
      <c r="A979" s="193"/>
      <c r="B979" s="193"/>
      <c r="C979" s="193"/>
      <c r="D979" s="193"/>
      <c r="E979" s="193"/>
      <c r="F979" s="193"/>
      <c r="G979" s="193"/>
      <c r="H979" s="193"/>
      <c r="I979" s="193"/>
      <c r="J979" s="193"/>
      <c r="K979" s="193"/>
      <c r="L979" s="193"/>
      <c r="M979" s="193"/>
      <c r="N979" s="193"/>
      <c r="O979" s="193"/>
      <c r="P979" s="193"/>
      <c r="Q979" s="193"/>
      <c r="R979" s="193"/>
      <c r="S979" s="193"/>
      <c r="T979" s="193"/>
      <c r="U979" s="193"/>
      <c r="V979" s="193"/>
      <c r="W979" s="193"/>
      <c r="X979" s="193"/>
      <c r="Y979" s="193"/>
      <c r="Z979" s="193"/>
    </row>
    <row r="980" ht="12.0" customHeight="1">
      <c r="A980" s="193"/>
      <c r="B980" s="193"/>
      <c r="C980" s="193"/>
      <c r="D980" s="193"/>
      <c r="E980" s="193"/>
      <c r="F980" s="193"/>
      <c r="G980" s="193"/>
      <c r="H980" s="193"/>
      <c r="I980" s="193"/>
      <c r="J980" s="193"/>
      <c r="K980" s="193"/>
      <c r="L980" s="193"/>
      <c r="M980" s="193"/>
      <c r="N980" s="193"/>
      <c r="O980" s="193"/>
      <c r="P980" s="193"/>
      <c r="Q980" s="193"/>
      <c r="R980" s="193"/>
      <c r="S980" s="193"/>
      <c r="T980" s="193"/>
      <c r="U980" s="193"/>
      <c r="V980" s="193"/>
      <c r="W980" s="193"/>
      <c r="X980" s="193"/>
      <c r="Y980" s="193"/>
      <c r="Z980" s="193"/>
    </row>
    <row r="981" ht="12.0" customHeight="1">
      <c r="A981" s="193"/>
      <c r="B981" s="193"/>
      <c r="C981" s="193"/>
      <c r="D981" s="193"/>
      <c r="E981" s="193"/>
      <c r="F981" s="193"/>
      <c r="G981" s="193"/>
      <c r="H981" s="193"/>
      <c r="I981" s="193"/>
      <c r="J981" s="193"/>
      <c r="K981" s="193"/>
      <c r="L981" s="193"/>
      <c r="M981" s="193"/>
      <c r="N981" s="193"/>
      <c r="O981" s="193"/>
      <c r="P981" s="193"/>
      <c r="Q981" s="193"/>
      <c r="R981" s="193"/>
      <c r="S981" s="193"/>
      <c r="T981" s="193"/>
      <c r="U981" s="193"/>
      <c r="V981" s="193"/>
      <c r="W981" s="193"/>
      <c r="X981" s="193"/>
      <c r="Y981" s="193"/>
      <c r="Z981" s="193"/>
    </row>
    <row r="982" ht="12.0" customHeight="1">
      <c r="A982" s="193"/>
      <c r="B982" s="193"/>
      <c r="C982" s="193"/>
      <c r="D982" s="193"/>
      <c r="E982" s="193"/>
      <c r="F982" s="193"/>
      <c r="G982" s="193"/>
      <c r="H982" s="193"/>
      <c r="I982" s="193"/>
      <c r="J982" s="193"/>
      <c r="K982" s="193"/>
      <c r="L982" s="193"/>
      <c r="M982" s="193"/>
      <c r="N982" s="193"/>
      <c r="O982" s="193"/>
      <c r="P982" s="193"/>
      <c r="Q982" s="193"/>
      <c r="R982" s="193"/>
      <c r="S982" s="193"/>
      <c r="T982" s="193"/>
      <c r="U982" s="193"/>
      <c r="V982" s="193"/>
      <c r="W982" s="193"/>
      <c r="X982" s="193"/>
      <c r="Y982" s="193"/>
      <c r="Z982" s="193"/>
    </row>
    <row r="983" ht="12.0" customHeight="1">
      <c r="A983" s="193"/>
      <c r="B983" s="193"/>
      <c r="C983" s="193"/>
      <c r="D983" s="193"/>
      <c r="E983" s="193"/>
      <c r="F983" s="193"/>
      <c r="G983" s="193"/>
      <c r="H983" s="193"/>
      <c r="I983" s="193"/>
      <c r="J983" s="193"/>
      <c r="K983" s="193"/>
      <c r="L983" s="193"/>
      <c r="M983" s="193"/>
      <c r="N983" s="193"/>
      <c r="O983" s="193"/>
      <c r="P983" s="193"/>
      <c r="Q983" s="193"/>
      <c r="R983" s="193"/>
      <c r="S983" s="193"/>
      <c r="T983" s="193"/>
      <c r="U983" s="193"/>
      <c r="V983" s="193"/>
      <c r="W983" s="193"/>
      <c r="X983" s="193"/>
      <c r="Y983" s="193"/>
      <c r="Z983" s="193"/>
    </row>
    <row r="984" ht="12.0" customHeight="1">
      <c r="A984" s="193"/>
      <c r="B984" s="193"/>
      <c r="C984" s="193"/>
      <c r="D984" s="193"/>
      <c r="E984" s="193"/>
      <c r="F984" s="193"/>
      <c r="G984" s="193"/>
      <c r="H984" s="193"/>
      <c r="I984" s="193"/>
      <c r="J984" s="193"/>
      <c r="K984" s="193"/>
      <c r="L984" s="193"/>
      <c r="M984" s="193"/>
      <c r="N984" s="193"/>
      <c r="O984" s="193"/>
      <c r="P984" s="193"/>
      <c r="Q984" s="193"/>
      <c r="R984" s="193"/>
      <c r="S984" s="193"/>
      <c r="T984" s="193"/>
      <c r="U984" s="193"/>
      <c r="V984" s="193"/>
      <c r="W984" s="193"/>
      <c r="X984" s="193"/>
      <c r="Y984" s="193"/>
      <c r="Z984" s="193"/>
    </row>
    <row r="985" ht="12.0" customHeight="1">
      <c r="A985" s="193"/>
      <c r="B985" s="193"/>
      <c r="C985" s="193"/>
      <c r="D985" s="193"/>
      <c r="E985" s="193"/>
      <c r="F985" s="193"/>
      <c r="G985" s="193"/>
      <c r="H985" s="193"/>
      <c r="I985" s="193"/>
      <c r="J985" s="193"/>
      <c r="K985" s="193"/>
      <c r="L985" s="193"/>
      <c r="M985" s="193"/>
      <c r="N985" s="193"/>
      <c r="O985" s="193"/>
      <c r="P985" s="193"/>
      <c r="Q985" s="193"/>
      <c r="R985" s="193"/>
      <c r="S985" s="193"/>
      <c r="T985" s="193"/>
      <c r="U985" s="193"/>
      <c r="V985" s="193"/>
      <c r="W985" s="193"/>
      <c r="X985" s="193"/>
      <c r="Y985" s="193"/>
      <c r="Z985" s="193"/>
    </row>
    <row r="986" ht="12.0" customHeight="1">
      <c r="A986" s="193"/>
      <c r="B986" s="193"/>
      <c r="C986" s="193"/>
      <c r="D986" s="193"/>
      <c r="E986" s="193"/>
      <c r="F986" s="193"/>
      <c r="G986" s="193"/>
      <c r="H986" s="193"/>
      <c r="I986" s="193"/>
      <c r="J986" s="193"/>
      <c r="K986" s="193"/>
      <c r="L986" s="193"/>
      <c r="M986" s="193"/>
      <c r="N986" s="193"/>
      <c r="O986" s="193"/>
      <c r="P986" s="193"/>
      <c r="Q986" s="193"/>
      <c r="R986" s="193"/>
      <c r="S986" s="193"/>
      <c r="T986" s="193"/>
      <c r="U986" s="193"/>
      <c r="V986" s="193"/>
      <c r="W986" s="193"/>
      <c r="X986" s="193"/>
      <c r="Y986" s="193"/>
      <c r="Z986" s="193"/>
    </row>
    <row r="987" ht="12.0" customHeight="1">
      <c r="A987" s="193"/>
      <c r="B987" s="193"/>
      <c r="C987" s="193"/>
      <c r="D987" s="193"/>
      <c r="E987" s="193"/>
      <c r="F987" s="193"/>
      <c r="G987" s="193"/>
      <c r="H987" s="193"/>
      <c r="I987" s="193"/>
      <c r="J987" s="193"/>
      <c r="K987" s="193"/>
      <c r="L987" s="193"/>
      <c r="M987" s="193"/>
      <c r="N987" s="193"/>
      <c r="O987" s="193"/>
      <c r="P987" s="193"/>
      <c r="Q987" s="193"/>
      <c r="R987" s="193"/>
      <c r="S987" s="193"/>
      <c r="T987" s="193"/>
      <c r="U987" s="193"/>
      <c r="V987" s="193"/>
      <c r="W987" s="193"/>
      <c r="X987" s="193"/>
      <c r="Y987" s="193"/>
      <c r="Z987" s="193"/>
    </row>
    <row r="988" ht="12.0" customHeight="1">
      <c r="A988" s="193"/>
      <c r="B988" s="193"/>
      <c r="C988" s="193"/>
      <c r="D988" s="193"/>
      <c r="E988" s="193"/>
      <c r="F988" s="193"/>
      <c r="G988" s="193"/>
      <c r="H988" s="193"/>
      <c r="I988" s="193"/>
      <c r="J988" s="193"/>
      <c r="K988" s="193"/>
      <c r="L988" s="193"/>
      <c r="M988" s="193"/>
      <c r="N988" s="193"/>
      <c r="O988" s="193"/>
      <c r="P988" s="193"/>
      <c r="Q988" s="193"/>
      <c r="R988" s="193"/>
      <c r="S988" s="193"/>
      <c r="T988" s="193"/>
      <c r="U988" s="193"/>
      <c r="V988" s="193"/>
      <c r="W988" s="193"/>
      <c r="X988" s="193"/>
      <c r="Y988" s="193"/>
      <c r="Z988" s="193"/>
    </row>
    <row r="989" ht="12.0" customHeight="1">
      <c r="A989" s="193"/>
      <c r="B989" s="193"/>
      <c r="C989" s="193"/>
      <c r="D989" s="193"/>
      <c r="E989" s="193"/>
      <c r="F989" s="193"/>
      <c r="G989" s="193"/>
      <c r="H989" s="193"/>
      <c r="I989" s="193"/>
      <c r="J989" s="193"/>
      <c r="K989" s="193"/>
      <c r="L989" s="193"/>
      <c r="M989" s="193"/>
      <c r="N989" s="193"/>
      <c r="O989" s="193"/>
      <c r="P989" s="193"/>
      <c r="Q989" s="193"/>
      <c r="R989" s="193"/>
      <c r="S989" s="193"/>
      <c r="T989" s="193"/>
      <c r="U989" s="193"/>
      <c r="V989" s="193"/>
      <c r="W989" s="193"/>
      <c r="X989" s="193"/>
      <c r="Y989" s="193"/>
      <c r="Z989" s="193"/>
    </row>
    <row r="990" ht="12.0" customHeight="1">
      <c r="A990" s="193"/>
      <c r="B990" s="193"/>
      <c r="C990" s="193"/>
      <c r="D990" s="193"/>
      <c r="E990" s="193"/>
      <c r="F990" s="193"/>
      <c r="G990" s="193"/>
      <c r="H990" s="193"/>
      <c r="I990" s="193"/>
      <c r="J990" s="193"/>
      <c r="K990" s="193"/>
      <c r="L990" s="193"/>
      <c r="M990" s="193"/>
      <c r="N990" s="193"/>
      <c r="O990" s="193"/>
      <c r="P990" s="193"/>
      <c r="Q990" s="193"/>
      <c r="R990" s="193"/>
      <c r="S990" s="193"/>
      <c r="T990" s="193"/>
      <c r="U990" s="193"/>
      <c r="V990" s="193"/>
      <c r="W990" s="193"/>
      <c r="X990" s="193"/>
      <c r="Y990" s="193"/>
      <c r="Z990" s="193"/>
    </row>
    <row r="991" ht="12.0" customHeight="1">
      <c r="A991" s="193"/>
      <c r="B991" s="193"/>
      <c r="C991" s="193"/>
      <c r="D991" s="193"/>
      <c r="E991" s="193"/>
      <c r="F991" s="193"/>
      <c r="G991" s="193"/>
      <c r="H991" s="193"/>
      <c r="I991" s="193"/>
      <c r="J991" s="193"/>
      <c r="K991" s="193"/>
      <c r="L991" s="193"/>
      <c r="M991" s="193"/>
      <c r="N991" s="193"/>
      <c r="O991" s="193"/>
      <c r="P991" s="193"/>
      <c r="Q991" s="193"/>
      <c r="R991" s="193"/>
      <c r="S991" s="193"/>
      <c r="T991" s="193"/>
      <c r="U991" s="193"/>
      <c r="V991" s="193"/>
      <c r="W991" s="193"/>
      <c r="X991" s="193"/>
      <c r="Y991" s="193"/>
      <c r="Z991" s="193"/>
    </row>
    <row r="992" ht="12.0" customHeight="1">
      <c r="A992" s="193"/>
      <c r="B992" s="193"/>
      <c r="C992" s="193"/>
      <c r="D992" s="193"/>
      <c r="E992" s="193"/>
      <c r="F992" s="193"/>
      <c r="G992" s="193"/>
      <c r="H992" s="193"/>
      <c r="I992" s="193"/>
      <c r="J992" s="193"/>
      <c r="K992" s="193"/>
      <c r="L992" s="193"/>
      <c r="M992" s="193"/>
      <c r="N992" s="193"/>
      <c r="O992" s="193"/>
      <c r="P992" s="193"/>
      <c r="Q992" s="193"/>
      <c r="R992" s="193"/>
      <c r="S992" s="193"/>
      <c r="T992" s="193"/>
      <c r="U992" s="193"/>
      <c r="V992" s="193"/>
      <c r="W992" s="193"/>
      <c r="X992" s="193"/>
      <c r="Y992" s="193"/>
      <c r="Z992" s="193"/>
    </row>
    <row r="993" ht="12.0" customHeight="1">
      <c r="A993" s="193"/>
      <c r="B993" s="193"/>
      <c r="C993" s="193"/>
      <c r="D993" s="193"/>
      <c r="E993" s="193"/>
      <c r="F993" s="193"/>
      <c r="G993" s="193"/>
      <c r="H993" s="193"/>
      <c r="I993" s="193"/>
      <c r="J993" s="193"/>
      <c r="K993" s="193"/>
      <c r="L993" s="193"/>
      <c r="M993" s="193"/>
      <c r="N993" s="193"/>
      <c r="O993" s="193"/>
      <c r="P993" s="193"/>
      <c r="Q993" s="193"/>
      <c r="R993" s="193"/>
      <c r="S993" s="193"/>
      <c r="T993" s="193"/>
      <c r="U993" s="193"/>
      <c r="V993" s="193"/>
      <c r="W993" s="193"/>
      <c r="X993" s="193"/>
      <c r="Y993" s="193"/>
      <c r="Z993" s="193"/>
    </row>
    <row r="994" ht="12.0" customHeight="1">
      <c r="A994" s="193"/>
      <c r="B994" s="193"/>
      <c r="C994" s="193"/>
      <c r="D994" s="193"/>
      <c r="E994" s="193"/>
      <c r="F994" s="193"/>
      <c r="G994" s="193"/>
      <c r="H994" s="193"/>
      <c r="I994" s="193"/>
      <c r="J994" s="193"/>
      <c r="K994" s="193"/>
      <c r="L994" s="193"/>
      <c r="M994" s="193"/>
      <c r="N994" s="193"/>
      <c r="O994" s="193"/>
      <c r="P994" s="193"/>
      <c r="Q994" s="193"/>
      <c r="R994" s="193"/>
      <c r="S994" s="193"/>
      <c r="T994" s="193"/>
      <c r="U994" s="193"/>
      <c r="V994" s="193"/>
      <c r="W994" s="193"/>
      <c r="X994" s="193"/>
      <c r="Y994" s="193"/>
      <c r="Z994" s="193"/>
    </row>
    <row r="995" ht="12.0" customHeight="1">
      <c r="A995" s="193"/>
      <c r="B995" s="193"/>
      <c r="C995" s="193"/>
      <c r="D995" s="193"/>
      <c r="E995" s="193"/>
      <c r="F995" s="193"/>
      <c r="G995" s="193"/>
      <c r="H995" s="193"/>
      <c r="I995" s="193"/>
      <c r="J995" s="193"/>
      <c r="K995" s="193"/>
      <c r="L995" s="193"/>
      <c r="M995" s="193"/>
      <c r="N995" s="193"/>
      <c r="O995" s="193"/>
      <c r="P995" s="193"/>
      <c r="Q995" s="193"/>
      <c r="R995" s="193"/>
      <c r="S995" s="193"/>
      <c r="T995" s="193"/>
      <c r="U995" s="193"/>
      <c r="V995" s="193"/>
      <c r="W995" s="193"/>
      <c r="X995" s="193"/>
      <c r="Y995" s="193"/>
      <c r="Z995" s="193"/>
    </row>
    <row r="996" ht="12.0" customHeight="1">
      <c r="A996" s="193"/>
      <c r="B996" s="193"/>
      <c r="C996" s="193"/>
      <c r="D996" s="193"/>
      <c r="E996" s="193"/>
      <c r="F996" s="193"/>
      <c r="G996" s="193"/>
      <c r="H996" s="193"/>
      <c r="I996" s="193"/>
      <c r="J996" s="193"/>
      <c r="K996" s="193"/>
      <c r="L996" s="193"/>
      <c r="M996" s="193"/>
      <c r="N996" s="193"/>
      <c r="O996" s="193"/>
      <c r="P996" s="193"/>
      <c r="Q996" s="193"/>
      <c r="R996" s="193"/>
      <c r="S996" s="193"/>
      <c r="T996" s="193"/>
      <c r="U996" s="193"/>
      <c r="V996" s="193"/>
      <c r="W996" s="193"/>
      <c r="X996" s="193"/>
      <c r="Y996" s="193"/>
      <c r="Z996" s="193"/>
    </row>
    <row r="997" ht="12.0" customHeight="1">
      <c r="A997" s="193"/>
      <c r="B997" s="193"/>
      <c r="C997" s="193"/>
      <c r="D997" s="193"/>
      <c r="E997" s="193"/>
      <c r="F997" s="193"/>
      <c r="G997" s="193"/>
      <c r="H997" s="193"/>
      <c r="I997" s="193"/>
      <c r="J997" s="193"/>
      <c r="K997" s="193"/>
      <c r="L997" s="193"/>
      <c r="M997" s="193"/>
      <c r="N997" s="193"/>
      <c r="O997" s="193"/>
      <c r="P997" s="193"/>
      <c r="Q997" s="193"/>
      <c r="R997" s="193"/>
      <c r="S997" s="193"/>
      <c r="T997" s="193"/>
      <c r="U997" s="193"/>
      <c r="V997" s="193"/>
      <c r="W997" s="193"/>
      <c r="X997" s="193"/>
      <c r="Y997" s="193"/>
      <c r="Z997" s="193"/>
    </row>
    <row r="998" ht="12.0" customHeight="1">
      <c r="A998" s="193"/>
      <c r="B998" s="193"/>
      <c r="C998" s="193"/>
      <c r="D998" s="193"/>
      <c r="E998" s="193"/>
      <c r="F998" s="193"/>
      <c r="G998" s="193"/>
      <c r="H998" s="193"/>
      <c r="I998" s="193"/>
      <c r="J998" s="193"/>
      <c r="K998" s="193"/>
      <c r="L998" s="193"/>
      <c r="M998" s="193"/>
      <c r="N998" s="193"/>
      <c r="O998" s="193"/>
      <c r="P998" s="193"/>
      <c r="Q998" s="193"/>
      <c r="R998" s="193"/>
      <c r="S998" s="193"/>
      <c r="T998" s="193"/>
      <c r="U998" s="193"/>
      <c r="V998" s="193"/>
      <c r="W998" s="193"/>
      <c r="X998" s="193"/>
      <c r="Y998" s="193"/>
      <c r="Z998" s="193"/>
    </row>
    <row r="999" ht="12.0" customHeight="1">
      <c r="A999" s="193"/>
      <c r="B999" s="193"/>
      <c r="C999" s="193"/>
      <c r="D999" s="193"/>
      <c r="E999" s="193"/>
      <c r="F999" s="193"/>
      <c r="G999" s="193"/>
      <c r="H999" s="193"/>
      <c r="I999" s="193"/>
      <c r="J999" s="193"/>
      <c r="K999" s="193"/>
      <c r="L999" s="193"/>
      <c r="M999" s="193"/>
      <c r="N999" s="193"/>
      <c r="O999" s="193"/>
      <c r="P999" s="193"/>
      <c r="Q999" s="193"/>
      <c r="R999" s="193"/>
      <c r="S999" s="193"/>
      <c r="T999" s="193"/>
      <c r="U999" s="193"/>
      <c r="V999" s="193"/>
      <c r="W999" s="193"/>
      <c r="X999" s="193"/>
      <c r="Y999" s="193"/>
      <c r="Z999" s="193"/>
    </row>
    <row r="1000" ht="12.0" customHeight="1">
      <c r="A1000" s="193"/>
      <c r="B1000" s="193"/>
      <c r="C1000" s="193"/>
      <c r="D1000" s="193"/>
      <c r="E1000" s="193"/>
      <c r="F1000" s="193"/>
      <c r="G1000" s="193"/>
      <c r="H1000" s="193"/>
      <c r="I1000" s="193"/>
      <c r="J1000" s="193"/>
      <c r="K1000" s="193"/>
      <c r="L1000" s="193"/>
      <c r="M1000" s="193"/>
      <c r="N1000" s="193"/>
      <c r="O1000" s="193"/>
      <c r="P1000" s="193"/>
      <c r="Q1000" s="193"/>
      <c r="R1000" s="193"/>
      <c r="S1000" s="193"/>
      <c r="T1000" s="193"/>
      <c r="U1000" s="193"/>
      <c r="V1000" s="193"/>
      <c r="W1000" s="193"/>
      <c r="X1000" s="193"/>
      <c r="Y1000" s="193"/>
      <c r="Z1000" s="193"/>
    </row>
  </sheetData>
  <mergeCells count="54">
    <mergeCell ref="A2:I2"/>
    <mergeCell ref="J2:J3"/>
    <mergeCell ref="A3:I3"/>
    <mergeCell ref="A5:H5"/>
    <mergeCell ref="I5:J5"/>
    <mergeCell ref="A6:F6"/>
    <mergeCell ref="A7:F7"/>
    <mergeCell ref="A8:J8"/>
    <mergeCell ref="A9:F9"/>
    <mergeCell ref="A10:F10"/>
    <mergeCell ref="A11:F11"/>
    <mergeCell ref="A12:F12"/>
    <mergeCell ref="A13:F13"/>
    <mergeCell ref="A14:F14"/>
    <mergeCell ref="A15:F15"/>
    <mergeCell ref="A16:F16"/>
    <mergeCell ref="A17:F17"/>
    <mergeCell ref="A18:F18"/>
    <mergeCell ref="A19:F19"/>
    <mergeCell ref="A20:F20"/>
    <mergeCell ref="A21:F21"/>
    <mergeCell ref="A22:F22"/>
    <mergeCell ref="A23:J23"/>
    <mergeCell ref="A24:F24"/>
    <mergeCell ref="A25:F25"/>
    <mergeCell ref="A26:F26"/>
    <mergeCell ref="A27:F27"/>
    <mergeCell ref="A28:F28"/>
    <mergeCell ref="A29:F29"/>
    <mergeCell ref="A30:F30"/>
    <mergeCell ref="A31:F31"/>
    <mergeCell ref="A32:F32"/>
    <mergeCell ref="A33:F33"/>
    <mergeCell ref="A34:F34"/>
    <mergeCell ref="A35:F35"/>
    <mergeCell ref="A36:F36"/>
    <mergeCell ref="A37:F37"/>
    <mergeCell ref="A38:J38"/>
    <mergeCell ref="A39:F39"/>
    <mergeCell ref="A40:F40"/>
    <mergeCell ref="A41:F41"/>
    <mergeCell ref="A42:F42"/>
    <mergeCell ref="A50:F50"/>
    <mergeCell ref="A51:F51"/>
    <mergeCell ref="A52:F52"/>
    <mergeCell ref="A53:F53"/>
    <mergeCell ref="A54:F54"/>
    <mergeCell ref="A43:F43"/>
    <mergeCell ref="A44:F44"/>
    <mergeCell ref="A45:F45"/>
    <mergeCell ref="A46:F46"/>
    <mergeCell ref="A47:F47"/>
    <mergeCell ref="A48:F48"/>
    <mergeCell ref="A49:F49"/>
  </mergeCells>
  <conditionalFormatting sqref="I9:J14 I24:J30 I39:J43 I53:J54">
    <cfRule type="cellIs" dxfId="5" priority="1" operator="notEqual">
      <formula>ROUND(I39,2)</formula>
    </cfRule>
  </conditionalFormatting>
  <conditionalFormatting sqref="I9:J14 I24:J30 I39:J43 I53:J54">
    <cfRule type="cellIs" dxfId="2" priority="2" operator="lessThan">
      <formula>0</formula>
    </cfRule>
  </conditionalFormatting>
  <conditionalFormatting sqref="I15:J21 I31:J33 I35:J36 I44:J49">
    <cfRule type="cellIs" dxfId="5" priority="3" operator="notEqual">
      <formula>ROUND(I15,2)</formula>
    </cfRule>
  </conditionalFormatting>
  <conditionalFormatting sqref="I15:J21 I31:J33 I35:J36 I44:J49">
    <cfRule type="cellIs" dxfId="7" priority="4" operator="greaterThan">
      <formula>0</formula>
    </cfRule>
  </conditionalFormatting>
  <conditionalFormatting sqref="I22:J22 I34:J34 I37:J37 I50:J52">
    <cfRule type="cellIs" dxfId="5" priority="5" operator="notEqual">
      <formula>ROUND(I22,2)</formula>
    </cfRule>
  </conditionalFormatting>
  <dataValidations>
    <dataValidation type="decimal" operator="greaterThanOrEqual" allowBlank="1" showInputMessage="1" showErrorMessage="1" prompt="Nedopušten unos - Dopušten je unos samo pozitivnih vrijednosti zaokruženih na 2 decimale ili nule" sqref="I9:J14 I24:J30 I39:J43 I53:J54">
      <formula1>0.0</formula1>
    </dataValidation>
    <dataValidation type="decimal" operator="lessThanOrEqual" allowBlank="1" showInputMessage="1" showErrorMessage="1" prompt="Nedopušten unos - Dopušten je unos samo negativnih vrijednosti zaokruženih na 2 decimale ili nule" sqref="I15:J21 I31:J33 I35:J36 I44:J49">
      <formula1>0.0</formula1>
    </dataValidation>
    <dataValidation type="decimal" operator="notEqual" allowBlank="1" showInputMessage="1" showErrorMessage="1" prompt="Nedopušten unos - Dopušten je unos pozitivnih ili negativnih vrijednosti zaokruženih na 2 decimale ili nule" sqref="I22:J22 I34:J34 I37:J37 I50:J52">
      <formula1>9.9999999E7</formula1>
    </dataValidation>
  </dataValidations>
  <printOptions/>
  <pageMargins bottom="0.75" footer="0.0" header="0.0" left="0.7" right="0.7" top="0.75"/>
  <pageSetup orientation="landscape"/>
  <drawing r:id="rId2"/>
  <legacyDrawing r:id="rId3"/>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0" topLeftCell="A2" activePane="bottomLeft" state="frozen"/>
      <selection activeCell="B3" sqref="B3" pane="bottomLeft"/>
    </sheetView>
  </sheetViews>
  <sheetFormatPr customHeight="1" defaultColWidth="12.63" defaultRowHeight="15.0"/>
  <cols>
    <col customWidth="1" min="1" max="3" width="8.75"/>
    <col customWidth="1" min="4" max="4" width="7.75"/>
    <col customWidth="1" min="5" max="5" width="6.88"/>
    <col customWidth="1" min="6" max="6" width="7.75"/>
    <col customWidth="1" min="7" max="7" width="5.63"/>
    <col customWidth="1" min="8" max="8" width="5.75"/>
    <col customWidth="1" min="9" max="27" width="15.75"/>
    <col customWidth="1" min="28" max="28" width="0.88"/>
    <col customWidth="1" hidden="1" min="29" max="30" width="5.75"/>
    <col customWidth="1" hidden="1" min="31" max="31" width="16.88"/>
    <col customWidth="1" hidden="1" min="32" max="34" width="8.0"/>
  </cols>
  <sheetData>
    <row r="1" ht="24.75" customHeight="1">
      <c r="A1" s="12" t="s">
        <v>115</v>
      </c>
      <c r="B1" s="13" t="s">
        <v>116</v>
      </c>
      <c r="C1" s="13" t="s">
        <v>117</v>
      </c>
      <c r="D1" s="13" t="s">
        <v>118</v>
      </c>
      <c r="E1" s="13" t="s">
        <v>110</v>
      </c>
      <c r="F1" s="13" t="s">
        <v>119</v>
      </c>
      <c r="G1" s="13" t="s">
        <v>120</v>
      </c>
      <c r="H1" s="13" t="s">
        <v>121</v>
      </c>
      <c r="I1" s="13" t="s">
        <v>114</v>
      </c>
      <c r="J1" s="14" t="s">
        <v>122</v>
      </c>
      <c r="K1" s="239"/>
      <c r="L1" s="239"/>
      <c r="M1" s="239"/>
      <c r="N1" s="239"/>
      <c r="O1" s="239"/>
      <c r="P1" s="239"/>
      <c r="Q1" s="239"/>
      <c r="R1" s="239"/>
      <c r="S1" s="239"/>
      <c r="T1" s="239"/>
      <c r="U1" s="239"/>
      <c r="V1" s="239"/>
      <c r="W1" s="239"/>
      <c r="X1" s="239"/>
      <c r="Y1" s="239"/>
      <c r="Z1" s="239"/>
      <c r="AA1" s="239"/>
      <c r="AB1" s="239"/>
      <c r="AC1" s="239"/>
      <c r="AD1" s="239">
        <f>MAX(AD2:AD3)</f>
        <v>0</v>
      </c>
      <c r="AE1" s="239" t="s">
        <v>2531</v>
      </c>
      <c r="AF1" s="239"/>
      <c r="AG1" s="239"/>
      <c r="AH1" s="239"/>
    </row>
    <row r="2" ht="19.5" customHeight="1">
      <c r="A2" s="240" t="s">
        <v>253</v>
      </c>
      <c r="I2" s="241"/>
      <c r="J2" s="241"/>
      <c r="K2" s="241"/>
      <c r="L2" s="241"/>
      <c r="M2" s="241"/>
      <c r="N2" s="241"/>
      <c r="O2" s="241"/>
      <c r="P2" s="26"/>
      <c r="Q2" s="242"/>
      <c r="R2" s="154" t="s">
        <v>2974</v>
      </c>
      <c r="S2" s="242"/>
      <c r="T2" s="242"/>
      <c r="U2" s="242"/>
      <c r="V2" s="242"/>
      <c r="W2" s="242"/>
      <c r="X2" s="242"/>
      <c r="Y2" s="242"/>
      <c r="Z2" s="243"/>
      <c r="AA2" s="154" t="s">
        <v>2974</v>
      </c>
      <c r="AB2" s="26"/>
      <c r="AC2" s="26"/>
      <c r="AD2" s="26">
        <f>IF(OR(MAX(H10:AA33)&lt;&gt;0,MIN(H10:AA33)&lt;&gt;0),1,0)</f>
        <v>0</v>
      </c>
      <c r="AE2" s="26" t="s">
        <v>2975</v>
      </c>
      <c r="AF2" s="26"/>
      <c r="AG2" s="26"/>
      <c r="AH2" s="26"/>
    </row>
    <row r="3" ht="19.5" customHeight="1">
      <c r="A3" s="244" t="str">
        <f>"za razdoblje od "&amp;IF(RefStr!C4&lt;&gt;"",TEXT(RefStr!C4,"DD.MM.YYYY."),"__.__.____.")&amp;" do "&amp;IF(RefStr!F4&lt;&gt;"",TEXT(RefStr!F4,"DD.MM.YYYY."),"__.__.____.")</f>
        <v>za razdoblje od 01.01.2025. do 31.12.2025.</v>
      </c>
      <c r="I3" s="241"/>
      <c r="J3" s="241"/>
      <c r="K3" s="241"/>
      <c r="L3" s="241"/>
      <c r="M3" s="241"/>
      <c r="N3" s="241"/>
      <c r="O3" s="241"/>
      <c r="P3" s="26"/>
      <c r="Q3" s="242"/>
      <c r="R3" s="156"/>
      <c r="S3" s="242"/>
      <c r="T3" s="242"/>
      <c r="U3" s="242"/>
      <c r="V3" s="242"/>
      <c r="W3" s="242"/>
      <c r="X3" s="242"/>
      <c r="Y3" s="242"/>
      <c r="Z3" s="243"/>
      <c r="AA3" s="156"/>
      <c r="AB3" s="26"/>
      <c r="AC3" s="26"/>
      <c r="AD3" s="26">
        <f>IF(OR(MAX(H39:AA62)&lt;&gt;0,MIN(H39:AA62)&lt;&gt;0),1,0)</f>
        <v>0</v>
      </c>
      <c r="AE3" s="26" t="s">
        <v>2976</v>
      </c>
      <c r="AF3" s="26"/>
      <c r="AG3" s="26"/>
      <c r="AH3" s="26"/>
    </row>
    <row r="4" ht="4.5" customHeight="1">
      <c r="A4" s="245"/>
      <c r="B4" s="245"/>
      <c r="C4" s="245"/>
      <c r="D4" s="245"/>
      <c r="E4" s="245"/>
      <c r="F4" s="245"/>
      <c r="G4" s="246"/>
      <c r="H4" s="246"/>
      <c r="I4" s="247"/>
      <c r="J4" s="26"/>
      <c r="K4" s="26"/>
      <c r="L4" s="26"/>
      <c r="M4" s="26"/>
      <c r="N4" s="26"/>
      <c r="O4" s="26"/>
      <c r="P4" s="26"/>
      <c r="Q4" s="242"/>
      <c r="R4" s="26"/>
      <c r="S4" s="242"/>
      <c r="T4" s="242"/>
      <c r="U4" s="242"/>
      <c r="V4" s="242"/>
      <c r="W4" s="242"/>
      <c r="X4" s="242"/>
      <c r="Y4" s="242"/>
      <c r="Z4" s="242"/>
      <c r="AA4" s="26"/>
      <c r="AB4" s="26"/>
      <c r="AC4" s="26"/>
      <c r="AD4" s="26"/>
      <c r="AE4" s="26"/>
      <c r="AF4" s="26"/>
      <c r="AG4" s="26"/>
      <c r="AH4" s="26"/>
    </row>
    <row r="5" ht="15.0" customHeight="1">
      <c r="A5" s="159" t="str">
        <f>"Obveznik: "&amp;IF(RefStr!C27&lt;&gt;"",RefStr!C27,"________")&amp;"; "&amp;IF(RefStr!C29&lt;&gt;"",RefStr!C29,"________________________________________"&amp;"; "&amp;IF(RefStr!F31&lt;&gt;"",RefStr!F31,"_______________"))</f>
        <v>Obveznik: 79654853311; BUŽA D.O.O.</v>
      </c>
      <c r="B5" s="160"/>
      <c r="C5" s="160"/>
      <c r="D5" s="160"/>
      <c r="E5" s="160"/>
      <c r="F5" s="160"/>
      <c r="G5" s="160"/>
      <c r="H5" s="160"/>
      <c r="I5" s="160"/>
      <c r="J5" s="160"/>
      <c r="K5" s="160"/>
      <c r="L5" s="160"/>
      <c r="M5" s="160"/>
      <c r="N5" s="160"/>
      <c r="O5" s="248"/>
      <c r="P5" s="26"/>
      <c r="Q5" s="159"/>
      <c r="R5" s="161" t="s">
        <v>2536</v>
      </c>
      <c r="S5" s="159"/>
      <c r="T5" s="159"/>
      <c r="U5" s="159"/>
      <c r="V5" s="159"/>
      <c r="W5" s="159"/>
      <c r="X5" s="159"/>
      <c r="Y5" s="159"/>
      <c r="Z5" s="159"/>
      <c r="AA5" s="161" t="s">
        <v>2536</v>
      </c>
      <c r="AB5" s="159"/>
      <c r="AC5" s="159"/>
      <c r="AD5" s="159"/>
      <c r="AE5" s="26" t="s">
        <v>2977</v>
      </c>
      <c r="AF5" s="26"/>
      <c r="AG5" s="26"/>
      <c r="AH5" s="26"/>
    </row>
    <row r="6" ht="15.0" customHeight="1">
      <c r="A6" s="249" t="s">
        <v>2978</v>
      </c>
      <c r="B6" s="250"/>
      <c r="C6" s="250"/>
      <c r="D6" s="250"/>
      <c r="E6" s="250"/>
      <c r="F6" s="251"/>
      <c r="G6" s="252" t="s">
        <v>2979</v>
      </c>
      <c r="H6" s="252" t="s">
        <v>2980</v>
      </c>
      <c r="I6" s="253" t="s">
        <v>2981</v>
      </c>
      <c r="J6" s="163"/>
      <c r="K6" s="163"/>
      <c r="L6" s="163"/>
      <c r="M6" s="163"/>
      <c r="N6" s="163"/>
      <c r="O6" s="163"/>
      <c r="P6" s="163"/>
      <c r="Q6" s="163"/>
      <c r="R6" s="163"/>
      <c r="S6" s="163"/>
      <c r="T6" s="163"/>
      <c r="U6" s="163"/>
      <c r="V6" s="163"/>
      <c r="W6" s="163"/>
      <c r="X6" s="163"/>
      <c r="Y6" s="164"/>
      <c r="Z6" s="252" t="s">
        <v>2982</v>
      </c>
      <c r="AA6" s="254" t="s">
        <v>2983</v>
      </c>
      <c r="AB6" s="26"/>
      <c r="AC6" s="26"/>
      <c r="AD6" s="26">
        <f>IF(OR(MAX(Z39:Z62)&lt;&gt;0,MIN(Z39:Z62)&lt;&gt;0),1,0)</f>
        <v>0</v>
      </c>
      <c r="AE6" s="26" t="s">
        <v>2984</v>
      </c>
      <c r="AF6" s="26"/>
      <c r="AG6" s="26"/>
      <c r="AH6" s="26"/>
    </row>
    <row r="7" ht="67.5" customHeight="1">
      <c r="A7" s="255"/>
      <c r="B7" s="256"/>
      <c r="C7" s="256"/>
      <c r="D7" s="256"/>
      <c r="E7" s="256"/>
      <c r="F7" s="257"/>
      <c r="G7" s="258"/>
      <c r="H7" s="258"/>
      <c r="I7" s="259" t="s">
        <v>2985</v>
      </c>
      <c r="J7" s="259" t="s">
        <v>2986</v>
      </c>
      <c r="K7" s="259" t="s">
        <v>2987</v>
      </c>
      <c r="L7" s="259" t="s">
        <v>2988</v>
      </c>
      <c r="M7" s="259" t="s">
        <v>2989</v>
      </c>
      <c r="N7" s="259" t="s">
        <v>2990</v>
      </c>
      <c r="O7" s="259" t="s">
        <v>2991</v>
      </c>
      <c r="P7" s="259" t="s">
        <v>2992</v>
      </c>
      <c r="Q7" s="259" t="s">
        <v>2993</v>
      </c>
      <c r="R7" s="259" t="s">
        <v>2994</v>
      </c>
      <c r="S7" s="259" t="s">
        <v>2995</v>
      </c>
      <c r="T7" s="259" t="s">
        <v>2996</v>
      </c>
      <c r="U7" s="259" t="s">
        <v>2997</v>
      </c>
      <c r="V7" s="259" t="s">
        <v>2998</v>
      </c>
      <c r="W7" s="259" t="s">
        <v>2999</v>
      </c>
      <c r="X7" s="259" t="s">
        <v>3000</v>
      </c>
      <c r="Y7" s="259" t="s">
        <v>3001</v>
      </c>
      <c r="Z7" s="258"/>
      <c r="AA7" s="260"/>
      <c r="AB7" s="26"/>
      <c r="AC7" s="26"/>
      <c r="AD7" s="26">
        <f>IF(RefStr!N19="MSFI",1,0)</f>
        <v>0</v>
      </c>
      <c r="AE7" s="26" t="s">
        <v>3002</v>
      </c>
      <c r="AF7" s="26"/>
      <c r="AG7" s="26"/>
      <c r="AH7" s="26"/>
    </row>
    <row r="8" ht="23.25" customHeight="1">
      <c r="A8" s="261">
        <v>1.0</v>
      </c>
      <c r="B8" s="168"/>
      <c r="C8" s="168"/>
      <c r="D8" s="168"/>
      <c r="E8" s="168"/>
      <c r="F8" s="169"/>
      <c r="G8" s="262">
        <v>2.0</v>
      </c>
      <c r="H8" s="262">
        <v>3.0</v>
      </c>
      <c r="I8" s="263">
        <v>4.0</v>
      </c>
      <c r="J8" s="262">
        <v>5.0</v>
      </c>
      <c r="K8" s="263">
        <v>6.0</v>
      </c>
      <c r="L8" s="262">
        <v>7.0</v>
      </c>
      <c r="M8" s="263">
        <v>8.0</v>
      </c>
      <c r="N8" s="262">
        <v>9.0</v>
      </c>
      <c r="O8" s="263">
        <v>10.0</v>
      </c>
      <c r="P8" s="262">
        <v>11.0</v>
      </c>
      <c r="Q8" s="263">
        <v>12.0</v>
      </c>
      <c r="R8" s="262">
        <v>13.0</v>
      </c>
      <c r="S8" s="263">
        <v>14.0</v>
      </c>
      <c r="T8" s="262">
        <v>15.0</v>
      </c>
      <c r="U8" s="263">
        <v>16.0</v>
      </c>
      <c r="V8" s="263" t="s">
        <v>3003</v>
      </c>
      <c r="W8" s="262" t="s">
        <v>3004</v>
      </c>
      <c r="X8" s="263" t="s">
        <v>3005</v>
      </c>
      <c r="Y8" s="263" t="s">
        <v>3006</v>
      </c>
      <c r="Z8" s="263" t="s">
        <v>3007</v>
      </c>
      <c r="AA8" s="264" t="s">
        <v>3008</v>
      </c>
      <c r="AB8" s="26"/>
      <c r="AC8" s="26"/>
      <c r="AD8" s="26"/>
      <c r="AE8" s="26"/>
      <c r="AF8" s="26"/>
      <c r="AG8" s="26"/>
      <c r="AH8" s="26"/>
    </row>
    <row r="9" ht="15.75" customHeight="1">
      <c r="A9" s="265" t="s">
        <v>3009</v>
      </c>
      <c r="B9" s="266"/>
      <c r="C9" s="266"/>
      <c r="D9" s="266"/>
      <c r="E9" s="266"/>
      <c r="F9" s="266"/>
      <c r="G9" s="266"/>
      <c r="H9" s="266"/>
      <c r="I9" s="266"/>
      <c r="J9" s="266"/>
      <c r="K9" s="266"/>
      <c r="L9" s="266"/>
      <c r="M9" s="266"/>
      <c r="N9" s="266"/>
      <c r="O9" s="266"/>
      <c r="P9" s="266"/>
      <c r="Q9" s="266"/>
      <c r="R9" s="266"/>
      <c r="S9" s="266"/>
      <c r="T9" s="266"/>
      <c r="U9" s="266"/>
      <c r="V9" s="266"/>
      <c r="W9" s="266"/>
      <c r="X9" s="266"/>
      <c r="Y9" s="266"/>
      <c r="Z9" s="266"/>
      <c r="AA9" s="267"/>
      <c r="AB9" s="26"/>
      <c r="AC9" s="26"/>
      <c r="AD9" s="26"/>
      <c r="AE9" s="268"/>
      <c r="AF9" s="239"/>
      <c r="AG9" s="268"/>
      <c r="AH9" s="239"/>
    </row>
    <row r="10" ht="13.5" customHeight="1">
      <c r="A10" s="269" t="s">
        <v>3010</v>
      </c>
      <c r="B10" s="177"/>
      <c r="C10" s="177"/>
      <c r="D10" s="177"/>
      <c r="E10" s="177"/>
      <c r="F10" s="178"/>
      <c r="G10" s="270">
        <v>1.0</v>
      </c>
      <c r="H10" s="271"/>
      <c r="I10" s="272"/>
      <c r="J10" s="272"/>
      <c r="K10" s="272"/>
      <c r="L10" s="272"/>
      <c r="M10" s="272"/>
      <c r="N10" s="272"/>
      <c r="O10" s="272"/>
      <c r="P10" s="272"/>
      <c r="Q10" s="272"/>
      <c r="R10" s="272"/>
      <c r="S10" s="272"/>
      <c r="T10" s="272"/>
      <c r="U10" s="272"/>
      <c r="V10" s="272"/>
      <c r="W10" s="272"/>
      <c r="X10" s="272"/>
      <c r="Y10" s="273">
        <f t="shared" ref="Y10:Y33" si="1">ROUND(SUM(I10:L10)-M10+SUM(N10:X10),2)</f>
        <v>0</v>
      </c>
      <c r="Z10" s="272"/>
      <c r="AA10" s="273">
        <f t="shared" ref="AA10:AA33" si="2">ROUND(Z10+Y10,2)</f>
        <v>0</v>
      </c>
      <c r="AB10" s="26"/>
      <c r="AC10" s="26"/>
      <c r="AD10" s="26"/>
      <c r="AE10" s="239"/>
      <c r="AF10" s="239"/>
      <c r="AG10" s="239"/>
      <c r="AH10" s="239"/>
    </row>
    <row r="11" ht="13.5" customHeight="1">
      <c r="A11" s="274" t="s">
        <v>3011</v>
      </c>
      <c r="B11" s="177"/>
      <c r="C11" s="177"/>
      <c r="D11" s="177"/>
      <c r="E11" s="177"/>
      <c r="F11" s="178"/>
      <c r="G11" s="270">
        <v>2.0</v>
      </c>
      <c r="H11" s="271"/>
      <c r="I11" s="272"/>
      <c r="J11" s="272"/>
      <c r="K11" s="272"/>
      <c r="L11" s="272"/>
      <c r="M11" s="272"/>
      <c r="N11" s="272"/>
      <c r="O11" s="272"/>
      <c r="P11" s="272"/>
      <c r="Q11" s="272"/>
      <c r="R11" s="272"/>
      <c r="S11" s="272"/>
      <c r="T11" s="272"/>
      <c r="U11" s="272"/>
      <c r="V11" s="272"/>
      <c r="W11" s="272"/>
      <c r="X11" s="272"/>
      <c r="Y11" s="273">
        <f t="shared" si="1"/>
        <v>0</v>
      </c>
      <c r="Z11" s="272"/>
      <c r="AA11" s="273">
        <f t="shared" si="2"/>
        <v>0</v>
      </c>
      <c r="AB11" s="26"/>
      <c r="AC11" s="26"/>
      <c r="AD11" s="26"/>
      <c r="AE11" s="268"/>
      <c r="AF11" s="268"/>
      <c r="AG11" s="268"/>
      <c r="AH11" s="239"/>
    </row>
    <row r="12" ht="13.5" customHeight="1">
      <c r="A12" s="274" t="s">
        <v>3012</v>
      </c>
      <c r="B12" s="177"/>
      <c r="C12" s="177"/>
      <c r="D12" s="177"/>
      <c r="E12" s="177"/>
      <c r="F12" s="178"/>
      <c r="G12" s="270">
        <v>3.0</v>
      </c>
      <c r="H12" s="271"/>
      <c r="I12" s="272"/>
      <c r="J12" s="272"/>
      <c r="K12" s="272"/>
      <c r="L12" s="272"/>
      <c r="M12" s="272"/>
      <c r="N12" s="272"/>
      <c r="O12" s="272"/>
      <c r="P12" s="272"/>
      <c r="Q12" s="272"/>
      <c r="R12" s="272"/>
      <c r="S12" s="272"/>
      <c r="T12" s="272"/>
      <c r="U12" s="272"/>
      <c r="V12" s="272"/>
      <c r="W12" s="272"/>
      <c r="X12" s="272"/>
      <c r="Y12" s="273">
        <f t="shared" si="1"/>
        <v>0</v>
      </c>
      <c r="Z12" s="272"/>
      <c r="AA12" s="273">
        <f t="shared" si="2"/>
        <v>0</v>
      </c>
      <c r="AB12" s="26"/>
      <c r="AC12" s="26"/>
      <c r="AD12" s="26"/>
      <c r="AE12" s="275"/>
      <c r="AF12" s="275"/>
      <c r="AG12" s="275"/>
      <c r="AH12" s="239"/>
    </row>
    <row r="13" ht="13.5" customHeight="1">
      <c r="A13" s="269" t="s">
        <v>3013</v>
      </c>
      <c r="B13" s="177"/>
      <c r="C13" s="177"/>
      <c r="D13" s="177"/>
      <c r="E13" s="177"/>
      <c r="F13" s="178"/>
      <c r="G13" s="270">
        <v>4.0</v>
      </c>
      <c r="H13" s="271"/>
      <c r="I13" s="273">
        <f t="shared" ref="I13:X13" si="3">ROUND(SUM(I10:I12),2)</f>
        <v>0</v>
      </c>
      <c r="J13" s="273">
        <f t="shared" si="3"/>
        <v>0</v>
      </c>
      <c r="K13" s="273">
        <f t="shared" si="3"/>
        <v>0</v>
      </c>
      <c r="L13" s="273">
        <f t="shared" si="3"/>
        <v>0</v>
      </c>
      <c r="M13" s="273">
        <f t="shared" si="3"/>
        <v>0</v>
      </c>
      <c r="N13" s="273">
        <f t="shared" si="3"/>
        <v>0</v>
      </c>
      <c r="O13" s="273">
        <f t="shared" si="3"/>
        <v>0</v>
      </c>
      <c r="P13" s="273">
        <f t="shared" si="3"/>
        <v>0</v>
      </c>
      <c r="Q13" s="273">
        <f t="shared" si="3"/>
        <v>0</v>
      </c>
      <c r="R13" s="273">
        <f t="shared" si="3"/>
        <v>0</v>
      </c>
      <c r="S13" s="273">
        <f t="shared" si="3"/>
        <v>0</v>
      </c>
      <c r="T13" s="273">
        <f t="shared" si="3"/>
        <v>0</v>
      </c>
      <c r="U13" s="273">
        <f t="shared" si="3"/>
        <v>0</v>
      </c>
      <c r="V13" s="273">
        <f t="shared" si="3"/>
        <v>0</v>
      </c>
      <c r="W13" s="273">
        <f t="shared" si="3"/>
        <v>0</v>
      </c>
      <c r="X13" s="273">
        <f t="shared" si="3"/>
        <v>0</v>
      </c>
      <c r="Y13" s="273">
        <f t="shared" si="1"/>
        <v>0</v>
      </c>
      <c r="Z13" s="273">
        <f>ROUND(SUM(Z10:Z12),2)</f>
        <v>0</v>
      </c>
      <c r="AA13" s="273">
        <f t="shared" si="2"/>
        <v>0</v>
      </c>
      <c r="AB13" s="26"/>
      <c r="AC13" s="26"/>
      <c r="AD13" s="26"/>
      <c r="AE13" s="275"/>
      <c r="AF13" s="275"/>
      <c r="AG13" s="275"/>
      <c r="AH13" s="239"/>
    </row>
    <row r="14" ht="13.5" customHeight="1">
      <c r="A14" s="274" t="s">
        <v>3014</v>
      </c>
      <c r="B14" s="177"/>
      <c r="C14" s="177"/>
      <c r="D14" s="177"/>
      <c r="E14" s="177"/>
      <c r="F14" s="178"/>
      <c r="G14" s="270">
        <v>5.0</v>
      </c>
      <c r="H14" s="271"/>
      <c r="I14" s="272"/>
      <c r="J14" s="272"/>
      <c r="K14" s="272"/>
      <c r="L14" s="272"/>
      <c r="M14" s="272"/>
      <c r="N14" s="272"/>
      <c r="O14" s="272"/>
      <c r="P14" s="272"/>
      <c r="Q14" s="272"/>
      <c r="R14" s="272"/>
      <c r="S14" s="272"/>
      <c r="T14" s="272"/>
      <c r="U14" s="272"/>
      <c r="V14" s="272"/>
      <c r="W14" s="272"/>
      <c r="X14" s="272"/>
      <c r="Y14" s="273">
        <f t="shared" si="1"/>
        <v>0</v>
      </c>
      <c r="Z14" s="272"/>
      <c r="AA14" s="273">
        <f t="shared" si="2"/>
        <v>0</v>
      </c>
      <c r="AB14" s="26"/>
      <c r="AC14" s="26"/>
      <c r="AD14" s="26"/>
      <c r="AE14" s="275"/>
      <c r="AF14" s="275"/>
      <c r="AG14" s="275"/>
      <c r="AH14" s="239"/>
    </row>
    <row r="15" ht="13.5" customHeight="1">
      <c r="A15" s="274" t="s">
        <v>3015</v>
      </c>
      <c r="B15" s="177"/>
      <c r="C15" s="177"/>
      <c r="D15" s="177"/>
      <c r="E15" s="177"/>
      <c r="F15" s="178"/>
      <c r="G15" s="270">
        <v>6.0</v>
      </c>
      <c r="H15" s="271"/>
      <c r="I15" s="272"/>
      <c r="J15" s="272"/>
      <c r="K15" s="272"/>
      <c r="L15" s="272"/>
      <c r="M15" s="272"/>
      <c r="N15" s="272"/>
      <c r="O15" s="272"/>
      <c r="P15" s="272"/>
      <c r="Q15" s="272"/>
      <c r="R15" s="272"/>
      <c r="S15" s="272"/>
      <c r="T15" s="272"/>
      <c r="U15" s="272"/>
      <c r="V15" s="272"/>
      <c r="W15" s="272"/>
      <c r="X15" s="272"/>
      <c r="Y15" s="273">
        <f t="shared" si="1"/>
        <v>0</v>
      </c>
      <c r="Z15" s="272"/>
      <c r="AA15" s="273">
        <f t="shared" si="2"/>
        <v>0</v>
      </c>
      <c r="AB15" s="26"/>
      <c r="AC15" s="26"/>
      <c r="AD15" s="26"/>
      <c r="AE15" s="276"/>
      <c r="AF15" s="276"/>
      <c r="AG15" s="276"/>
      <c r="AH15" s="239"/>
    </row>
    <row r="16" ht="24.0" customHeight="1">
      <c r="A16" s="274" t="s">
        <v>3016</v>
      </c>
      <c r="B16" s="177"/>
      <c r="C16" s="177"/>
      <c r="D16" s="177"/>
      <c r="E16" s="177"/>
      <c r="F16" s="178"/>
      <c r="G16" s="270">
        <v>7.0</v>
      </c>
      <c r="H16" s="271"/>
      <c r="I16" s="272"/>
      <c r="J16" s="272"/>
      <c r="K16" s="272"/>
      <c r="L16" s="272"/>
      <c r="M16" s="272"/>
      <c r="N16" s="272"/>
      <c r="O16" s="272"/>
      <c r="P16" s="272"/>
      <c r="Q16" s="272"/>
      <c r="R16" s="272"/>
      <c r="S16" s="272"/>
      <c r="T16" s="272"/>
      <c r="U16" s="272"/>
      <c r="V16" s="272"/>
      <c r="W16" s="272"/>
      <c r="X16" s="272"/>
      <c r="Y16" s="273">
        <f t="shared" si="1"/>
        <v>0</v>
      </c>
      <c r="Z16" s="272"/>
      <c r="AA16" s="273">
        <f t="shared" si="2"/>
        <v>0</v>
      </c>
      <c r="AB16" s="26"/>
      <c r="AC16" s="26"/>
      <c r="AD16" s="26"/>
      <c r="AE16" s="276"/>
      <c r="AF16" s="276"/>
      <c r="AG16" s="276"/>
      <c r="AH16" s="239"/>
    </row>
    <row r="17" ht="34.5" customHeight="1">
      <c r="A17" s="274" t="s">
        <v>3017</v>
      </c>
      <c r="B17" s="177"/>
      <c r="C17" s="177"/>
      <c r="D17" s="177"/>
      <c r="E17" s="177"/>
      <c r="F17" s="178"/>
      <c r="G17" s="270">
        <v>8.0</v>
      </c>
      <c r="H17" s="271"/>
      <c r="I17" s="272"/>
      <c r="J17" s="272"/>
      <c r="K17" s="272"/>
      <c r="L17" s="272"/>
      <c r="M17" s="272"/>
      <c r="N17" s="272"/>
      <c r="O17" s="272"/>
      <c r="P17" s="272"/>
      <c r="Q17" s="272"/>
      <c r="R17" s="272"/>
      <c r="S17" s="272"/>
      <c r="T17" s="272"/>
      <c r="U17" s="272"/>
      <c r="V17" s="272"/>
      <c r="W17" s="272"/>
      <c r="X17" s="272"/>
      <c r="Y17" s="273">
        <f t="shared" si="1"/>
        <v>0</v>
      </c>
      <c r="Z17" s="272"/>
      <c r="AA17" s="273">
        <f t="shared" si="2"/>
        <v>0</v>
      </c>
      <c r="AB17" s="26"/>
      <c r="AC17" s="26"/>
      <c r="AD17" s="26"/>
      <c r="AE17" s="276"/>
      <c r="AF17" s="276"/>
      <c r="AG17" s="276"/>
      <c r="AH17" s="239"/>
    </row>
    <row r="18" ht="13.5" customHeight="1">
      <c r="A18" s="274" t="s">
        <v>3018</v>
      </c>
      <c r="B18" s="177"/>
      <c r="C18" s="177"/>
      <c r="D18" s="177"/>
      <c r="E18" s="177"/>
      <c r="F18" s="178"/>
      <c r="G18" s="270">
        <v>9.0</v>
      </c>
      <c r="H18" s="271"/>
      <c r="I18" s="272"/>
      <c r="J18" s="272"/>
      <c r="K18" s="272"/>
      <c r="L18" s="272"/>
      <c r="M18" s="272"/>
      <c r="N18" s="272"/>
      <c r="O18" s="272"/>
      <c r="P18" s="272"/>
      <c r="Q18" s="272"/>
      <c r="R18" s="272"/>
      <c r="S18" s="272"/>
      <c r="T18" s="272"/>
      <c r="U18" s="272"/>
      <c r="V18" s="272"/>
      <c r="W18" s="272"/>
      <c r="X18" s="272"/>
      <c r="Y18" s="273">
        <f t="shared" si="1"/>
        <v>0</v>
      </c>
      <c r="Z18" s="272"/>
      <c r="AA18" s="273">
        <f t="shared" si="2"/>
        <v>0</v>
      </c>
      <c r="AB18" s="26"/>
      <c r="AC18" s="26"/>
      <c r="AD18" s="26"/>
      <c r="AE18" s="275"/>
      <c r="AF18" s="275"/>
      <c r="AG18" s="275"/>
      <c r="AH18" s="239"/>
    </row>
    <row r="19" ht="24.0" customHeight="1">
      <c r="A19" s="274" t="s">
        <v>3019</v>
      </c>
      <c r="B19" s="177"/>
      <c r="C19" s="177"/>
      <c r="D19" s="177"/>
      <c r="E19" s="177"/>
      <c r="F19" s="178"/>
      <c r="G19" s="270">
        <v>10.0</v>
      </c>
      <c r="H19" s="271"/>
      <c r="I19" s="272"/>
      <c r="J19" s="272"/>
      <c r="K19" s="272"/>
      <c r="L19" s="272"/>
      <c r="M19" s="272"/>
      <c r="N19" s="272"/>
      <c r="O19" s="272"/>
      <c r="P19" s="272"/>
      <c r="Q19" s="272"/>
      <c r="R19" s="272"/>
      <c r="S19" s="272"/>
      <c r="T19" s="272"/>
      <c r="U19" s="272"/>
      <c r="V19" s="272"/>
      <c r="W19" s="272"/>
      <c r="X19" s="272"/>
      <c r="Y19" s="273">
        <f t="shared" si="1"/>
        <v>0</v>
      </c>
      <c r="Z19" s="272"/>
      <c r="AA19" s="273">
        <f t="shared" si="2"/>
        <v>0</v>
      </c>
      <c r="AB19" s="26"/>
      <c r="AC19" s="26"/>
      <c r="AD19" s="26"/>
      <c r="AE19" s="276"/>
      <c r="AF19" s="276"/>
      <c r="AG19" s="276"/>
      <c r="AH19" s="239"/>
    </row>
    <row r="20" ht="24.0" customHeight="1">
      <c r="A20" s="274" t="s">
        <v>3020</v>
      </c>
      <c r="B20" s="177"/>
      <c r="C20" s="177"/>
      <c r="D20" s="177"/>
      <c r="E20" s="177"/>
      <c r="F20" s="178"/>
      <c r="G20" s="270">
        <v>11.0</v>
      </c>
      <c r="H20" s="271"/>
      <c r="I20" s="272"/>
      <c r="J20" s="272"/>
      <c r="K20" s="272"/>
      <c r="L20" s="272"/>
      <c r="M20" s="272"/>
      <c r="N20" s="272"/>
      <c r="O20" s="272"/>
      <c r="P20" s="272"/>
      <c r="Q20" s="272"/>
      <c r="R20" s="272"/>
      <c r="S20" s="272"/>
      <c r="T20" s="272"/>
      <c r="U20" s="272"/>
      <c r="V20" s="272"/>
      <c r="W20" s="272"/>
      <c r="X20" s="272"/>
      <c r="Y20" s="273">
        <f t="shared" si="1"/>
        <v>0</v>
      </c>
      <c r="Z20" s="272"/>
      <c r="AA20" s="273">
        <f t="shared" si="2"/>
        <v>0</v>
      </c>
      <c r="AB20" s="26"/>
      <c r="AC20" s="26"/>
      <c r="AD20" s="26"/>
      <c r="AE20" s="276"/>
      <c r="AF20" s="276"/>
      <c r="AG20" s="276"/>
      <c r="AH20" s="239"/>
    </row>
    <row r="21" ht="13.5" customHeight="1">
      <c r="A21" s="274" t="s">
        <v>3021</v>
      </c>
      <c r="B21" s="177"/>
      <c r="C21" s="177"/>
      <c r="D21" s="177"/>
      <c r="E21" s="177"/>
      <c r="F21" s="178"/>
      <c r="G21" s="270">
        <v>12.0</v>
      </c>
      <c r="H21" s="271"/>
      <c r="I21" s="272"/>
      <c r="J21" s="272"/>
      <c r="K21" s="272"/>
      <c r="L21" s="272"/>
      <c r="M21" s="272"/>
      <c r="N21" s="272"/>
      <c r="O21" s="272"/>
      <c r="P21" s="272"/>
      <c r="Q21" s="272"/>
      <c r="R21" s="272"/>
      <c r="S21" s="272"/>
      <c r="T21" s="272"/>
      <c r="U21" s="272"/>
      <c r="V21" s="272"/>
      <c r="W21" s="272"/>
      <c r="X21" s="272"/>
      <c r="Y21" s="273">
        <f t="shared" si="1"/>
        <v>0</v>
      </c>
      <c r="Z21" s="272"/>
      <c r="AA21" s="273">
        <f t="shared" si="2"/>
        <v>0</v>
      </c>
      <c r="AB21" s="26"/>
      <c r="AC21" s="26"/>
      <c r="AD21" s="26"/>
      <c r="AE21" s="276"/>
      <c r="AF21" s="276"/>
      <c r="AG21" s="276"/>
      <c r="AH21" s="239"/>
    </row>
    <row r="22" ht="13.5" customHeight="1">
      <c r="A22" s="274" t="s">
        <v>3022</v>
      </c>
      <c r="B22" s="177"/>
      <c r="C22" s="177"/>
      <c r="D22" s="177"/>
      <c r="E22" s="177"/>
      <c r="F22" s="178"/>
      <c r="G22" s="270">
        <v>13.0</v>
      </c>
      <c r="H22" s="271"/>
      <c r="I22" s="272"/>
      <c r="J22" s="272"/>
      <c r="K22" s="272"/>
      <c r="L22" s="272"/>
      <c r="M22" s="272"/>
      <c r="N22" s="272"/>
      <c r="O22" s="272"/>
      <c r="P22" s="272"/>
      <c r="Q22" s="272"/>
      <c r="R22" s="272"/>
      <c r="S22" s="272"/>
      <c r="T22" s="272"/>
      <c r="U22" s="272"/>
      <c r="V22" s="272"/>
      <c r="W22" s="272"/>
      <c r="X22" s="272"/>
      <c r="Y22" s="273">
        <f t="shared" si="1"/>
        <v>0</v>
      </c>
      <c r="Z22" s="272"/>
      <c r="AA22" s="273">
        <f t="shared" si="2"/>
        <v>0</v>
      </c>
      <c r="AB22" s="26"/>
      <c r="AC22" s="26"/>
      <c r="AD22" s="26"/>
      <c r="AE22" s="239"/>
      <c r="AF22" s="239"/>
      <c r="AG22" s="26"/>
      <c r="AH22" s="26"/>
    </row>
    <row r="23" ht="13.5" customHeight="1">
      <c r="A23" s="274" t="s">
        <v>3023</v>
      </c>
      <c r="B23" s="177"/>
      <c r="C23" s="177"/>
      <c r="D23" s="177"/>
      <c r="E23" s="177"/>
      <c r="F23" s="178"/>
      <c r="G23" s="270">
        <v>14.0</v>
      </c>
      <c r="H23" s="271"/>
      <c r="I23" s="272"/>
      <c r="J23" s="272"/>
      <c r="K23" s="272"/>
      <c r="L23" s="272"/>
      <c r="M23" s="272"/>
      <c r="N23" s="272"/>
      <c r="O23" s="272"/>
      <c r="P23" s="272"/>
      <c r="Q23" s="272"/>
      <c r="R23" s="272"/>
      <c r="S23" s="272"/>
      <c r="T23" s="272"/>
      <c r="U23" s="272"/>
      <c r="V23" s="272"/>
      <c r="W23" s="272"/>
      <c r="X23" s="272"/>
      <c r="Y23" s="273">
        <f t="shared" si="1"/>
        <v>0</v>
      </c>
      <c r="Z23" s="272"/>
      <c r="AA23" s="273">
        <f t="shared" si="2"/>
        <v>0</v>
      </c>
      <c r="AB23" s="26"/>
      <c r="AC23" s="26"/>
      <c r="AD23" s="26"/>
      <c r="AE23" s="239"/>
      <c r="AF23" s="239"/>
      <c r="AG23" s="26"/>
      <c r="AH23" s="26"/>
    </row>
    <row r="24" ht="24.0" customHeight="1">
      <c r="A24" s="274" t="s">
        <v>3024</v>
      </c>
      <c r="B24" s="177"/>
      <c r="C24" s="177"/>
      <c r="D24" s="177"/>
      <c r="E24" s="177"/>
      <c r="F24" s="178"/>
      <c r="G24" s="270">
        <v>15.0</v>
      </c>
      <c r="H24" s="271"/>
      <c r="I24" s="272"/>
      <c r="J24" s="272"/>
      <c r="K24" s="272"/>
      <c r="L24" s="272"/>
      <c r="M24" s="272"/>
      <c r="N24" s="272"/>
      <c r="O24" s="272"/>
      <c r="P24" s="272"/>
      <c r="Q24" s="272"/>
      <c r="R24" s="272"/>
      <c r="S24" s="272"/>
      <c r="T24" s="272"/>
      <c r="U24" s="272"/>
      <c r="V24" s="272"/>
      <c r="W24" s="272"/>
      <c r="X24" s="272"/>
      <c r="Y24" s="273">
        <f t="shared" si="1"/>
        <v>0</v>
      </c>
      <c r="Z24" s="272"/>
      <c r="AA24" s="273">
        <f t="shared" si="2"/>
        <v>0</v>
      </c>
      <c r="AB24" s="26"/>
      <c r="AC24" s="26"/>
      <c r="AD24" s="26"/>
      <c r="AE24" s="239"/>
      <c r="AF24" s="239"/>
      <c r="AG24" s="26"/>
      <c r="AH24" s="26"/>
    </row>
    <row r="25" ht="24.0" customHeight="1">
      <c r="A25" s="274" t="s">
        <v>3025</v>
      </c>
      <c r="B25" s="177"/>
      <c r="C25" s="177"/>
      <c r="D25" s="177"/>
      <c r="E25" s="177"/>
      <c r="F25" s="178"/>
      <c r="G25" s="270">
        <v>16.0</v>
      </c>
      <c r="H25" s="26"/>
      <c r="I25" s="272"/>
      <c r="J25" s="272"/>
      <c r="K25" s="272"/>
      <c r="L25" s="272"/>
      <c r="M25" s="272"/>
      <c r="N25" s="272"/>
      <c r="O25" s="272"/>
      <c r="P25" s="272"/>
      <c r="Q25" s="272"/>
      <c r="R25" s="272"/>
      <c r="S25" s="272"/>
      <c r="T25" s="272"/>
      <c r="U25" s="272"/>
      <c r="V25" s="272"/>
      <c r="W25" s="272"/>
      <c r="X25" s="272"/>
      <c r="Y25" s="273">
        <f t="shared" si="1"/>
        <v>0</v>
      </c>
      <c r="Z25" s="272"/>
      <c r="AA25" s="273">
        <f t="shared" si="2"/>
        <v>0</v>
      </c>
      <c r="AB25" s="26"/>
      <c r="AC25" s="26"/>
      <c r="AD25" s="26"/>
      <c r="AE25" s="239"/>
      <c r="AF25" s="239"/>
      <c r="AG25" s="26"/>
      <c r="AH25" s="26"/>
    </row>
    <row r="26" ht="24.0" customHeight="1">
      <c r="A26" s="274" t="s">
        <v>3026</v>
      </c>
      <c r="B26" s="177"/>
      <c r="C26" s="177"/>
      <c r="D26" s="177"/>
      <c r="E26" s="177"/>
      <c r="F26" s="178"/>
      <c r="G26" s="270">
        <v>17.0</v>
      </c>
      <c r="H26" s="271"/>
      <c r="I26" s="272"/>
      <c r="J26" s="272"/>
      <c r="K26" s="272"/>
      <c r="L26" s="272"/>
      <c r="M26" s="272"/>
      <c r="N26" s="272"/>
      <c r="O26" s="272"/>
      <c r="P26" s="272"/>
      <c r="Q26" s="272"/>
      <c r="R26" s="272"/>
      <c r="S26" s="272"/>
      <c r="T26" s="272"/>
      <c r="U26" s="272"/>
      <c r="V26" s="272"/>
      <c r="W26" s="272"/>
      <c r="X26" s="272"/>
      <c r="Y26" s="273">
        <f t="shared" si="1"/>
        <v>0</v>
      </c>
      <c r="Z26" s="272"/>
      <c r="AA26" s="273">
        <f t="shared" si="2"/>
        <v>0</v>
      </c>
      <c r="AB26" s="26"/>
      <c r="AC26" s="26"/>
      <c r="AD26" s="26"/>
      <c r="AE26" s="239"/>
      <c r="AF26" s="239"/>
      <c r="AG26" s="26"/>
      <c r="AH26" s="26"/>
    </row>
    <row r="27" ht="13.5" customHeight="1">
      <c r="A27" s="274" t="s">
        <v>3027</v>
      </c>
      <c r="B27" s="177"/>
      <c r="C27" s="177"/>
      <c r="D27" s="177"/>
      <c r="E27" s="177"/>
      <c r="F27" s="178"/>
      <c r="G27" s="270">
        <v>18.0</v>
      </c>
      <c r="H27" s="271"/>
      <c r="I27" s="272"/>
      <c r="J27" s="272"/>
      <c r="K27" s="272"/>
      <c r="L27" s="272"/>
      <c r="M27" s="272"/>
      <c r="N27" s="272"/>
      <c r="O27" s="272"/>
      <c r="P27" s="272"/>
      <c r="Q27" s="272"/>
      <c r="R27" s="272"/>
      <c r="S27" s="272"/>
      <c r="T27" s="272"/>
      <c r="U27" s="272"/>
      <c r="V27" s="272"/>
      <c r="W27" s="272"/>
      <c r="X27" s="272"/>
      <c r="Y27" s="273">
        <f t="shared" si="1"/>
        <v>0</v>
      </c>
      <c r="Z27" s="272"/>
      <c r="AA27" s="273">
        <f t="shared" si="2"/>
        <v>0</v>
      </c>
      <c r="AB27" s="239"/>
      <c r="AC27" s="239"/>
      <c r="AD27" s="239"/>
      <c r="AE27" s="239"/>
      <c r="AF27" s="239"/>
      <c r="AG27" s="239"/>
      <c r="AH27" s="239"/>
    </row>
    <row r="28" ht="13.5" customHeight="1">
      <c r="A28" s="274" t="s">
        <v>3028</v>
      </c>
      <c r="B28" s="177"/>
      <c r="C28" s="177"/>
      <c r="D28" s="177"/>
      <c r="E28" s="177"/>
      <c r="F28" s="178"/>
      <c r="G28" s="270">
        <v>19.0</v>
      </c>
      <c r="H28" s="271"/>
      <c r="I28" s="272"/>
      <c r="J28" s="272"/>
      <c r="K28" s="272"/>
      <c r="L28" s="272"/>
      <c r="M28" s="272"/>
      <c r="N28" s="272"/>
      <c r="O28" s="272"/>
      <c r="P28" s="272"/>
      <c r="Q28" s="272"/>
      <c r="R28" s="272"/>
      <c r="S28" s="272"/>
      <c r="T28" s="272"/>
      <c r="U28" s="272"/>
      <c r="V28" s="272"/>
      <c r="W28" s="272"/>
      <c r="X28" s="272"/>
      <c r="Y28" s="273">
        <f t="shared" si="1"/>
        <v>0</v>
      </c>
      <c r="Z28" s="272"/>
      <c r="AA28" s="273">
        <f t="shared" si="2"/>
        <v>0</v>
      </c>
      <c r="AB28" s="239"/>
      <c r="AC28" s="239"/>
      <c r="AD28" s="239"/>
      <c r="AE28" s="239"/>
      <c r="AF28" s="239"/>
      <c r="AG28" s="239"/>
      <c r="AH28" s="239"/>
    </row>
    <row r="29" ht="13.5" customHeight="1">
      <c r="A29" s="274" t="s">
        <v>3029</v>
      </c>
      <c r="B29" s="177"/>
      <c r="C29" s="177"/>
      <c r="D29" s="177"/>
      <c r="E29" s="177"/>
      <c r="F29" s="178"/>
      <c r="G29" s="270">
        <v>20.0</v>
      </c>
      <c r="H29" s="271"/>
      <c r="I29" s="272"/>
      <c r="J29" s="272"/>
      <c r="K29" s="272"/>
      <c r="L29" s="272"/>
      <c r="M29" s="272"/>
      <c r="N29" s="272"/>
      <c r="O29" s="272"/>
      <c r="P29" s="272"/>
      <c r="Q29" s="272"/>
      <c r="R29" s="272"/>
      <c r="S29" s="272"/>
      <c r="T29" s="272"/>
      <c r="U29" s="272"/>
      <c r="V29" s="272"/>
      <c r="W29" s="272"/>
      <c r="X29" s="272"/>
      <c r="Y29" s="273">
        <f t="shared" si="1"/>
        <v>0</v>
      </c>
      <c r="Z29" s="272"/>
      <c r="AA29" s="273">
        <f t="shared" si="2"/>
        <v>0</v>
      </c>
      <c r="AB29" s="239"/>
      <c r="AC29" s="239"/>
      <c r="AD29" s="239"/>
      <c r="AE29" s="239"/>
      <c r="AF29" s="239"/>
      <c r="AG29" s="239"/>
      <c r="AH29" s="239"/>
    </row>
    <row r="30" ht="13.5" customHeight="1">
      <c r="A30" s="274" t="s">
        <v>3030</v>
      </c>
      <c r="B30" s="177"/>
      <c r="C30" s="177"/>
      <c r="D30" s="177"/>
      <c r="E30" s="177"/>
      <c r="F30" s="178"/>
      <c r="G30" s="270">
        <v>21.0</v>
      </c>
      <c r="H30" s="271"/>
      <c r="I30" s="272"/>
      <c r="J30" s="272"/>
      <c r="K30" s="272"/>
      <c r="L30" s="272"/>
      <c r="M30" s="272"/>
      <c r="N30" s="272"/>
      <c r="O30" s="272"/>
      <c r="P30" s="272"/>
      <c r="Q30" s="272"/>
      <c r="R30" s="272"/>
      <c r="S30" s="272"/>
      <c r="T30" s="272"/>
      <c r="U30" s="272"/>
      <c r="V30" s="272"/>
      <c r="W30" s="272"/>
      <c r="X30" s="272"/>
      <c r="Y30" s="273">
        <f t="shared" si="1"/>
        <v>0</v>
      </c>
      <c r="Z30" s="272"/>
      <c r="AA30" s="273">
        <f t="shared" si="2"/>
        <v>0</v>
      </c>
      <c r="AB30" s="239"/>
      <c r="AC30" s="239"/>
      <c r="AD30" s="239"/>
      <c r="AE30" s="239"/>
      <c r="AF30" s="239"/>
      <c r="AG30" s="239"/>
      <c r="AH30" s="239"/>
    </row>
    <row r="31" ht="13.5" customHeight="1">
      <c r="A31" s="274" t="s">
        <v>3031</v>
      </c>
      <c r="B31" s="177"/>
      <c r="C31" s="177"/>
      <c r="D31" s="177"/>
      <c r="E31" s="177"/>
      <c r="F31" s="178"/>
      <c r="G31" s="270">
        <v>22.0</v>
      </c>
      <c r="H31" s="271"/>
      <c r="I31" s="272"/>
      <c r="J31" s="272"/>
      <c r="K31" s="272"/>
      <c r="L31" s="272"/>
      <c r="M31" s="272"/>
      <c r="N31" s="272"/>
      <c r="O31" s="272"/>
      <c r="P31" s="272"/>
      <c r="Q31" s="272"/>
      <c r="R31" s="272"/>
      <c r="S31" s="272"/>
      <c r="T31" s="272"/>
      <c r="U31" s="272"/>
      <c r="V31" s="272"/>
      <c r="W31" s="272"/>
      <c r="X31" s="272"/>
      <c r="Y31" s="273">
        <f t="shared" si="1"/>
        <v>0</v>
      </c>
      <c r="Z31" s="272"/>
      <c r="AA31" s="273">
        <f t="shared" si="2"/>
        <v>0</v>
      </c>
      <c r="AB31" s="239"/>
      <c r="AC31" s="239"/>
      <c r="AD31" s="239"/>
      <c r="AE31" s="239"/>
      <c r="AF31" s="239"/>
      <c r="AG31" s="239"/>
      <c r="AH31" s="239"/>
    </row>
    <row r="32" ht="13.5" customHeight="1">
      <c r="A32" s="274" t="s">
        <v>3032</v>
      </c>
      <c r="B32" s="177"/>
      <c r="C32" s="177"/>
      <c r="D32" s="177"/>
      <c r="E32" s="177"/>
      <c r="F32" s="178"/>
      <c r="G32" s="270">
        <v>23.0</v>
      </c>
      <c r="H32" s="271"/>
      <c r="I32" s="272"/>
      <c r="J32" s="272"/>
      <c r="K32" s="272"/>
      <c r="L32" s="272"/>
      <c r="M32" s="272"/>
      <c r="N32" s="272"/>
      <c r="O32" s="272"/>
      <c r="P32" s="272"/>
      <c r="Q32" s="272"/>
      <c r="R32" s="272"/>
      <c r="S32" s="272"/>
      <c r="T32" s="272"/>
      <c r="U32" s="272"/>
      <c r="V32" s="272"/>
      <c r="W32" s="272"/>
      <c r="X32" s="272"/>
      <c r="Y32" s="273">
        <f t="shared" si="1"/>
        <v>0</v>
      </c>
      <c r="Z32" s="272"/>
      <c r="AA32" s="273">
        <f t="shared" si="2"/>
        <v>0</v>
      </c>
      <c r="AB32" s="239"/>
      <c r="AC32" s="239"/>
      <c r="AD32" s="239"/>
      <c r="AE32" s="239"/>
      <c r="AF32" s="239"/>
      <c r="AG32" s="239"/>
      <c r="AH32" s="239"/>
    </row>
    <row r="33" ht="13.5" customHeight="1">
      <c r="A33" s="277" t="s">
        <v>3033</v>
      </c>
      <c r="B33" s="186"/>
      <c r="C33" s="186"/>
      <c r="D33" s="186"/>
      <c r="E33" s="186"/>
      <c r="F33" s="187"/>
      <c r="G33" s="278">
        <v>24.0</v>
      </c>
      <c r="H33" s="279"/>
      <c r="I33" s="280">
        <f t="shared" ref="I33:X33" si="4">ROUND(SUM(I13:I32),2)</f>
        <v>0</v>
      </c>
      <c r="J33" s="280">
        <f t="shared" si="4"/>
        <v>0</v>
      </c>
      <c r="K33" s="280">
        <f t="shared" si="4"/>
        <v>0</v>
      </c>
      <c r="L33" s="280">
        <f t="shared" si="4"/>
        <v>0</v>
      </c>
      <c r="M33" s="280">
        <f t="shared" si="4"/>
        <v>0</v>
      </c>
      <c r="N33" s="280">
        <f t="shared" si="4"/>
        <v>0</v>
      </c>
      <c r="O33" s="280">
        <f t="shared" si="4"/>
        <v>0</v>
      </c>
      <c r="P33" s="280">
        <f t="shared" si="4"/>
        <v>0</v>
      </c>
      <c r="Q33" s="280">
        <f t="shared" si="4"/>
        <v>0</v>
      </c>
      <c r="R33" s="280">
        <f t="shared" si="4"/>
        <v>0</v>
      </c>
      <c r="S33" s="280">
        <f t="shared" si="4"/>
        <v>0</v>
      </c>
      <c r="T33" s="280">
        <f t="shared" si="4"/>
        <v>0</v>
      </c>
      <c r="U33" s="280">
        <f t="shared" si="4"/>
        <v>0</v>
      </c>
      <c r="V33" s="280">
        <f t="shared" si="4"/>
        <v>0</v>
      </c>
      <c r="W33" s="280">
        <f t="shared" si="4"/>
        <v>0</v>
      </c>
      <c r="X33" s="280">
        <f t="shared" si="4"/>
        <v>0</v>
      </c>
      <c r="Y33" s="273">
        <f t="shared" si="1"/>
        <v>0</v>
      </c>
      <c r="Z33" s="280">
        <f>ROUND(SUM(Z13:Z32),2)</f>
        <v>0</v>
      </c>
      <c r="AA33" s="273">
        <f t="shared" si="2"/>
        <v>0</v>
      </c>
      <c r="AB33" s="239"/>
      <c r="AC33" s="239"/>
      <c r="AD33" s="239"/>
      <c r="AE33" s="239"/>
      <c r="AF33" s="239"/>
      <c r="AG33" s="239"/>
      <c r="AH33" s="239"/>
    </row>
    <row r="34" ht="15.75" customHeight="1">
      <c r="A34" s="281" t="s">
        <v>3034</v>
      </c>
      <c r="B34" s="174"/>
      <c r="C34" s="174"/>
      <c r="D34" s="174"/>
      <c r="E34" s="174"/>
      <c r="F34" s="174"/>
      <c r="G34" s="174"/>
      <c r="H34" s="174"/>
      <c r="I34" s="174"/>
      <c r="J34" s="174"/>
      <c r="K34" s="174"/>
      <c r="L34" s="174"/>
      <c r="M34" s="174"/>
      <c r="N34" s="174"/>
      <c r="O34" s="174"/>
      <c r="P34" s="174"/>
      <c r="Q34" s="174"/>
      <c r="R34" s="174"/>
      <c r="S34" s="174"/>
      <c r="T34" s="174"/>
      <c r="U34" s="174"/>
      <c r="V34" s="174"/>
      <c r="W34" s="174"/>
      <c r="X34" s="174"/>
      <c r="Y34" s="174"/>
      <c r="Z34" s="174"/>
      <c r="AA34" s="175"/>
      <c r="AB34" s="26"/>
      <c r="AC34" s="26"/>
      <c r="AD34" s="26"/>
      <c r="AE34" s="268"/>
      <c r="AF34" s="239"/>
      <c r="AG34" s="268"/>
      <c r="AH34" s="239"/>
    </row>
    <row r="35" ht="24.0" customHeight="1">
      <c r="A35" s="282" t="s">
        <v>3035</v>
      </c>
      <c r="B35" s="177"/>
      <c r="C35" s="177"/>
      <c r="D35" s="177"/>
      <c r="E35" s="177"/>
      <c r="F35" s="178"/>
      <c r="G35" s="270">
        <v>25.0</v>
      </c>
      <c r="H35" s="271"/>
      <c r="I35" s="273">
        <f t="shared" ref="I35:X35" si="5">ROUND(SUM(I15:I23)*$AD$7,2)</f>
        <v>0</v>
      </c>
      <c r="J35" s="273">
        <f t="shared" si="5"/>
        <v>0</v>
      </c>
      <c r="K35" s="273">
        <f t="shared" si="5"/>
        <v>0</v>
      </c>
      <c r="L35" s="273">
        <f t="shared" si="5"/>
        <v>0</v>
      </c>
      <c r="M35" s="273">
        <f t="shared" si="5"/>
        <v>0</v>
      </c>
      <c r="N35" s="273">
        <f t="shared" si="5"/>
        <v>0</v>
      </c>
      <c r="O35" s="273">
        <f t="shared" si="5"/>
        <v>0</v>
      </c>
      <c r="P35" s="273">
        <f t="shared" si="5"/>
        <v>0</v>
      </c>
      <c r="Q35" s="273">
        <f t="shared" si="5"/>
        <v>0</v>
      </c>
      <c r="R35" s="273">
        <f t="shared" si="5"/>
        <v>0</v>
      </c>
      <c r="S35" s="273">
        <f t="shared" si="5"/>
        <v>0</v>
      </c>
      <c r="T35" s="273">
        <f t="shared" si="5"/>
        <v>0</v>
      </c>
      <c r="U35" s="273">
        <f t="shared" si="5"/>
        <v>0</v>
      </c>
      <c r="V35" s="273">
        <f t="shared" si="5"/>
        <v>0</v>
      </c>
      <c r="W35" s="273">
        <f t="shared" si="5"/>
        <v>0</v>
      </c>
      <c r="X35" s="273">
        <f t="shared" si="5"/>
        <v>0</v>
      </c>
      <c r="Y35" s="273">
        <f t="shared" ref="Y35:Y37" si="7">ROUND(SUM(I35:L35)-M35+SUM(N35:X35),2)</f>
        <v>0</v>
      </c>
      <c r="Z35" s="273">
        <f>ROUND(SUM(Z15:Z23)*$AD$7,2)</f>
        <v>0</v>
      </c>
      <c r="AA35" s="273">
        <f t="shared" ref="AA35:AA37" si="8">ROUND(Z35+Y35,2)</f>
        <v>0</v>
      </c>
      <c r="AB35" s="239"/>
      <c r="AC35" s="239"/>
      <c r="AD35" s="239"/>
      <c r="AE35" s="239"/>
      <c r="AF35" s="239"/>
      <c r="AG35" s="239"/>
      <c r="AH35" s="239"/>
    </row>
    <row r="36" ht="24.0" customHeight="1">
      <c r="A36" s="283" t="s">
        <v>3036</v>
      </c>
      <c r="B36" s="284"/>
      <c r="C36" s="284"/>
      <c r="D36" s="284"/>
      <c r="E36" s="284"/>
      <c r="F36" s="285"/>
      <c r="G36" s="286">
        <v>26.0</v>
      </c>
      <c r="H36" s="287"/>
      <c r="I36" s="288">
        <f t="shared" ref="I36:X36" si="6">ROUND((I14+I35)*$AD$7,2)</f>
        <v>0</v>
      </c>
      <c r="J36" s="288">
        <f t="shared" si="6"/>
        <v>0</v>
      </c>
      <c r="K36" s="288">
        <f t="shared" si="6"/>
        <v>0</v>
      </c>
      <c r="L36" s="288">
        <f t="shared" si="6"/>
        <v>0</v>
      </c>
      <c r="M36" s="288">
        <f t="shared" si="6"/>
        <v>0</v>
      </c>
      <c r="N36" s="288">
        <f t="shared" si="6"/>
        <v>0</v>
      </c>
      <c r="O36" s="288">
        <f t="shared" si="6"/>
        <v>0</v>
      </c>
      <c r="P36" s="288">
        <f t="shared" si="6"/>
        <v>0</v>
      </c>
      <c r="Q36" s="288">
        <f t="shared" si="6"/>
        <v>0</v>
      </c>
      <c r="R36" s="288">
        <f t="shared" si="6"/>
        <v>0</v>
      </c>
      <c r="S36" s="288">
        <f t="shared" si="6"/>
        <v>0</v>
      </c>
      <c r="T36" s="288">
        <f t="shared" si="6"/>
        <v>0</v>
      </c>
      <c r="U36" s="288">
        <f t="shared" si="6"/>
        <v>0</v>
      </c>
      <c r="V36" s="288">
        <f t="shared" si="6"/>
        <v>0</v>
      </c>
      <c r="W36" s="288">
        <f t="shared" si="6"/>
        <v>0</v>
      </c>
      <c r="X36" s="288">
        <f t="shared" si="6"/>
        <v>0</v>
      </c>
      <c r="Y36" s="288">
        <f t="shared" si="7"/>
        <v>0</v>
      </c>
      <c r="Z36" s="288">
        <f>ROUND((Z14+Z35)*$AD$7,2)</f>
        <v>0</v>
      </c>
      <c r="AA36" s="288">
        <f t="shared" si="8"/>
        <v>0</v>
      </c>
      <c r="AB36" s="26"/>
      <c r="AC36" s="26"/>
      <c r="AD36" s="26"/>
      <c r="AE36" s="239"/>
      <c r="AF36" s="239"/>
      <c r="AG36" s="26"/>
      <c r="AH36" s="26"/>
    </row>
    <row r="37" ht="24.0" customHeight="1">
      <c r="A37" s="289" t="s">
        <v>3037</v>
      </c>
      <c r="B37" s="186"/>
      <c r="C37" s="186"/>
      <c r="D37" s="186"/>
      <c r="E37" s="186"/>
      <c r="F37" s="187"/>
      <c r="G37" s="278">
        <v>27.0</v>
      </c>
      <c r="H37" s="279"/>
      <c r="I37" s="280">
        <f t="shared" ref="I37:X37" si="9">ROUND(SUM(I24:I32)*$AD$7,2)</f>
        <v>0</v>
      </c>
      <c r="J37" s="280">
        <f t="shared" si="9"/>
        <v>0</v>
      </c>
      <c r="K37" s="280">
        <f t="shared" si="9"/>
        <v>0</v>
      </c>
      <c r="L37" s="280">
        <f t="shared" si="9"/>
        <v>0</v>
      </c>
      <c r="M37" s="280">
        <f t="shared" si="9"/>
        <v>0</v>
      </c>
      <c r="N37" s="280">
        <f t="shared" si="9"/>
        <v>0</v>
      </c>
      <c r="O37" s="280">
        <f t="shared" si="9"/>
        <v>0</v>
      </c>
      <c r="P37" s="280">
        <f t="shared" si="9"/>
        <v>0</v>
      </c>
      <c r="Q37" s="280">
        <f t="shared" si="9"/>
        <v>0</v>
      </c>
      <c r="R37" s="280">
        <f t="shared" si="9"/>
        <v>0</v>
      </c>
      <c r="S37" s="280">
        <f t="shared" si="9"/>
        <v>0</v>
      </c>
      <c r="T37" s="280">
        <f t="shared" si="9"/>
        <v>0</v>
      </c>
      <c r="U37" s="280">
        <f t="shared" si="9"/>
        <v>0</v>
      </c>
      <c r="V37" s="280">
        <f t="shared" si="9"/>
        <v>0</v>
      </c>
      <c r="W37" s="280">
        <f t="shared" si="9"/>
        <v>0</v>
      </c>
      <c r="X37" s="280">
        <f t="shared" si="9"/>
        <v>0</v>
      </c>
      <c r="Y37" s="280">
        <f t="shared" si="7"/>
        <v>0</v>
      </c>
      <c r="Z37" s="280">
        <f>ROUND(SUM(Z24:Z32)*$AD$7,2)</f>
        <v>0</v>
      </c>
      <c r="AA37" s="280">
        <f t="shared" si="8"/>
        <v>0</v>
      </c>
      <c r="AB37" s="26"/>
      <c r="AC37" s="26"/>
      <c r="AD37" s="26"/>
      <c r="AE37" s="239"/>
      <c r="AF37" s="239"/>
      <c r="AG37" s="26"/>
      <c r="AH37" s="26"/>
    </row>
    <row r="38" ht="15.75" customHeight="1">
      <c r="A38" s="265" t="s">
        <v>3038</v>
      </c>
      <c r="B38" s="266"/>
      <c r="C38" s="266"/>
      <c r="D38" s="266"/>
      <c r="E38" s="266"/>
      <c r="F38" s="266"/>
      <c r="G38" s="266"/>
      <c r="H38" s="266"/>
      <c r="I38" s="266"/>
      <c r="J38" s="266"/>
      <c r="K38" s="266"/>
      <c r="L38" s="266"/>
      <c r="M38" s="266"/>
      <c r="N38" s="266"/>
      <c r="O38" s="266"/>
      <c r="P38" s="266"/>
      <c r="Q38" s="266"/>
      <c r="R38" s="266"/>
      <c r="S38" s="266"/>
      <c r="T38" s="266"/>
      <c r="U38" s="266"/>
      <c r="V38" s="266"/>
      <c r="W38" s="266"/>
      <c r="X38" s="266"/>
      <c r="Y38" s="266"/>
      <c r="Z38" s="266"/>
      <c r="AA38" s="267"/>
      <c r="AB38" s="26"/>
      <c r="AC38" s="26"/>
      <c r="AD38" s="26"/>
      <c r="AE38" s="268"/>
      <c r="AF38" s="239"/>
      <c r="AG38" s="268"/>
      <c r="AH38" s="239"/>
    </row>
    <row r="39" ht="13.5" customHeight="1">
      <c r="A39" s="269" t="s">
        <v>3039</v>
      </c>
      <c r="B39" s="177"/>
      <c r="C39" s="177"/>
      <c r="D39" s="177"/>
      <c r="E39" s="177"/>
      <c r="F39" s="178"/>
      <c r="G39" s="270">
        <v>28.0</v>
      </c>
      <c r="H39" s="271"/>
      <c r="I39" s="290"/>
      <c r="J39" s="290"/>
      <c r="K39" s="290"/>
      <c r="L39" s="290"/>
      <c r="M39" s="290"/>
      <c r="N39" s="290"/>
      <c r="O39" s="290"/>
      <c r="P39" s="290"/>
      <c r="Q39" s="290"/>
      <c r="R39" s="290"/>
      <c r="S39" s="290"/>
      <c r="T39" s="290"/>
      <c r="U39" s="290"/>
      <c r="V39" s="290"/>
      <c r="W39" s="290"/>
      <c r="X39" s="290"/>
      <c r="Y39" s="273">
        <f t="shared" ref="Y39:Y62" si="10">ROUND(SUM(I39:L39)-M39+SUM(N39:X39),2)</f>
        <v>0</v>
      </c>
      <c r="Z39" s="290"/>
      <c r="AA39" s="273">
        <f t="shared" ref="AA39:AA62" si="11">ROUND(Z39+Y39,2)</f>
        <v>0</v>
      </c>
      <c r="AB39" s="239"/>
      <c r="AC39" s="239"/>
      <c r="AD39" s="239"/>
      <c r="AE39" s="239"/>
      <c r="AF39" s="239"/>
      <c r="AG39" s="239"/>
      <c r="AH39" s="239"/>
    </row>
    <row r="40" ht="13.5" customHeight="1">
      <c r="A40" s="274" t="s">
        <v>3011</v>
      </c>
      <c r="B40" s="177"/>
      <c r="C40" s="177"/>
      <c r="D40" s="177"/>
      <c r="E40" s="177"/>
      <c r="F40" s="178"/>
      <c r="G40" s="270">
        <v>29.0</v>
      </c>
      <c r="H40" s="271"/>
      <c r="I40" s="290"/>
      <c r="J40" s="290"/>
      <c r="K40" s="290"/>
      <c r="L40" s="290"/>
      <c r="M40" s="290"/>
      <c r="N40" s="290"/>
      <c r="O40" s="290"/>
      <c r="P40" s="290"/>
      <c r="Q40" s="290"/>
      <c r="R40" s="290"/>
      <c r="S40" s="290"/>
      <c r="T40" s="290"/>
      <c r="U40" s="290"/>
      <c r="V40" s="290"/>
      <c r="W40" s="290"/>
      <c r="X40" s="290"/>
      <c r="Y40" s="273">
        <f t="shared" si="10"/>
        <v>0</v>
      </c>
      <c r="Z40" s="290"/>
      <c r="AA40" s="273">
        <f t="shared" si="11"/>
        <v>0</v>
      </c>
      <c r="AB40" s="239"/>
      <c r="AC40" s="239"/>
      <c r="AD40" s="239"/>
      <c r="AE40" s="239"/>
      <c r="AF40" s="239"/>
      <c r="AG40" s="239"/>
      <c r="AH40" s="239"/>
    </row>
    <row r="41" ht="13.5" customHeight="1">
      <c r="A41" s="274" t="s">
        <v>3012</v>
      </c>
      <c r="B41" s="177"/>
      <c r="C41" s="177"/>
      <c r="D41" s="177"/>
      <c r="E41" s="177"/>
      <c r="F41" s="178"/>
      <c r="G41" s="270">
        <v>30.0</v>
      </c>
      <c r="H41" s="271"/>
      <c r="I41" s="290"/>
      <c r="J41" s="290"/>
      <c r="K41" s="290"/>
      <c r="L41" s="290"/>
      <c r="M41" s="290"/>
      <c r="N41" s="290"/>
      <c r="O41" s="290"/>
      <c r="P41" s="290"/>
      <c r="Q41" s="290"/>
      <c r="R41" s="290"/>
      <c r="S41" s="290"/>
      <c r="T41" s="290"/>
      <c r="U41" s="290"/>
      <c r="V41" s="290"/>
      <c r="W41" s="290"/>
      <c r="X41" s="290"/>
      <c r="Y41" s="273">
        <f t="shared" si="10"/>
        <v>0</v>
      </c>
      <c r="Z41" s="290"/>
      <c r="AA41" s="273">
        <f t="shared" si="11"/>
        <v>0</v>
      </c>
      <c r="AB41" s="239"/>
      <c r="AC41" s="239"/>
      <c r="AD41" s="239"/>
      <c r="AE41" s="239"/>
      <c r="AF41" s="239"/>
      <c r="AG41" s="239"/>
      <c r="AH41" s="239"/>
    </row>
    <row r="42" ht="13.5" customHeight="1">
      <c r="A42" s="269" t="s">
        <v>3040</v>
      </c>
      <c r="B42" s="177"/>
      <c r="C42" s="177"/>
      <c r="D42" s="177"/>
      <c r="E42" s="177"/>
      <c r="F42" s="178"/>
      <c r="G42" s="270">
        <v>31.0</v>
      </c>
      <c r="H42" s="271"/>
      <c r="I42" s="291">
        <f t="shared" ref="I42:X42" si="12">SUM(I39:I41)</f>
        <v>0</v>
      </c>
      <c r="J42" s="291">
        <f t="shared" si="12"/>
        <v>0</v>
      </c>
      <c r="K42" s="291">
        <f t="shared" si="12"/>
        <v>0</v>
      </c>
      <c r="L42" s="291">
        <f t="shared" si="12"/>
        <v>0</v>
      </c>
      <c r="M42" s="291">
        <f t="shared" si="12"/>
        <v>0</v>
      </c>
      <c r="N42" s="291">
        <f t="shared" si="12"/>
        <v>0</v>
      </c>
      <c r="O42" s="291">
        <f t="shared" si="12"/>
        <v>0</v>
      </c>
      <c r="P42" s="291">
        <f t="shared" si="12"/>
        <v>0</v>
      </c>
      <c r="Q42" s="291">
        <f t="shared" si="12"/>
        <v>0</v>
      </c>
      <c r="R42" s="291">
        <f t="shared" si="12"/>
        <v>0</v>
      </c>
      <c r="S42" s="291">
        <f t="shared" si="12"/>
        <v>0</v>
      </c>
      <c r="T42" s="291">
        <f t="shared" si="12"/>
        <v>0</v>
      </c>
      <c r="U42" s="291">
        <f t="shared" si="12"/>
        <v>0</v>
      </c>
      <c r="V42" s="291">
        <f t="shared" si="12"/>
        <v>0</v>
      </c>
      <c r="W42" s="291">
        <f t="shared" si="12"/>
        <v>0</v>
      </c>
      <c r="X42" s="291">
        <f t="shared" si="12"/>
        <v>0</v>
      </c>
      <c r="Y42" s="273">
        <f t="shared" si="10"/>
        <v>0</v>
      </c>
      <c r="Z42" s="291">
        <f>SUM(Z39:Z41)</f>
        <v>0</v>
      </c>
      <c r="AA42" s="273">
        <f t="shared" si="11"/>
        <v>0</v>
      </c>
      <c r="AB42" s="239"/>
      <c r="AC42" s="239"/>
      <c r="AD42" s="239"/>
      <c r="AE42" s="239"/>
      <c r="AF42" s="239"/>
      <c r="AG42" s="239"/>
      <c r="AH42" s="239"/>
    </row>
    <row r="43" ht="13.5" customHeight="1">
      <c r="A43" s="274" t="s">
        <v>3014</v>
      </c>
      <c r="B43" s="177"/>
      <c r="C43" s="177"/>
      <c r="D43" s="177"/>
      <c r="E43" s="177"/>
      <c r="F43" s="178"/>
      <c r="G43" s="270">
        <v>32.0</v>
      </c>
      <c r="H43" s="271"/>
      <c r="I43" s="290"/>
      <c r="J43" s="290"/>
      <c r="K43" s="290"/>
      <c r="L43" s="290"/>
      <c r="M43" s="290"/>
      <c r="N43" s="290"/>
      <c r="O43" s="290"/>
      <c r="P43" s="290"/>
      <c r="Q43" s="290"/>
      <c r="R43" s="290"/>
      <c r="S43" s="290"/>
      <c r="T43" s="290"/>
      <c r="U43" s="290"/>
      <c r="V43" s="272"/>
      <c r="W43" s="290"/>
      <c r="X43" s="290"/>
      <c r="Y43" s="273">
        <f t="shared" si="10"/>
        <v>0</v>
      </c>
      <c r="Z43" s="290"/>
      <c r="AA43" s="273">
        <f t="shared" si="11"/>
        <v>0</v>
      </c>
      <c r="AB43" s="239"/>
      <c r="AC43" s="239"/>
      <c r="AD43" s="239"/>
      <c r="AE43" s="239"/>
      <c r="AF43" s="239"/>
      <c r="AG43" s="239"/>
      <c r="AH43" s="239"/>
    </row>
    <row r="44" ht="13.5" customHeight="1">
      <c r="A44" s="274" t="s">
        <v>3015</v>
      </c>
      <c r="B44" s="177"/>
      <c r="C44" s="177"/>
      <c r="D44" s="177"/>
      <c r="E44" s="177"/>
      <c r="F44" s="178"/>
      <c r="G44" s="270">
        <v>33.0</v>
      </c>
      <c r="H44" s="271"/>
      <c r="I44" s="290"/>
      <c r="J44" s="290"/>
      <c r="K44" s="290"/>
      <c r="L44" s="290"/>
      <c r="M44" s="290"/>
      <c r="N44" s="290"/>
      <c r="O44" s="290"/>
      <c r="P44" s="290"/>
      <c r="Q44" s="290"/>
      <c r="R44" s="290"/>
      <c r="S44" s="290"/>
      <c r="T44" s="290"/>
      <c r="U44" s="290"/>
      <c r="V44" s="272"/>
      <c r="W44" s="290"/>
      <c r="X44" s="290"/>
      <c r="Y44" s="273">
        <f t="shared" si="10"/>
        <v>0</v>
      </c>
      <c r="Z44" s="290"/>
      <c r="AA44" s="273">
        <f t="shared" si="11"/>
        <v>0</v>
      </c>
      <c r="AB44" s="239"/>
      <c r="AC44" s="239"/>
      <c r="AD44" s="239"/>
      <c r="AE44" s="239"/>
      <c r="AF44" s="239"/>
      <c r="AG44" s="239"/>
      <c r="AH44" s="239"/>
    </row>
    <row r="45" ht="24.0" customHeight="1">
      <c r="A45" s="274" t="s">
        <v>3041</v>
      </c>
      <c r="B45" s="177"/>
      <c r="C45" s="177"/>
      <c r="D45" s="177"/>
      <c r="E45" s="177"/>
      <c r="F45" s="178"/>
      <c r="G45" s="270">
        <v>34.0</v>
      </c>
      <c r="H45" s="271"/>
      <c r="I45" s="290"/>
      <c r="J45" s="290"/>
      <c r="K45" s="290"/>
      <c r="L45" s="290"/>
      <c r="M45" s="290"/>
      <c r="N45" s="290"/>
      <c r="O45" s="290"/>
      <c r="P45" s="290"/>
      <c r="Q45" s="290"/>
      <c r="R45" s="290"/>
      <c r="S45" s="290"/>
      <c r="T45" s="290"/>
      <c r="U45" s="290"/>
      <c r="V45" s="272"/>
      <c r="W45" s="290"/>
      <c r="X45" s="290"/>
      <c r="Y45" s="273">
        <f t="shared" si="10"/>
        <v>0</v>
      </c>
      <c r="Z45" s="290"/>
      <c r="AA45" s="273">
        <f t="shared" si="11"/>
        <v>0</v>
      </c>
      <c r="AB45" s="239"/>
      <c r="AC45" s="239"/>
      <c r="AD45" s="239"/>
      <c r="AE45" s="239"/>
      <c r="AF45" s="239"/>
      <c r="AG45" s="239"/>
      <c r="AH45" s="239"/>
    </row>
    <row r="46" ht="34.5" customHeight="1">
      <c r="A46" s="274" t="s">
        <v>3017</v>
      </c>
      <c r="B46" s="177"/>
      <c r="C46" s="177"/>
      <c r="D46" s="177"/>
      <c r="E46" s="177"/>
      <c r="F46" s="178"/>
      <c r="G46" s="270">
        <v>35.0</v>
      </c>
      <c r="H46" s="271"/>
      <c r="I46" s="290"/>
      <c r="J46" s="290"/>
      <c r="K46" s="290"/>
      <c r="L46" s="290"/>
      <c r="M46" s="290"/>
      <c r="N46" s="290"/>
      <c r="O46" s="290"/>
      <c r="P46" s="290"/>
      <c r="Q46" s="290"/>
      <c r="R46" s="290"/>
      <c r="S46" s="290"/>
      <c r="T46" s="290"/>
      <c r="U46" s="290"/>
      <c r="V46" s="272"/>
      <c r="W46" s="290"/>
      <c r="X46" s="290"/>
      <c r="Y46" s="273">
        <f t="shared" si="10"/>
        <v>0</v>
      </c>
      <c r="Z46" s="290"/>
      <c r="AA46" s="273">
        <f t="shared" si="11"/>
        <v>0</v>
      </c>
      <c r="AB46" s="26"/>
      <c r="AC46" s="26"/>
      <c r="AD46" s="26"/>
      <c r="AE46" s="239"/>
      <c r="AF46" s="239"/>
      <c r="AG46" s="26"/>
      <c r="AH46" s="26"/>
    </row>
    <row r="47" ht="13.5" customHeight="1">
      <c r="A47" s="274" t="s">
        <v>3018</v>
      </c>
      <c r="B47" s="177"/>
      <c r="C47" s="177"/>
      <c r="D47" s="177"/>
      <c r="E47" s="177"/>
      <c r="F47" s="178"/>
      <c r="G47" s="270">
        <v>36.0</v>
      </c>
      <c r="H47" s="271"/>
      <c r="I47" s="290"/>
      <c r="J47" s="290"/>
      <c r="K47" s="290"/>
      <c r="L47" s="290"/>
      <c r="M47" s="290"/>
      <c r="N47" s="290"/>
      <c r="O47" s="290"/>
      <c r="P47" s="290"/>
      <c r="Q47" s="290"/>
      <c r="R47" s="290"/>
      <c r="S47" s="290"/>
      <c r="T47" s="290"/>
      <c r="U47" s="290"/>
      <c r="V47" s="272"/>
      <c r="W47" s="290"/>
      <c r="X47" s="290"/>
      <c r="Y47" s="273">
        <f t="shared" si="10"/>
        <v>0</v>
      </c>
      <c r="Z47" s="290"/>
      <c r="AA47" s="273">
        <f t="shared" si="11"/>
        <v>0</v>
      </c>
      <c r="AB47" s="26"/>
      <c r="AC47" s="26"/>
      <c r="AD47" s="26"/>
      <c r="AE47" s="239"/>
      <c r="AF47" s="239"/>
      <c r="AG47" s="26"/>
      <c r="AH47" s="26"/>
    </row>
    <row r="48" ht="24.0" customHeight="1">
      <c r="A48" s="274" t="s">
        <v>3019</v>
      </c>
      <c r="B48" s="177"/>
      <c r="C48" s="177"/>
      <c r="D48" s="177"/>
      <c r="E48" s="177"/>
      <c r="F48" s="178"/>
      <c r="G48" s="270">
        <v>37.0</v>
      </c>
      <c r="H48" s="271"/>
      <c r="I48" s="290"/>
      <c r="J48" s="290"/>
      <c r="K48" s="290"/>
      <c r="L48" s="290"/>
      <c r="M48" s="290"/>
      <c r="N48" s="290"/>
      <c r="O48" s="290"/>
      <c r="P48" s="290"/>
      <c r="Q48" s="290"/>
      <c r="R48" s="290"/>
      <c r="S48" s="290"/>
      <c r="T48" s="290"/>
      <c r="U48" s="290"/>
      <c r="V48" s="290"/>
      <c r="W48" s="290"/>
      <c r="X48" s="290"/>
      <c r="Y48" s="273">
        <f t="shared" si="10"/>
        <v>0</v>
      </c>
      <c r="Z48" s="290"/>
      <c r="AA48" s="273">
        <f t="shared" si="11"/>
        <v>0</v>
      </c>
      <c r="AB48" s="26"/>
      <c r="AC48" s="26"/>
      <c r="AD48" s="26"/>
      <c r="AE48" s="239"/>
      <c r="AF48" s="239"/>
      <c r="AG48" s="26"/>
      <c r="AH48" s="26"/>
    </row>
    <row r="49" ht="24.0" customHeight="1">
      <c r="A49" s="274" t="s">
        <v>3042</v>
      </c>
      <c r="B49" s="177"/>
      <c r="C49" s="177"/>
      <c r="D49" s="177"/>
      <c r="E49" s="177"/>
      <c r="F49" s="178"/>
      <c r="G49" s="270">
        <v>38.0</v>
      </c>
      <c r="H49" s="271"/>
      <c r="I49" s="290"/>
      <c r="J49" s="290"/>
      <c r="K49" s="290"/>
      <c r="L49" s="290"/>
      <c r="M49" s="290"/>
      <c r="N49" s="290"/>
      <c r="O49" s="290"/>
      <c r="P49" s="290"/>
      <c r="Q49" s="290"/>
      <c r="R49" s="290"/>
      <c r="S49" s="290"/>
      <c r="T49" s="290"/>
      <c r="U49" s="290"/>
      <c r="V49" s="290"/>
      <c r="W49" s="290"/>
      <c r="X49" s="290"/>
      <c r="Y49" s="273">
        <f t="shared" si="10"/>
        <v>0</v>
      </c>
      <c r="Z49" s="290"/>
      <c r="AA49" s="273">
        <f t="shared" si="11"/>
        <v>0</v>
      </c>
      <c r="AB49" s="26"/>
      <c r="AC49" s="26"/>
      <c r="AD49" s="26"/>
      <c r="AE49" s="239"/>
      <c r="AF49" s="239"/>
      <c r="AG49" s="26"/>
      <c r="AH49" s="26"/>
    </row>
    <row r="50" ht="13.5" customHeight="1">
      <c r="A50" s="274" t="s">
        <v>3021</v>
      </c>
      <c r="B50" s="177"/>
      <c r="C50" s="177"/>
      <c r="D50" s="177"/>
      <c r="E50" s="177"/>
      <c r="F50" s="178"/>
      <c r="G50" s="270">
        <v>39.0</v>
      </c>
      <c r="H50" s="271"/>
      <c r="I50" s="290"/>
      <c r="J50" s="290"/>
      <c r="K50" s="290"/>
      <c r="L50" s="290"/>
      <c r="M50" s="290"/>
      <c r="N50" s="290"/>
      <c r="O50" s="290"/>
      <c r="P50" s="290"/>
      <c r="Q50" s="290"/>
      <c r="R50" s="290"/>
      <c r="S50" s="290"/>
      <c r="T50" s="290"/>
      <c r="U50" s="290"/>
      <c r="V50" s="290"/>
      <c r="W50" s="290"/>
      <c r="X50" s="290"/>
      <c r="Y50" s="273">
        <f t="shared" si="10"/>
        <v>0</v>
      </c>
      <c r="Z50" s="290"/>
      <c r="AA50" s="273">
        <f t="shared" si="11"/>
        <v>0</v>
      </c>
      <c r="AB50" s="239"/>
      <c r="AC50" s="239"/>
      <c r="AD50" s="239"/>
      <c r="AE50" s="239"/>
      <c r="AF50" s="239"/>
      <c r="AG50" s="239"/>
      <c r="AH50" s="239"/>
    </row>
    <row r="51" ht="13.5" customHeight="1">
      <c r="A51" s="274" t="s">
        <v>3022</v>
      </c>
      <c r="B51" s="177"/>
      <c r="C51" s="177"/>
      <c r="D51" s="177"/>
      <c r="E51" s="177"/>
      <c r="F51" s="178"/>
      <c r="G51" s="270">
        <v>40.0</v>
      </c>
      <c r="H51" s="271"/>
      <c r="I51" s="290"/>
      <c r="J51" s="290"/>
      <c r="K51" s="290"/>
      <c r="L51" s="290"/>
      <c r="M51" s="290"/>
      <c r="N51" s="290"/>
      <c r="O51" s="290"/>
      <c r="P51" s="290"/>
      <c r="Q51" s="290"/>
      <c r="R51" s="290"/>
      <c r="S51" s="290"/>
      <c r="T51" s="290"/>
      <c r="U51" s="290"/>
      <c r="V51" s="290"/>
      <c r="W51" s="290"/>
      <c r="X51" s="290"/>
      <c r="Y51" s="273">
        <f t="shared" si="10"/>
        <v>0</v>
      </c>
      <c r="Z51" s="290"/>
      <c r="AA51" s="273">
        <f t="shared" si="11"/>
        <v>0</v>
      </c>
      <c r="AB51" s="239"/>
      <c r="AC51" s="239"/>
      <c r="AD51" s="239"/>
      <c r="AE51" s="239"/>
      <c r="AF51" s="239"/>
      <c r="AG51" s="239"/>
      <c r="AH51" s="239"/>
    </row>
    <row r="52" ht="13.5" customHeight="1">
      <c r="A52" s="274" t="s">
        <v>3023</v>
      </c>
      <c r="B52" s="177"/>
      <c r="C52" s="177"/>
      <c r="D52" s="177"/>
      <c r="E52" s="177"/>
      <c r="F52" s="178"/>
      <c r="G52" s="270">
        <v>41.0</v>
      </c>
      <c r="H52" s="271"/>
      <c r="I52" s="290"/>
      <c r="J52" s="290"/>
      <c r="K52" s="290"/>
      <c r="L52" s="290"/>
      <c r="M52" s="290"/>
      <c r="N52" s="290"/>
      <c r="O52" s="290"/>
      <c r="P52" s="290"/>
      <c r="Q52" s="290"/>
      <c r="R52" s="290"/>
      <c r="S52" s="290"/>
      <c r="T52" s="290"/>
      <c r="U52" s="290"/>
      <c r="V52" s="290"/>
      <c r="W52" s="290"/>
      <c r="X52" s="290"/>
      <c r="Y52" s="273">
        <f t="shared" si="10"/>
        <v>0</v>
      </c>
      <c r="Z52" s="290"/>
      <c r="AA52" s="273">
        <f t="shared" si="11"/>
        <v>0</v>
      </c>
      <c r="AB52" s="239"/>
      <c r="AC52" s="239"/>
      <c r="AD52" s="239"/>
      <c r="AE52" s="239"/>
      <c r="AF52" s="239"/>
      <c r="AG52" s="239"/>
      <c r="AH52" s="239"/>
    </row>
    <row r="53" ht="24.0" customHeight="1">
      <c r="A53" s="274" t="s">
        <v>3024</v>
      </c>
      <c r="B53" s="177"/>
      <c r="C53" s="177"/>
      <c r="D53" s="177"/>
      <c r="E53" s="177"/>
      <c r="F53" s="178"/>
      <c r="G53" s="270">
        <v>42.0</v>
      </c>
      <c r="H53" s="271"/>
      <c r="I53" s="290"/>
      <c r="J53" s="290"/>
      <c r="K53" s="290"/>
      <c r="L53" s="290"/>
      <c r="M53" s="290"/>
      <c r="N53" s="290"/>
      <c r="O53" s="290"/>
      <c r="P53" s="290"/>
      <c r="Q53" s="290"/>
      <c r="R53" s="290"/>
      <c r="S53" s="290"/>
      <c r="T53" s="290"/>
      <c r="U53" s="290"/>
      <c r="V53" s="290"/>
      <c r="W53" s="290"/>
      <c r="X53" s="290"/>
      <c r="Y53" s="273">
        <f t="shared" si="10"/>
        <v>0</v>
      </c>
      <c r="Z53" s="290"/>
      <c r="AA53" s="273">
        <f t="shared" si="11"/>
        <v>0</v>
      </c>
      <c r="AB53" s="239"/>
      <c r="AC53" s="239"/>
      <c r="AD53" s="239"/>
      <c r="AE53" s="239"/>
      <c r="AF53" s="239"/>
      <c r="AG53" s="239"/>
      <c r="AH53" s="239"/>
    </row>
    <row r="54" ht="24.0" customHeight="1">
      <c r="A54" s="274" t="s">
        <v>3043</v>
      </c>
      <c r="B54" s="177"/>
      <c r="C54" s="177"/>
      <c r="D54" s="177"/>
      <c r="E54" s="177"/>
      <c r="F54" s="178"/>
      <c r="G54" s="270">
        <v>43.0</v>
      </c>
      <c r="H54" s="271"/>
      <c r="I54" s="290"/>
      <c r="J54" s="290"/>
      <c r="K54" s="290"/>
      <c r="L54" s="290"/>
      <c r="M54" s="290"/>
      <c r="N54" s="290"/>
      <c r="O54" s="290"/>
      <c r="P54" s="290"/>
      <c r="Q54" s="290"/>
      <c r="R54" s="290"/>
      <c r="S54" s="290"/>
      <c r="T54" s="290"/>
      <c r="U54" s="290"/>
      <c r="V54" s="290"/>
      <c r="W54" s="290"/>
      <c r="X54" s="290"/>
      <c r="Y54" s="273">
        <f t="shared" si="10"/>
        <v>0</v>
      </c>
      <c r="Z54" s="290"/>
      <c r="AA54" s="273">
        <f t="shared" si="11"/>
        <v>0</v>
      </c>
      <c r="AB54" s="239"/>
      <c r="AC54" s="239"/>
      <c r="AD54" s="239"/>
      <c r="AE54" s="239"/>
      <c r="AF54" s="239"/>
      <c r="AG54" s="239"/>
      <c r="AH54" s="239"/>
    </row>
    <row r="55" ht="24.0" customHeight="1">
      <c r="A55" s="274" t="s">
        <v>3044</v>
      </c>
      <c r="B55" s="177"/>
      <c r="C55" s="177"/>
      <c r="D55" s="177"/>
      <c r="E55" s="177"/>
      <c r="F55" s="178"/>
      <c r="G55" s="270">
        <v>44.0</v>
      </c>
      <c r="H55" s="271"/>
      <c r="I55" s="290"/>
      <c r="J55" s="290"/>
      <c r="K55" s="290"/>
      <c r="L55" s="290"/>
      <c r="M55" s="290"/>
      <c r="N55" s="290"/>
      <c r="O55" s="290"/>
      <c r="P55" s="290"/>
      <c r="Q55" s="290"/>
      <c r="R55" s="290"/>
      <c r="S55" s="290"/>
      <c r="T55" s="290"/>
      <c r="U55" s="290"/>
      <c r="V55" s="290"/>
      <c r="W55" s="290"/>
      <c r="X55" s="290"/>
      <c r="Y55" s="273">
        <f t="shared" si="10"/>
        <v>0</v>
      </c>
      <c r="Z55" s="290"/>
      <c r="AA55" s="273">
        <f t="shared" si="11"/>
        <v>0</v>
      </c>
      <c r="AB55" s="239"/>
      <c r="AC55" s="239"/>
      <c r="AD55" s="239"/>
      <c r="AE55" s="239"/>
      <c r="AF55" s="239"/>
      <c r="AG55" s="239"/>
      <c r="AH55" s="239"/>
    </row>
    <row r="56" ht="13.5" customHeight="1">
      <c r="A56" s="274" t="s">
        <v>3027</v>
      </c>
      <c r="B56" s="177"/>
      <c r="C56" s="177"/>
      <c r="D56" s="177"/>
      <c r="E56" s="177"/>
      <c r="F56" s="178"/>
      <c r="G56" s="270">
        <v>45.0</v>
      </c>
      <c r="H56" s="271"/>
      <c r="I56" s="290"/>
      <c r="J56" s="290"/>
      <c r="K56" s="290"/>
      <c r="L56" s="290"/>
      <c r="M56" s="290"/>
      <c r="N56" s="290"/>
      <c r="O56" s="290"/>
      <c r="P56" s="290"/>
      <c r="Q56" s="290"/>
      <c r="R56" s="290"/>
      <c r="S56" s="290"/>
      <c r="T56" s="290"/>
      <c r="U56" s="290"/>
      <c r="V56" s="290"/>
      <c r="W56" s="290"/>
      <c r="X56" s="290"/>
      <c r="Y56" s="273">
        <f t="shared" si="10"/>
        <v>0</v>
      </c>
      <c r="Z56" s="290"/>
      <c r="AA56" s="273">
        <f t="shared" si="11"/>
        <v>0</v>
      </c>
      <c r="AB56" s="239"/>
      <c r="AC56" s="239"/>
      <c r="AD56" s="239"/>
      <c r="AE56" s="239"/>
      <c r="AF56" s="239"/>
      <c r="AG56" s="239"/>
      <c r="AH56" s="239"/>
    </row>
    <row r="57" ht="13.5" customHeight="1">
      <c r="A57" s="274" t="s">
        <v>3028</v>
      </c>
      <c r="B57" s="177"/>
      <c r="C57" s="177"/>
      <c r="D57" s="177"/>
      <c r="E57" s="177"/>
      <c r="F57" s="178"/>
      <c r="G57" s="270">
        <v>46.0</v>
      </c>
      <c r="H57" s="271"/>
      <c r="I57" s="290"/>
      <c r="J57" s="290"/>
      <c r="K57" s="290"/>
      <c r="L57" s="290"/>
      <c r="M57" s="290"/>
      <c r="N57" s="290"/>
      <c r="O57" s="290"/>
      <c r="P57" s="290"/>
      <c r="Q57" s="290"/>
      <c r="R57" s="290"/>
      <c r="S57" s="290"/>
      <c r="T57" s="290"/>
      <c r="U57" s="290"/>
      <c r="V57" s="290"/>
      <c r="W57" s="290"/>
      <c r="X57" s="290"/>
      <c r="Y57" s="273">
        <f t="shared" si="10"/>
        <v>0</v>
      </c>
      <c r="Z57" s="290"/>
      <c r="AA57" s="273">
        <f t="shared" si="11"/>
        <v>0</v>
      </c>
      <c r="AB57" s="239"/>
      <c r="AC57" s="239"/>
      <c r="AD57" s="239"/>
      <c r="AE57" s="239"/>
      <c r="AF57" s="239"/>
      <c r="AG57" s="239"/>
      <c r="AH57" s="239"/>
    </row>
    <row r="58" ht="13.5" customHeight="1">
      <c r="A58" s="274" t="s">
        <v>3045</v>
      </c>
      <c r="B58" s="177"/>
      <c r="C58" s="177"/>
      <c r="D58" s="177"/>
      <c r="E58" s="177"/>
      <c r="F58" s="178"/>
      <c r="G58" s="270">
        <v>47.0</v>
      </c>
      <c r="H58" s="271"/>
      <c r="I58" s="290"/>
      <c r="J58" s="290"/>
      <c r="K58" s="290"/>
      <c r="L58" s="290"/>
      <c r="M58" s="290"/>
      <c r="N58" s="290"/>
      <c r="O58" s="290"/>
      <c r="P58" s="290"/>
      <c r="Q58" s="290"/>
      <c r="R58" s="290"/>
      <c r="S58" s="290"/>
      <c r="T58" s="290"/>
      <c r="U58" s="290"/>
      <c r="V58" s="290"/>
      <c r="W58" s="290"/>
      <c r="X58" s="290"/>
      <c r="Y58" s="273">
        <f t="shared" si="10"/>
        <v>0</v>
      </c>
      <c r="Z58" s="290"/>
      <c r="AA58" s="273">
        <f t="shared" si="11"/>
        <v>0</v>
      </c>
      <c r="AB58" s="239"/>
      <c r="AC58" s="239"/>
      <c r="AD58" s="239"/>
      <c r="AE58" s="239"/>
      <c r="AF58" s="239"/>
      <c r="AG58" s="239"/>
      <c r="AH58" s="239"/>
    </row>
    <row r="59" ht="13.5" customHeight="1">
      <c r="A59" s="274" t="s">
        <v>3046</v>
      </c>
      <c r="B59" s="177"/>
      <c r="C59" s="177"/>
      <c r="D59" s="177"/>
      <c r="E59" s="177"/>
      <c r="F59" s="178"/>
      <c r="G59" s="270">
        <v>48.0</v>
      </c>
      <c r="H59" s="271"/>
      <c r="I59" s="290"/>
      <c r="J59" s="290"/>
      <c r="K59" s="290"/>
      <c r="L59" s="290"/>
      <c r="M59" s="290"/>
      <c r="N59" s="290"/>
      <c r="O59" s="290"/>
      <c r="P59" s="290"/>
      <c r="Q59" s="290"/>
      <c r="R59" s="290"/>
      <c r="S59" s="290"/>
      <c r="T59" s="290"/>
      <c r="U59" s="290"/>
      <c r="V59" s="290"/>
      <c r="W59" s="290"/>
      <c r="X59" s="290"/>
      <c r="Y59" s="273">
        <f t="shared" si="10"/>
        <v>0</v>
      </c>
      <c r="Z59" s="290"/>
      <c r="AA59" s="273">
        <f t="shared" si="11"/>
        <v>0</v>
      </c>
      <c r="AB59" s="239"/>
      <c r="AC59" s="239"/>
      <c r="AD59" s="239"/>
      <c r="AE59" s="239"/>
      <c r="AF59" s="239"/>
      <c r="AG59" s="239"/>
      <c r="AH59" s="239"/>
    </row>
    <row r="60" ht="13.5" customHeight="1">
      <c r="A60" s="274" t="s">
        <v>3047</v>
      </c>
      <c r="B60" s="177"/>
      <c r="C60" s="177"/>
      <c r="D60" s="177"/>
      <c r="E60" s="177"/>
      <c r="F60" s="178"/>
      <c r="G60" s="270">
        <v>49.0</v>
      </c>
      <c r="H60" s="271"/>
      <c r="I60" s="290"/>
      <c r="J60" s="290"/>
      <c r="K60" s="290"/>
      <c r="L60" s="290"/>
      <c r="M60" s="290"/>
      <c r="N60" s="290"/>
      <c r="O60" s="290"/>
      <c r="P60" s="290"/>
      <c r="Q60" s="290"/>
      <c r="R60" s="290"/>
      <c r="S60" s="290"/>
      <c r="T60" s="290"/>
      <c r="U60" s="290"/>
      <c r="V60" s="290"/>
      <c r="W60" s="290"/>
      <c r="X60" s="290"/>
      <c r="Y60" s="273">
        <f t="shared" si="10"/>
        <v>0</v>
      </c>
      <c r="Z60" s="290"/>
      <c r="AA60" s="273">
        <f t="shared" si="11"/>
        <v>0</v>
      </c>
      <c r="AB60" s="26"/>
      <c r="AC60" s="26"/>
      <c r="AD60" s="26"/>
      <c r="AE60" s="239"/>
      <c r="AF60" s="239"/>
      <c r="AG60" s="26"/>
      <c r="AH60" s="26"/>
    </row>
    <row r="61" ht="13.5" customHeight="1">
      <c r="A61" s="274" t="s">
        <v>3032</v>
      </c>
      <c r="B61" s="177"/>
      <c r="C61" s="177"/>
      <c r="D61" s="177"/>
      <c r="E61" s="177"/>
      <c r="F61" s="178"/>
      <c r="G61" s="270">
        <v>50.0</v>
      </c>
      <c r="H61" s="271"/>
      <c r="I61" s="290"/>
      <c r="J61" s="290"/>
      <c r="K61" s="290"/>
      <c r="L61" s="290"/>
      <c r="M61" s="290"/>
      <c r="N61" s="290"/>
      <c r="O61" s="290"/>
      <c r="P61" s="290"/>
      <c r="Q61" s="290"/>
      <c r="R61" s="290"/>
      <c r="S61" s="290"/>
      <c r="T61" s="290"/>
      <c r="U61" s="290"/>
      <c r="V61" s="290"/>
      <c r="W61" s="290"/>
      <c r="X61" s="290"/>
      <c r="Y61" s="273">
        <f t="shared" si="10"/>
        <v>0</v>
      </c>
      <c r="Z61" s="290"/>
      <c r="AA61" s="273">
        <f t="shared" si="11"/>
        <v>0</v>
      </c>
      <c r="AB61" s="26"/>
      <c r="AC61" s="26"/>
      <c r="AD61" s="26"/>
      <c r="AE61" s="239"/>
      <c r="AF61" s="239"/>
      <c r="AG61" s="26"/>
      <c r="AH61" s="26"/>
    </row>
    <row r="62" ht="13.5" customHeight="1">
      <c r="A62" s="277" t="s">
        <v>3048</v>
      </c>
      <c r="B62" s="186"/>
      <c r="C62" s="186"/>
      <c r="D62" s="186"/>
      <c r="E62" s="186"/>
      <c r="F62" s="187"/>
      <c r="G62" s="278">
        <v>51.0</v>
      </c>
      <c r="H62" s="279"/>
      <c r="I62" s="292">
        <f t="shared" ref="I62:X62" si="13">SUM(I42:I61)</f>
        <v>0</v>
      </c>
      <c r="J62" s="292">
        <f t="shared" si="13"/>
        <v>0</v>
      </c>
      <c r="K62" s="292">
        <f t="shared" si="13"/>
        <v>0</v>
      </c>
      <c r="L62" s="292">
        <f t="shared" si="13"/>
        <v>0</v>
      </c>
      <c r="M62" s="292">
        <f t="shared" si="13"/>
        <v>0</v>
      </c>
      <c r="N62" s="292">
        <f t="shared" si="13"/>
        <v>0</v>
      </c>
      <c r="O62" s="292">
        <f t="shared" si="13"/>
        <v>0</v>
      </c>
      <c r="P62" s="292">
        <f t="shared" si="13"/>
        <v>0</v>
      </c>
      <c r="Q62" s="292">
        <f t="shared" si="13"/>
        <v>0</v>
      </c>
      <c r="R62" s="292">
        <f t="shared" si="13"/>
        <v>0</v>
      </c>
      <c r="S62" s="292">
        <f t="shared" si="13"/>
        <v>0</v>
      </c>
      <c r="T62" s="292">
        <f t="shared" si="13"/>
        <v>0</v>
      </c>
      <c r="U62" s="292">
        <f t="shared" si="13"/>
        <v>0</v>
      </c>
      <c r="V62" s="292">
        <f t="shared" si="13"/>
        <v>0</v>
      </c>
      <c r="W62" s="292">
        <f t="shared" si="13"/>
        <v>0</v>
      </c>
      <c r="X62" s="292">
        <f t="shared" si="13"/>
        <v>0</v>
      </c>
      <c r="Y62" s="273">
        <f t="shared" si="10"/>
        <v>0</v>
      </c>
      <c r="Z62" s="292">
        <f>SUM(Z42:Z61)</f>
        <v>0</v>
      </c>
      <c r="AA62" s="273">
        <f t="shared" si="11"/>
        <v>0</v>
      </c>
      <c r="AB62" s="26"/>
      <c r="AC62" s="26"/>
      <c r="AD62" s="26"/>
      <c r="AE62" s="239"/>
      <c r="AF62" s="239"/>
      <c r="AG62" s="26"/>
      <c r="AH62" s="26"/>
    </row>
    <row r="63" ht="15.75" customHeight="1">
      <c r="A63" s="281" t="s">
        <v>3034</v>
      </c>
      <c r="B63" s="174"/>
      <c r="C63" s="174"/>
      <c r="D63" s="174"/>
      <c r="E63" s="174"/>
      <c r="F63" s="174"/>
      <c r="G63" s="174"/>
      <c r="H63" s="174"/>
      <c r="I63" s="174"/>
      <c r="J63" s="174"/>
      <c r="K63" s="174"/>
      <c r="L63" s="174"/>
      <c r="M63" s="174"/>
      <c r="N63" s="174"/>
      <c r="O63" s="174"/>
      <c r="P63" s="174"/>
      <c r="Q63" s="174"/>
      <c r="R63" s="174"/>
      <c r="S63" s="174"/>
      <c r="T63" s="174"/>
      <c r="U63" s="174"/>
      <c r="V63" s="174"/>
      <c r="W63" s="174"/>
      <c r="X63" s="174"/>
      <c r="Y63" s="174"/>
      <c r="Z63" s="174"/>
      <c r="AA63" s="175"/>
      <c r="AB63" s="26"/>
      <c r="AC63" s="26"/>
      <c r="AD63" s="26"/>
      <c r="AE63" s="268"/>
      <c r="AF63" s="239"/>
      <c r="AG63" s="268"/>
      <c r="AH63" s="239"/>
    </row>
    <row r="64" ht="24.0" customHeight="1">
      <c r="A64" s="282" t="s">
        <v>3049</v>
      </c>
      <c r="B64" s="177"/>
      <c r="C64" s="177"/>
      <c r="D64" s="177"/>
      <c r="E64" s="177"/>
      <c r="F64" s="178"/>
      <c r="G64" s="270">
        <v>52.0</v>
      </c>
      <c r="H64" s="271"/>
      <c r="I64" s="291">
        <f t="shared" ref="I64:X64" si="14">ROUND(SUM(I44:I52)*$AD$7,2)</f>
        <v>0</v>
      </c>
      <c r="J64" s="291">
        <f t="shared" si="14"/>
        <v>0</v>
      </c>
      <c r="K64" s="291">
        <f t="shared" si="14"/>
        <v>0</v>
      </c>
      <c r="L64" s="291">
        <f t="shared" si="14"/>
        <v>0</v>
      </c>
      <c r="M64" s="291">
        <f t="shared" si="14"/>
        <v>0</v>
      </c>
      <c r="N64" s="291">
        <f t="shared" si="14"/>
        <v>0</v>
      </c>
      <c r="O64" s="291">
        <f t="shared" si="14"/>
        <v>0</v>
      </c>
      <c r="P64" s="291">
        <f t="shared" si="14"/>
        <v>0</v>
      </c>
      <c r="Q64" s="291">
        <f t="shared" si="14"/>
        <v>0</v>
      </c>
      <c r="R64" s="291">
        <f t="shared" si="14"/>
        <v>0</v>
      </c>
      <c r="S64" s="291">
        <f t="shared" si="14"/>
        <v>0</v>
      </c>
      <c r="T64" s="291">
        <f t="shared" si="14"/>
        <v>0</v>
      </c>
      <c r="U64" s="291">
        <f t="shared" si="14"/>
        <v>0</v>
      </c>
      <c r="V64" s="291">
        <f t="shared" si="14"/>
        <v>0</v>
      </c>
      <c r="W64" s="291">
        <f t="shared" si="14"/>
        <v>0</v>
      </c>
      <c r="X64" s="291">
        <f t="shared" si="14"/>
        <v>0</v>
      </c>
      <c r="Y64" s="273">
        <f t="shared" ref="Y64:Y66" si="16">ROUND(SUM(I64:L64)-M64+SUM(N64:X64),2)</f>
        <v>0</v>
      </c>
      <c r="Z64" s="291">
        <f>ROUND(SUM(Z44:Z52)*$AD$7,2)</f>
        <v>0</v>
      </c>
      <c r="AA64" s="273">
        <f t="shared" ref="AA64:AA66" si="17">ROUND(Z64+Y64,2)</f>
        <v>0</v>
      </c>
      <c r="AB64" s="239"/>
      <c r="AC64" s="239"/>
      <c r="AD64" s="239"/>
      <c r="AE64" s="239"/>
      <c r="AF64" s="239"/>
      <c r="AG64" s="239"/>
      <c r="AH64" s="239"/>
    </row>
    <row r="65" ht="24.0" customHeight="1">
      <c r="A65" s="282" t="s">
        <v>3050</v>
      </c>
      <c r="B65" s="177"/>
      <c r="C65" s="177"/>
      <c r="D65" s="177"/>
      <c r="E65" s="177"/>
      <c r="F65" s="178"/>
      <c r="G65" s="270">
        <v>53.0</v>
      </c>
      <c r="H65" s="271"/>
      <c r="I65" s="291">
        <f t="shared" ref="I65:X65" si="15">ROUND((I43+I64)*$AD$7,2)</f>
        <v>0</v>
      </c>
      <c r="J65" s="291">
        <f t="shared" si="15"/>
        <v>0</v>
      </c>
      <c r="K65" s="291">
        <f t="shared" si="15"/>
        <v>0</v>
      </c>
      <c r="L65" s="291">
        <f t="shared" si="15"/>
        <v>0</v>
      </c>
      <c r="M65" s="291">
        <f t="shared" si="15"/>
        <v>0</v>
      </c>
      <c r="N65" s="291">
        <f t="shared" si="15"/>
        <v>0</v>
      </c>
      <c r="O65" s="291">
        <f t="shared" si="15"/>
        <v>0</v>
      </c>
      <c r="P65" s="291">
        <f t="shared" si="15"/>
        <v>0</v>
      </c>
      <c r="Q65" s="291">
        <f t="shared" si="15"/>
        <v>0</v>
      </c>
      <c r="R65" s="291">
        <f t="shared" si="15"/>
        <v>0</v>
      </c>
      <c r="S65" s="291">
        <f t="shared" si="15"/>
        <v>0</v>
      </c>
      <c r="T65" s="291">
        <f t="shared" si="15"/>
        <v>0</v>
      </c>
      <c r="U65" s="291">
        <f t="shared" si="15"/>
        <v>0</v>
      </c>
      <c r="V65" s="291">
        <f t="shared" si="15"/>
        <v>0</v>
      </c>
      <c r="W65" s="291">
        <f t="shared" si="15"/>
        <v>0</v>
      </c>
      <c r="X65" s="291">
        <f t="shared" si="15"/>
        <v>0</v>
      </c>
      <c r="Y65" s="273">
        <f t="shared" si="16"/>
        <v>0</v>
      </c>
      <c r="Z65" s="291">
        <f>ROUND((Z43+Z64)*$AD$7,2)</f>
        <v>0</v>
      </c>
      <c r="AA65" s="273">
        <f t="shared" si="17"/>
        <v>0</v>
      </c>
      <c r="AB65" s="239"/>
      <c r="AC65" s="239"/>
      <c r="AD65" s="239"/>
      <c r="AE65" s="239"/>
      <c r="AF65" s="239"/>
      <c r="AG65" s="239"/>
      <c r="AH65" s="239"/>
    </row>
    <row r="66" ht="24.0" customHeight="1">
      <c r="A66" s="289" t="s">
        <v>3051</v>
      </c>
      <c r="B66" s="186"/>
      <c r="C66" s="186"/>
      <c r="D66" s="186"/>
      <c r="E66" s="186"/>
      <c r="F66" s="187"/>
      <c r="G66" s="278">
        <v>54.0</v>
      </c>
      <c r="H66" s="279"/>
      <c r="I66" s="292">
        <f t="shared" ref="I66:X66" si="18">ROUND(SUM(I53:I61)*$AD$7,2)</f>
        <v>0</v>
      </c>
      <c r="J66" s="292">
        <f t="shared" si="18"/>
        <v>0</v>
      </c>
      <c r="K66" s="292">
        <f t="shared" si="18"/>
        <v>0</v>
      </c>
      <c r="L66" s="292">
        <f t="shared" si="18"/>
        <v>0</v>
      </c>
      <c r="M66" s="292">
        <f t="shared" si="18"/>
        <v>0</v>
      </c>
      <c r="N66" s="292">
        <f t="shared" si="18"/>
        <v>0</v>
      </c>
      <c r="O66" s="292">
        <f t="shared" si="18"/>
        <v>0</v>
      </c>
      <c r="P66" s="292">
        <f t="shared" si="18"/>
        <v>0</v>
      </c>
      <c r="Q66" s="292">
        <f t="shared" si="18"/>
        <v>0</v>
      </c>
      <c r="R66" s="292">
        <f t="shared" si="18"/>
        <v>0</v>
      </c>
      <c r="S66" s="292">
        <f t="shared" si="18"/>
        <v>0</v>
      </c>
      <c r="T66" s="292">
        <f t="shared" si="18"/>
        <v>0</v>
      </c>
      <c r="U66" s="292">
        <f t="shared" si="18"/>
        <v>0</v>
      </c>
      <c r="V66" s="292">
        <f t="shared" si="18"/>
        <v>0</v>
      </c>
      <c r="W66" s="292">
        <f t="shared" si="18"/>
        <v>0</v>
      </c>
      <c r="X66" s="292">
        <f t="shared" si="18"/>
        <v>0</v>
      </c>
      <c r="Y66" s="280">
        <f t="shared" si="16"/>
        <v>0</v>
      </c>
      <c r="Z66" s="292">
        <f>ROUND(SUM(Z53:Z61)*$AD$7,2)</f>
        <v>0</v>
      </c>
      <c r="AA66" s="280">
        <f t="shared" si="17"/>
        <v>0</v>
      </c>
      <c r="AB66" s="239"/>
      <c r="AC66" s="239"/>
      <c r="AD66" s="239"/>
      <c r="AE66" s="239"/>
      <c r="AF66" s="239"/>
      <c r="AG66" s="239"/>
      <c r="AH66" s="239"/>
    </row>
    <row r="67" ht="4.5" customHeight="1">
      <c r="A67" s="239"/>
      <c r="B67" s="239"/>
      <c r="C67" s="239"/>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c r="AG67" s="239"/>
      <c r="AH67" s="239"/>
    </row>
    <row r="68" ht="12.75" hidden="1" customHeight="1">
      <c r="A68" s="239"/>
      <c r="B68" s="239"/>
      <c r="C68" s="239"/>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c r="AH68" s="239"/>
    </row>
    <row r="69" ht="12.75" hidden="1" customHeight="1">
      <c r="A69" s="239"/>
      <c r="B69" s="239"/>
      <c r="C69" s="239"/>
      <c r="D69" s="239"/>
      <c r="E69" s="239"/>
      <c r="F69" s="239"/>
      <c r="G69" s="239"/>
      <c r="H69" s="239"/>
      <c r="I69" s="239"/>
      <c r="J69" s="239"/>
      <c r="K69" s="239"/>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row>
    <row r="70" ht="12.75" hidden="1" customHeight="1">
      <c r="A70" s="239"/>
      <c r="B70" s="239"/>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c r="AG70" s="239"/>
      <c r="AH70" s="239"/>
    </row>
    <row r="71" ht="12.75" hidden="1" customHeight="1">
      <c r="A71" s="239"/>
      <c r="B71" s="239"/>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39"/>
      <c r="AH71" s="239"/>
    </row>
    <row r="72" ht="12.75" hidden="1" customHeight="1">
      <c r="A72" s="239"/>
      <c r="B72" s="239"/>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39"/>
      <c r="AH72" s="239"/>
    </row>
    <row r="73" ht="11.25" customHeight="1">
      <c r="A73" s="239"/>
      <c r="B73" s="239"/>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c r="AH73" s="239"/>
    </row>
    <row r="74" ht="11.25" customHeight="1">
      <c r="A74" s="239"/>
      <c r="B74" s="239"/>
      <c r="C74" s="239"/>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c r="AE74" s="239"/>
      <c r="AF74" s="239"/>
      <c r="AG74" s="239"/>
      <c r="AH74" s="239"/>
    </row>
    <row r="75" ht="11.25" customHeight="1">
      <c r="A75" s="239"/>
      <c r="B75" s="239"/>
      <c r="C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39"/>
      <c r="AH75" s="239"/>
    </row>
    <row r="76" ht="11.25" customHeight="1">
      <c r="A76" s="239"/>
      <c r="B76" s="239"/>
      <c r="C76" s="239"/>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c r="AG76" s="239"/>
      <c r="AH76" s="239"/>
    </row>
    <row r="77" ht="11.25" customHeight="1">
      <c r="A77" s="239"/>
      <c r="B77" s="239"/>
      <c r="C77" s="239"/>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39"/>
      <c r="AH77" s="239"/>
    </row>
    <row r="78" ht="11.25" customHeight="1">
      <c r="A78" s="239"/>
      <c r="B78" s="239"/>
      <c r="C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row>
    <row r="79" ht="11.25" customHeight="1">
      <c r="A79" s="239"/>
      <c r="B79" s="239"/>
      <c r="C79" s="239"/>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c r="AH79" s="239"/>
    </row>
    <row r="80" ht="11.25" customHeight="1">
      <c r="A80" s="239"/>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row>
    <row r="81" ht="11.25" customHeight="1">
      <c r="A81" s="239"/>
      <c r="B81" s="239"/>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c r="AG81" s="239"/>
      <c r="AH81" s="239"/>
    </row>
    <row r="82" ht="11.25" customHeight="1">
      <c r="A82" s="239"/>
      <c r="B82" s="239"/>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39"/>
      <c r="AH82" s="239"/>
    </row>
    <row r="83" ht="11.25" customHeight="1">
      <c r="A83" s="239"/>
      <c r="B83" s="239"/>
      <c r="C83" s="239"/>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row>
    <row r="84" ht="11.25" customHeight="1">
      <c r="A84" s="239"/>
      <c r="B84" s="239"/>
      <c r="C84" s="239"/>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39"/>
      <c r="AH84" s="239"/>
    </row>
    <row r="85" ht="11.25" customHeight="1">
      <c r="A85" s="239"/>
      <c r="B85" s="239"/>
      <c r="C85" s="239"/>
      <c r="D85" s="239"/>
      <c r="E85" s="239"/>
      <c r="F85" s="239"/>
      <c r="G85" s="239"/>
      <c r="H85" s="239"/>
      <c r="I85" s="239"/>
      <c r="J85" s="239"/>
      <c r="K85" s="239"/>
      <c r="L85" s="239"/>
      <c r="M85" s="239"/>
      <c r="N85" s="239"/>
      <c r="O85" s="239"/>
      <c r="P85" s="239"/>
      <c r="Q85" s="239"/>
      <c r="R85" s="239"/>
      <c r="S85" s="239"/>
      <c r="T85" s="239"/>
      <c r="U85" s="239"/>
      <c r="V85" s="239"/>
      <c r="W85" s="239"/>
      <c r="X85" s="239"/>
      <c r="Y85" s="239"/>
      <c r="Z85" s="239"/>
      <c r="AA85" s="239"/>
      <c r="AB85" s="239"/>
      <c r="AC85" s="239"/>
      <c r="AD85" s="239"/>
      <c r="AE85" s="239"/>
      <c r="AF85" s="239"/>
      <c r="AG85" s="239"/>
      <c r="AH85" s="239"/>
    </row>
    <row r="86" ht="11.25" customHeight="1">
      <c r="A86" s="239"/>
      <c r="B86" s="239"/>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39"/>
      <c r="AH86" s="239"/>
    </row>
    <row r="87" ht="24.75" hidden="1" customHeight="1">
      <c r="A87" s="239"/>
      <c r="B87" s="239"/>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c r="AE87" s="239"/>
      <c r="AF87" s="239"/>
      <c r="AG87" s="239"/>
      <c r="AH87" s="239"/>
    </row>
    <row r="88" ht="11.25" customHeight="1">
      <c r="A88" s="239"/>
      <c r="B88" s="239"/>
      <c r="C88" s="239"/>
      <c r="D88" s="239"/>
      <c r="E88" s="239"/>
      <c r="F88" s="239"/>
      <c r="G88" s="239"/>
      <c r="H88" s="239"/>
      <c r="I88" s="239"/>
      <c r="J88" s="239"/>
      <c r="K88" s="239"/>
      <c r="L88" s="239"/>
      <c r="M88" s="239"/>
      <c r="N88" s="239"/>
      <c r="O88" s="239"/>
      <c r="P88" s="239"/>
      <c r="Q88" s="239"/>
      <c r="R88" s="239"/>
      <c r="S88" s="239"/>
      <c r="T88" s="239"/>
      <c r="U88" s="239"/>
      <c r="V88" s="239"/>
      <c r="W88" s="239"/>
      <c r="X88" s="239"/>
      <c r="Y88" s="239"/>
      <c r="Z88" s="239"/>
      <c r="AA88" s="239"/>
      <c r="AB88" s="239"/>
      <c r="AC88" s="239"/>
      <c r="AD88" s="239"/>
      <c r="AE88" s="239"/>
      <c r="AF88" s="239"/>
      <c r="AG88" s="239"/>
      <c r="AH88" s="239"/>
    </row>
    <row r="89" ht="11.25" customHeight="1">
      <c r="A89" s="239"/>
      <c r="B89" s="239"/>
      <c r="C89" s="239"/>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row>
    <row r="90" ht="11.25" customHeight="1">
      <c r="A90" s="239"/>
      <c r="B90" s="239"/>
      <c r="C90" s="239"/>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c r="AG90" s="239"/>
      <c r="AH90" s="239"/>
    </row>
    <row r="91" ht="11.25" customHeight="1">
      <c r="A91" s="239"/>
      <c r="B91" s="239"/>
      <c r="C91" s="239"/>
      <c r="D91" s="239"/>
      <c r="E91" s="239"/>
      <c r="F91" s="239"/>
      <c r="G91" s="239"/>
      <c r="H91" s="239"/>
      <c r="I91" s="239"/>
      <c r="J91" s="239"/>
      <c r="K91" s="239"/>
      <c r="L91" s="239"/>
      <c r="M91" s="239"/>
      <c r="N91" s="239"/>
      <c r="O91" s="239"/>
      <c r="P91" s="239"/>
      <c r="Q91" s="239"/>
      <c r="R91" s="239"/>
      <c r="S91" s="239"/>
      <c r="T91" s="239"/>
      <c r="U91" s="239"/>
      <c r="V91" s="239"/>
      <c r="W91" s="239"/>
      <c r="X91" s="239"/>
      <c r="Y91" s="239"/>
      <c r="Z91" s="239"/>
      <c r="AA91" s="239"/>
      <c r="AB91" s="239"/>
      <c r="AC91" s="239"/>
      <c r="AD91" s="239"/>
      <c r="AE91" s="239"/>
      <c r="AF91" s="239"/>
      <c r="AG91" s="239"/>
      <c r="AH91" s="239"/>
    </row>
    <row r="92" ht="11.25" customHeight="1">
      <c r="A92" s="239"/>
      <c r="B92" s="239"/>
      <c r="C92" s="239"/>
      <c r="D92" s="239"/>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row>
    <row r="93" ht="11.25" customHeight="1">
      <c r="A93" s="239"/>
      <c r="B93" s="239"/>
      <c r="C93" s="239"/>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c r="AE93" s="239"/>
      <c r="AF93" s="239"/>
      <c r="AG93" s="239"/>
      <c r="AH93" s="239"/>
    </row>
    <row r="94" ht="11.25" customHeight="1">
      <c r="A94" s="239"/>
      <c r="B94" s="239"/>
      <c r="C94" s="239"/>
      <c r="D94" s="239"/>
      <c r="E94" s="239"/>
      <c r="F94" s="239"/>
      <c r="G94" s="239"/>
      <c r="H94" s="239"/>
      <c r="I94" s="239"/>
      <c r="J94" s="239"/>
      <c r="K94" s="239"/>
      <c r="L94" s="239"/>
      <c r="M94" s="239"/>
      <c r="N94" s="239"/>
      <c r="O94" s="239"/>
      <c r="P94" s="239"/>
      <c r="Q94" s="239"/>
      <c r="R94" s="239"/>
      <c r="S94" s="239"/>
      <c r="T94" s="239"/>
      <c r="U94" s="239"/>
      <c r="V94" s="239"/>
      <c r="W94" s="239"/>
      <c r="X94" s="239"/>
      <c r="Y94" s="239"/>
      <c r="Z94" s="239"/>
      <c r="AA94" s="239"/>
      <c r="AB94" s="239"/>
      <c r="AC94" s="239"/>
      <c r="AD94" s="239"/>
      <c r="AE94" s="239"/>
      <c r="AF94" s="239"/>
      <c r="AG94" s="239"/>
      <c r="AH94" s="239"/>
    </row>
    <row r="95" ht="11.25" customHeight="1">
      <c r="A95" s="239"/>
      <c r="B95" s="239"/>
      <c r="C95" s="239"/>
      <c r="D95" s="239"/>
      <c r="E95" s="239"/>
      <c r="F95" s="239"/>
      <c r="G95" s="239"/>
      <c r="H95" s="239"/>
      <c r="I95" s="239"/>
      <c r="J95" s="239"/>
      <c r="K95" s="239"/>
      <c r="L95" s="239"/>
      <c r="M95" s="239"/>
      <c r="N95" s="239"/>
      <c r="O95" s="239"/>
      <c r="P95" s="239"/>
      <c r="Q95" s="239"/>
      <c r="R95" s="239"/>
      <c r="S95" s="239"/>
      <c r="T95" s="239"/>
      <c r="U95" s="239"/>
      <c r="V95" s="239"/>
      <c r="W95" s="239"/>
      <c r="X95" s="239"/>
      <c r="Y95" s="239"/>
      <c r="Z95" s="239"/>
      <c r="AA95" s="239"/>
      <c r="AB95" s="239"/>
      <c r="AC95" s="239"/>
      <c r="AD95" s="239"/>
      <c r="AE95" s="239"/>
      <c r="AF95" s="239"/>
      <c r="AG95" s="239"/>
      <c r="AH95" s="239"/>
    </row>
    <row r="96" ht="11.25" customHeight="1">
      <c r="A96" s="239"/>
      <c r="B96" s="239"/>
      <c r="C96" s="239"/>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c r="AG96" s="239"/>
      <c r="AH96" s="239"/>
    </row>
    <row r="97" ht="11.25" customHeight="1">
      <c r="A97" s="239"/>
      <c r="B97" s="239"/>
      <c r="C97" s="239"/>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row>
    <row r="98" ht="11.25" customHeight="1">
      <c r="A98" s="239"/>
      <c r="B98" s="239"/>
      <c r="C98" s="239"/>
      <c r="D98" s="239"/>
      <c r="E98" s="239"/>
      <c r="F98" s="239"/>
      <c r="G98" s="239"/>
      <c r="H98" s="239"/>
      <c r="I98" s="239"/>
      <c r="J98" s="239"/>
      <c r="K98" s="239"/>
      <c r="L98" s="239"/>
      <c r="M98" s="239"/>
      <c r="N98" s="239"/>
      <c r="O98" s="239"/>
      <c r="P98" s="239"/>
      <c r="Q98" s="239"/>
      <c r="R98" s="239"/>
      <c r="S98" s="239"/>
      <c r="T98" s="239"/>
      <c r="U98" s="239"/>
      <c r="V98" s="239"/>
      <c r="W98" s="239"/>
      <c r="X98" s="239"/>
      <c r="Y98" s="239"/>
      <c r="Z98" s="239"/>
      <c r="AA98" s="239"/>
      <c r="AB98" s="239"/>
      <c r="AC98" s="239"/>
      <c r="AD98" s="239"/>
      <c r="AE98" s="239"/>
      <c r="AF98" s="239"/>
      <c r="AG98" s="239"/>
      <c r="AH98" s="239"/>
    </row>
    <row r="99" ht="11.25" customHeight="1">
      <c r="A99" s="239"/>
      <c r="B99" s="239"/>
      <c r="C99" s="239"/>
      <c r="D99" s="239"/>
      <c r="E99" s="239"/>
      <c r="F99" s="239"/>
      <c r="G99" s="239"/>
      <c r="H99" s="239"/>
      <c r="I99" s="239"/>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c r="AG99" s="239"/>
      <c r="AH99" s="239"/>
    </row>
    <row r="100" ht="11.25" customHeight="1">
      <c r="A100" s="239"/>
      <c r="B100" s="239"/>
      <c r="C100" s="239"/>
      <c r="D100" s="239"/>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c r="AG100" s="239"/>
      <c r="AH100" s="239"/>
    </row>
    <row r="101" ht="11.25" customHeight="1">
      <c r="A101" s="239"/>
      <c r="B101" s="239"/>
      <c r="C101" s="239"/>
      <c r="D101" s="239"/>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c r="AA101" s="239"/>
      <c r="AB101" s="239"/>
      <c r="AC101" s="239"/>
      <c r="AD101" s="239"/>
      <c r="AE101" s="239"/>
      <c r="AF101" s="239"/>
      <c r="AG101" s="239"/>
      <c r="AH101" s="239"/>
    </row>
    <row r="102" ht="11.25" customHeight="1">
      <c r="A102" s="239"/>
      <c r="B102" s="239"/>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c r="AA102" s="239"/>
      <c r="AB102" s="239"/>
      <c r="AC102" s="239"/>
      <c r="AD102" s="239"/>
      <c r="AE102" s="239"/>
      <c r="AF102" s="239"/>
      <c r="AG102" s="239"/>
      <c r="AH102" s="239"/>
    </row>
    <row r="103" ht="11.25" customHeight="1">
      <c r="A103" s="239"/>
      <c r="B103" s="239"/>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c r="AG103" s="239"/>
      <c r="AH103" s="239"/>
    </row>
    <row r="104" ht="11.25" customHeight="1">
      <c r="A104" s="239"/>
      <c r="B104" s="239"/>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row>
    <row r="105" ht="11.25" customHeight="1">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c r="AH105" s="239"/>
    </row>
    <row r="106" ht="11.25" customHeight="1">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c r="AH106" s="239"/>
    </row>
    <row r="107" ht="11.25" customHeight="1">
      <c r="A107" s="239"/>
      <c r="B107" s="239"/>
      <c r="C107" s="239"/>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row>
    <row r="108" ht="11.25" customHeight="1">
      <c r="A108" s="239"/>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239"/>
      <c r="AG108" s="239"/>
      <c r="AH108" s="239"/>
    </row>
    <row r="109" ht="11.25" customHeight="1">
      <c r="A109" s="239"/>
      <c r="B109" s="239"/>
      <c r="C109" s="239"/>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c r="AA109" s="239"/>
      <c r="AB109" s="239"/>
      <c r="AC109" s="239"/>
      <c r="AD109" s="239"/>
      <c r="AE109" s="239"/>
      <c r="AF109" s="239"/>
      <c r="AG109" s="239"/>
      <c r="AH109" s="239"/>
    </row>
    <row r="110" ht="11.25" customHeight="1">
      <c r="A110" s="239"/>
      <c r="B110" s="239"/>
      <c r="C110" s="239"/>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row>
    <row r="111" ht="11.25" customHeight="1">
      <c r="A111" s="239"/>
      <c r="B111" s="239"/>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c r="AG111" s="239"/>
      <c r="AH111" s="239"/>
    </row>
    <row r="112" ht="11.25" customHeight="1">
      <c r="A112" s="239"/>
      <c r="B112" s="239"/>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c r="AA112" s="239"/>
      <c r="AB112" s="239"/>
      <c r="AC112" s="239"/>
      <c r="AD112" s="239"/>
      <c r="AE112" s="239"/>
      <c r="AF112" s="239"/>
      <c r="AG112" s="239"/>
      <c r="AH112" s="239"/>
    </row>
    <row r="113" ht="11.25" customHeight="1">
      <c r="A113" s="239"/>
      <c r="B113" s="239"/>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39"/>
      <c r="AH113" s="239"/>
    </row>
    <row r="114" ht="11.25" customHeight="1">
      <c r="A114" s="239"/>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c r="AA114" s="239"/>
      <c r="AB114" s="239"/>
      <c r="AC114" s="239"/>
      <c r="AD114" s="239"/>
      <c r="AE114" s="239"/>
      <c r="AF114" s="239"/>
      <c r="AG114" s="239"/>
      <c r="AH114" s="239"/>
    </row>
    <row r="115" ht="11.25" customHeight="1">
      <c r="A115" s="239"/>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39"/>
      <c r="AH115" s="239"/>
    </row>
    <row r="116" ht="11.25" customHeight="1">
      <c r="A116" s="239"/>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row>
    <row r="117" ht="11.25" customHeight="1">
      <c r="A117" s="239"/>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c r="AA117" s="239"/>
      <c r="AB117" s="239"/>
      <c r="AC117" s="239"/>
      <c r="AD117" s="239"/>
      <c r="AE117" s="239"/>
      <c r="AF117" s="239"/>
      <c r="AG117" s="239"/>
      <c r="AH117" s="239"/>
    </row>
    <row r="118" ht="11.25" customHeight="1">
      <c r="A118" s="239"/>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39"/>
      <c r="Z118" s="239"/>
      <c r="AA118" s="239"/>
      <c r="AB118" s="239"/>
      <c r="AC118" s="239"/>
      <c r="AD118" s="239"/>
      <c r="AE118" s="239"/>
      <c r="AF118" s="239"/>
      <c r="AG118" s="239"/>
      <c r="AH118" s="239"/>
    </row>
    <row r="119" ht="11.25" customHeight="1">
      <c r="A119" s="239"/>
      <c r="B119" s="239"/>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c r="AA119" s="239"/>
      <c r="AB119" s="239"/>
      <c r="AC119" s="239"/>
      <c r="AD119" s="239"/>
      <c r="AE119" s="239"/>
      <c r="AF119" s="239"/>
      <c r="AG119" s="239"/>
      <c r="AH119" s="239"/>
    </row>
    <row r="120" ht="11.25" customHeight="1">
      <c r="A120" s="239"/>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row>
    <row r="121" ht="11.25" customHeight="1">
      <c r="A121" s="239"/>
      <c r="B121" s="239"/>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c r="AA121" s="239"/>
      <c r="AB121" s="239"/>
      <c r="AC121" s="239"/>
      <c r="AD121" s="239"/>
      <c r="AE121" s="239"/>
      <c r="AF121" s="239"/>
      <c r="AG121" s="239"/>
      <c r="AH121" s="239"/>
    </row>
    <row r="122" ht="11.25" customHeight="1">
      <c r="A122" s="239"/>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c r="AG122" s="239"/>
      <c r="AH122" s="239"/>
    </row>
    <row r="123" ht="11.25" customHeight="1">
      <c r="A123" s="239"/>
      <c r="B123" s="239"/>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39"/>
      <c r="AF123" s="239"/>
      <c r="AG123" s="239"/>
      <c r="AH123" s="239"/>
    </row>
    <row r="124" ht="11.25" customHeight="1">
      <c r="A124" s="239"/>
      <c r="B124" s="239"/>
      <c r="C124" s="239"/>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row>
    <row r="125" ht="11.25" customHeight="1">
      <c r="A125" s="239"/>
      <c r="B125" s="239"/>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c r="AA125" s="239"/>
      <c r="AB125" s="239"/>
      <c r="AC125" s="239"/>
      <c r="AD125" s="239"/>
      <c r="AE125" s="239"/>
      <c r="AF125" s="239"/>
      <c r="AG125" s="239"/>
      <c r="AH125" s="239"/>
    </row>
    <row r="126" ht="11.25" customHeight="1">
      <c r="A126" s="239"/>
      <c r="B126" s="239"/>
      <c r="C126" s="239"/>
      <c r="D126" s="239"/>
      <c r="E126" s="239"/>
      <c r="F126" s="239"/>
      <c r="G126" s="239"/>
      <c r="H126" s="239"/>
      <c r="I126" s="239"/>
      <c r="J126" s="239"/>
      <c r="K126" s="239"/>
      <c r="L126" s="239"/>
      <c r="M126" s="239"/>
      <c r="N126" s="239"/>
      <c r="O126" s="239"/>
      <c r="P126" s="239"/>
      <c r="Q126" s="239"/>
      <c r="R126" s="239"/>
      <c r="S126" s="239"/>
      <c r="T126" s="239"/>
      <c r="U126" s="239"/>
      <c r="V126" s="239"/>
      <c r="W126" s="239"/>
      <c r="X126" s="239"/>
      <c r="Y126" s="239"/>
      <c r="Z126" s="239"/>
      <c r="AA126" s="239"/>
      <c r="AB126" s="239"/>
      <c r="AC126" s="239"/>
      <c r="AD126" s="239"/>
      <c r="AE126" s="239"/>
      <c r="AF126" s="239"/>
      <c r="AG126" s="239"/>
      <c r="AH126" s="239"/>
    </row>
    <row r="127" ht="11.25" customHeight="1">
      <c r="A127" s="239"/>
      <c r="B127" s="239"/>
      <c r="C127" s="239"/>
      <c r="D127" s="239"/>
      <c r="E127" s="239"/>
      <c r="F127" s="239"/>
      <c r="G127" s="239"/>
      <c r="H127" s="239"/>
      <c r="I127" s="239"/>
      <c r="J127" s="239"/>
      <c r="K127" s="239"/>
      <c r="L127" s="239"/>
      <c r="M127" s="239"/>
      <c r="N127" s="239"/>
      <c r="O127" s="239"/>
      <c r="P127" s="239"/>
      <c r="Q127" s="239"/>
      <c r="R127" s="239"/>
      <c r="S127" s="239"/>
      <c r="T127" s="239"/>
      <c r="U127" s="239"/>
      <c r="V127" s="239"/>
      <c r="W127" s="239"/>
      <c r="X127" s="239"/>
      <c r="Y127" s="239"/>
      <c r="Z127" s="239"/>
      <c r="AA127" s="239"/>
      <c r="AB127" s="239"/>
      <c r="AC127" s="239"/>
      <c r="AD127" s="239"/>
      <c r="AE127" s="239"/>
      <c r="AF127" s="239"/>
      <c r="AG127" s="239"/>
      <c r="AH127" s="239"/>
    </row>
    <row r="128" ht="11.25" customHeight="1">
      <c r="A128" s="239"/>
      <c r="B128" s="239"/>
      <c r="C128" s="239"/>
      <c r="D128" s="239"/>
      <c r="E128" s="239"/>
      <c r="F128" s="239"/>
      <c r="G128" s="239"/>
      <c r="H128" s="239"/>
      <c r="I128" s="239"/>
      <c r="J128" s="239"/>
      <c r="K128" s="239"/>
      <c r="L128" s="239"/>
      <c r="M128" s="239"/>
      <c r="N128" s="239"/>
      <c r="O128" s="239"/>
      <c r="P128" s="239"/>
      <c r="Q128" s="239"/>
      <c r="R128" s="239"/>
      <c r="S128" s="239"/>
      <c r="T128" s="239"/>
      <c r="U128" s="239"/>
      <c r="V128" s="239"/>
      <c r="W128" s="239"/>
      <c r="X128" s="239"/>
      <c r="Y128" s="239"/>
      <c r="Z128" s="239"/>
      <c r="AA128" s="239"/>
      <c r="AB128" s="239"/>
      <c r="AC128" s="239"/>
      <c r="AD128" s="239"/>
      <c r="AE128" s="239"/>
      <c r="AF128" s="239"/>
      <c r="AG128" s="239"/>
      <c r="AH128" s="239"/>
    </row>
    <row r="129" ht="11.25" customHeight="1">
      <c r="A129" s="239"/>
      <c r="B129" s="239"/>
      <c r="C129" s="239"/>
      <c r="D129" s="239"/>
      <c r="E129" s="239"/>
      <c r="F129" s="239"/>
      <c r="G129" s="239"/>
      <c r="H129" s="239"/>
      <c r="I129" s="239"/>
      <c r="J129" s="239"/>
      <c r="K129" s="239"/>
      <c r="L129" s="239"/>
      <c r="M129" s="239"/>
      <c r="N129" s="239"/>
      <c r="O129" s="239"/>
      <c r="P129" s="239"/>
      <c r="Q129" s="239"/>
      <c r="R129" s="239"/>
      <c r="S129" s="239"/>
      <c r="T129" s="239"/>
      <c r="U129" s="239"/>
      <c r="V129" s="239"/>
      <c r="W129" s="239"/>
      <c r="X129" s="239"/>
      <c r="Y129" s="239"/>
      <c r="Z129" s="239"/>
      <c r="AA129" s="239"/>
      <c r="AB129" s="239"/>
      <c r="AC129" s="239"/>
      <c r="AD129" s="239"/>
      <c r="AE129" s="239"/>
      <c r="AF129" s="239"/>
      <c r="AG129" s="239"/>
      <c r="AH129" s="239"/>
    </row>
    <row r="130" ht="11.25" customHeight="1">
      <c r="A130" s="239"/>
      <c r="B130" s="239"/>
      <c r="C130" s="239"/>
      <c r="D130" s="239"/>
      <c r="E130" s="239"/>
      <c r="F130" s="239"/>
      <c r="G130" s="239"/>
      <c r="H130" s="239"/>
      <c r="I130" s="239"/>
      <c r="J130" s="239"/>
      <c r="K130" s="239"/>
      <c r="L130" s="239"/>
      <c r="M130" s="239"/>
      <c r="N130" s="239"/>
      <c r="O130" s="239"/>
      <c r="P130" s="239"/>
      <c r="Q130" s="239"/>
      <c r="R130" s="239"/>
      <c r="S130" s="239"/>
      <c r="T130" s="239"/>
      <c r="U130" s="239"/>
      <c r="V130" s="239"/>
      <c r="W130" s="239"/>
      <c r="X130" s="239"/>
      <c r="Y130" s="239"/>
      <c r="Z130" s="239"/>
      <c r="AA130" s="239"/>
      <c r="AB130" s="239"/>
      <c r="AC130" s="239"/>
      <c r="AD130" s="239"/>
      <c r="AE130" s="239"/>
      <c r="AF130" s="239"/>
      <c r="AG130" s="239"/>
      <c r="AH130" s="239"/>
    </row>
    <row r="131" ht="11.25" customHeight="1">
      <c r="A131" s="239"/>
      <c r="B131" s="239"/>
      <c r="C131" s="239"/>
      <c r="D131" s="239"/>
      <c r="E131" s="239"/>
      <c r="F131" s="239"/>
      <c r="G131" s="239"/>
      <c r="H131" s="239"/>
      <c r="I131" s="239"/>
      <c r="J131" s="239"/>
      <c r="K131" s="239"/>
      <c r="L131" s="239"/>
      <c r="M131" s="239"/>
      <c r="N131" s="239"/>
      <c r="O131" s="239"/>
      <c r="P131" s="239"/>
      <c r="Q131" s="239"/>
      <c r="R131" s="239"/>
      <c r="S131" s="239"/>
      <c r="T131" s="239"/>
      <c r="U131" s="239"/>
      <c r="V131" s="239"/>
      <c r="W131" s="239"/>
      <c r="X131" s="239"/>
      <c r="Y131" s="239"/>
      <c r="Z131" s="239"/>
      <c r="AA131" s="239"/>
      <c r="AB131" s="239"/>
      <c r="AC131" s="239"/>
      <c r="AD131" s="239"/>
      <c r="AE131" s="239"/>
      <c r="AF131" s="239"/>
      <c r="AG131" s="239"/>
      <c r="AH131" s="239"/>
    </row>
    <row r="132" ht="11.25" customHeight="1">
      <c r="A132" s="239"/>
      <c r="B132" s="239"/>
      <c r="C132" s="239"/>
      <c r="D132" s="239"/>
      <c r="E132" s="239"/>
      <c r="F132" s="239"/>
      <c r="G132" s="239"/>
      <c r="H132" s="239"/>
      <c r="I132" s="239"/>
      <c r="J132" s="239"/>
      <c r="K132" s="239"/>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row>
    <row r="133" ht="11.25" customHeight="1">
      <c r="A133" s="239"/>
      <c r="B133" s="239"/>
      <c r="C133" s="239"/>
      <c r="D133" s="239"/>
      <c r="E133" s="239"/>
      <c r="F133" s="239"/>
      <c r="G133" s="239"/>
      <c r="H133" s="239"/>
      <c r="I133" s="239"/>
      <c r="J133" s="239"/>
      <c r="K133" s="239"/>
      <c r="L133" s="239"/>
      <c r="M133" s="239"/>
      <c r="N133" s="239"/>
      <c r="O133" s="239"/>
      <c r="P133" s="239"/>
      <c r="Q133" s="239"/>
      <c r="R133" s="239"/>
      <c r="S133" s="239"/>
      <c r="T133" s="239"/>
      <c r="U133" s="239"/>
      <c r="V133" s="239"/>
      <c r="W133" s="239"/>
      <c r="X133" s="239"/>
      <c r="Y133" s="239"/>
      <c r="Z133" s="239"/>
      <c r="AA133" s="239"/>
      <c r="AB133" s="239"/>
      <c r="AC133" s="239"/>
      <c r="AD133" s="239"/>
      <c r="AE133" s="239"/>
      <c r="AF133" s="239"/>
      <c r="AG133" s="239"/>
      <c r="AH133" s="239"/>
    </row>
    <row r="134"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row>
    <row r="135" ht="11.25" customHeight="1">
      <c r="A135" s="239"/>
      <c r="B135" s="239"/>
      <c r="C135" s="239"/>
      <c r="D135" s="239"/>
      <c r="E135" s="239"/>
      <c r="F135" s="239"/>
      <c r="G135" s="239"/>
      <c r="H135" s="239"/>
      <c r="I135" s="239"/>
      <c r="J135" s="239"/>
      <c r="K135" s="239"/>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row>
    <row r="136" ht="11.25" customHeight="1">
      <c r="A136" s="239"/>
      <c r="B136" s="239"/>
      <c r="C136" s="239"/>
      <c r="D136" s="239"/>
      <c r="E136" s="239"/>
      <c r="F136" s="239"/>
      <c r="G136" s="239"/>
      <c r="H136" s="239"/>
      <c r="I136" s="239"/>
      <c r="J136" s="239"/>
      <c r="K136" s="239"/>
      <c r="L136" s="239"/>
      <c r="M136" s="239"/>
      <c r="N136" s="239"/>
      <c r="O136" s="239"/>
      <c r="P136" s="239"/>
      <c r="Q136" s="239"/>
      <c r="R136" s="239"/>
      <c r="S136" s="239"/>
      <c r="T136" s="239"/>
      <c r="U136" s="239"/>
      <c r="V136" s="239"/>
      <c r="W136" s="239"/>
      <c r="X136" s="239"/>
      <c r="Y136" s="239"/>
      <c r="Z136" s="239"/>
      <c r="AA136" s="239"/>
      <c r="AB136" s="239"/>
      <c r="AC136" s="239"/>
      <c r="AD136" s="239"/>
      <c r="AE136" s="239"/>
      <c r="AF136" s="239"/>
      <c r="AG136" s="239"/>
      <c r="AH136" s="239"/>
    </row>
    <row r="137" ht="11.25" customHeight="1">
      <c r="A137" s="239"/>
      <c r="B137" s="239"/>
      <c r="C137" s="239"/>
      <c r="D137" s="239"/>
      <c r="E137" s="239"/>
      <c r="F137" s="239"/>
      <c r="G137" s="239"/>
      <c r="H137" s="239"/>
      <c r="I137" s="239"/>
      <c r="J137" s="239"/>
      <c r="K137" s="239"/>
      <c r="L137" s="239"/>
      <c r="M137" s="239"/>
      <c r="N137" s="239"/>
      <c r="O137" s="239"/>
      <c r="P137" s="239"/>
      <c r="Q137" s="239"/>
      <c r="R137" s="239"/>
      <c r="S137" s="239"/>
      <c r="T137" s="239"/>
      <c r="U137" s="239"/>
      <c r="V137" s="239"/>
      <c r="W137" s="239"/>
      <c r="X137" s="239"/>
      <c r="Y137" s="239"/>
      <c r="Z137" s="239"/>
      <c r="AA137" s="239"/>
      <c r="AB137" s="239"/>
      <c r="AC137" s="239"/>
      <c r="AD137" s="239"/>
      <c r="AE137" s="239"/>
      <c r="AF137" s="239"/>
      <c r="AG137" s="239"/>
      <c r="AH137" s="239"/>
    </row>
    <row r="138" ht="11.25" customHeight="1">
      <c r="A138" s="239"/>
      <c r="B138" s="239"/>
      <c r="C138" s="239"/>
      <c r="D138" s="239"/>
      <c r="E138" s="239"/>
      <c r="F138" s="239"/>
      <c r="G138" s="239"/>
      <c r="H138" s="239"/>
      <c r="I138" s="239"/>
      <c r="J138" s="239"/>
      <c r="K138" s="239"/>
      <c r="L138" s="239"/>
      <c r="M138" s="239"/>
      <c r="N138" s="239"/>
      <c r="O138" s="239"/>
      <c r="P138" s="239"/>
      <c r="Q138" s="239"/>
      <c r="R138" s="239"/>
      <c r="S138" s="239"/>
      <c r="T138" s="239"/>
      <c r="U138" s="239"/>
      <c r="V138" s="239"/>
      <c r="W138" s="239"/>
      <c r="X138" s="239"/>
      <c r="Y138" s="239"/>
      <c r="Z138" s="239"/>
      <c r="AA138" s="239"/>
      <c r="AB138" s="239"/>
      <c r="AC138" s="239"/>
      <c r="AD138" s="239"/>
      <c r="AE138" s="239"/>
      <c r="AF138" s="239"/>
      <c r="AG138" s="239"/>
      <c r="AH138" s="239"/>
    </row>
    <row r="139" ht="11.25" customHeight="1">
      <c r="A139" s="239"/>
      <c r="B139" s="239"/>
      <c r="C139" s="239"/>
      <c r="D139" s="239"/>
      <c r="E139" s="239"/>
      <c r="F139" s="239"/>
      <c r="G139" s="239"/>
      <c r="H139" s="239"/>
      <c r="I139" s="239"/>
      <c r="J139" s="239"/>
      <c r="K139" s="239"/>
      <c r="L139" s="239"/>
      <c r="M139" s="239"/>
      <c r="N139" s="239"/>
      <c r="O139" s="239"/>
      <c r="P139" s="239"/>
      <c r="Q139" s="239"/>
      <c r="R139" s="239"/>
      <c r="S139" s="239"/>
      <c r="T139" s="239"/>
      <c r="U139" s="239"/>
      <c r="V139" s="239"/>
      <c r="W139" s="239"/>
      <c r="X139" s="239"/>
      <c r="Y139" s="239"/>
      <c r="Z139" s="239"/>
      <c r="AA139" s="239"/>
      <c r="AB139" s="239"/>
      <c r="AC139" s="239"/>
      <c r="AD139" s="239"/>
      <c r="AE139" s="239"/>
      <c r="AF139" s="239"/>
      <c r="AG139" s="239"/>
      <c r="AH139" s="239"/>
    </row>
    <row r="140" ht="11.25" customHeight="1">
      <c r="A140" s="239"/>
      <c r="B140" s="239"/>
      <c r="C140" s="239"/>
      <c r="D140" s="239"/>
      <c r="E140" s="239"/>
      <c r="F140" s="239"/>
      <c r="G140" s="239"/>
      <c r="H140" s="239"/>
      <c r="I140" s="239"/>
      <c r="J140" s="239"/>
      <c r="K140" s="239"/>
      <c r="L140" s="239"/>
      <c r="M140" s="239"/>
      <c r="N140" s="239"/>
      <c r="O140" s="239"/>
      <c r="P140" s="239"/>
      <c r="Q140" s="239"/>
      <c r="R140" s="239"/>
      <c r="S140" s="239"/>
      <c r="T140" s="239"/>
      <c r="U140" s="239"/>
      <c r="V140" s="239"/>
      <c r="W140" s="239"/>
      <c r="X140" s="239"/>
      <c r="Y140" s="239"/>
      <c r="Z140" s="239"/>
      <c r="AA140" s="239"/>
      <c r="AB140" s="239"/>
      <c r="AC140" s="239"/>
      <c r="AD140" s="239"/>
      <c r="AE140" s="239"/>
      <c r="AF140" s="239"/>
      <c r="AG140" s="239"/>
      <c r="AH140" s="239"/>
    </row>
    <row r="141" ht="11.25" customHeight="1">
      <c r="A141" s="239"/>
      <c r="B141" s="239"/>
      <c r="C141" s="239"/>
      <c r="D141" s="239"/>
      <c r="E141" s="239"/>
      <c r="F141" s="239"/>
      <c r="G141" s="239"/>
      <c r="H141" s="239"/>
      <c r="I141" s="239"/>
      <c r="J141" s="239"/>
      <c r="K141" s="239"/>
      <c r="L141" s="239"/>
      <c r="M141" s="239"/>
      <c r="N141" s="239"/>
      <c r="O141" s="239"/>
      <c r="P141" s="239"/>
      <c r="Q141" s="239"/>
      <c r="R141" s="239"/>
      <c r="S141" s="239"/>
      <c r="T141" s="239"/>
      <c r="U141" s="239"/>
      <c r="V141" s="239"/>
      <c r="W141" s="239"/>
      <c r="X141" s="239"/>
      <c r="Y141" s="239"/>
      <c r="Z141" s="239"/>
      <c r="AA141" s="239"/>
      <c r="AB141" s="239"/>
      <c r="AC141" s="239"/>
      <c r="AD141" s="239"/>
      <c r="AE141" s="239"/>
      <c r="AF141" s="239"/>
      <c r="AG141" s="239"/>
      <c r="AH141" s="239"/>
    </row>
    <row r="142" ht="11.25" customHeight="1">
      <c r="A142" s="239"/>
      <c r="B142" s="239"/>
      <c r="C142" s="239"/>
      <c r="D142" s="239"/>
      <c r="E142" s="239"/>
      <c r="F142" s="239"/>
      <c r="G142" s="239"/>
      <c r="H142" s="239"/>
      <c r="I142" s="239"/>
      <c r="J142" s="239"/>
      <c r="K142" s="239"/>
      <c r="L142" s="239"/>
      <c r="M142" s="239"/>
      <c r="N142" s="239"/>
      <c r="O142" s="239"/>
      <c r="P142" s="239"/>
      <c r="Q142" s="239"/>
      <c r="R142" s="239"/>
      <c r="S142" s="239"/>
      <c r="T142" s="239"/>
      <c r="U142" s="239"/>
      <c r="V142" s="239"/>
      <c r="W142" s="239"/>
      <c r="X142" s="239"/>
      <c r="Y142" s="239"/>
      <c r="Z142" s="239"/>
      <c r="AA142" s="239"/>
      <c r="AB142" s="239"/>
      <c r="AC142" s="239"/>
      <c r="AD142" s="239"/>
      <c r="AE142" s="239"/>
      <c r="AF142" s="239"/>
      <c r="AG142" s="239"/>
      <c r="AH142" s="239"/>
    </row>
    <row r="143" ht="11.25" customHeight="1">
      <c r="A143" s="239"/>
      <c r="B143" s="239"/>
      <c r="C143" s="239"/>
      <c r="D143" s="239"/>
      <c r="E143" s="239"/>
      <c r="F143" s="239"/>
      <c r="G143" s="239"/>
      <c r="H143" s="239"/>
      <c r="I143" s="239"/>
      <c r="J143" s="239"/>
      <c r="K143" s="239"/>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row>
    <row r="144" ht="11.25" customHeight="1">
      <c r="A144" s="239"/>
      <c r="B144" s="239"/>
      <c r="C144" s="239"/>
      <c r="D144" s="239"/>
      <c r="E144" s="239"/>
      <c r="F144" s="239"/>
      <c r="G144" s="239"/>
      <c r="H144" s="239"/>
      <c r="I144" s="239"/>
      <c r="J144" s="239"/>
      <c r="K144" s="239"/>
      <c r="L144" s="239"/>
      <c r="M144" s="239"/>
      <c r="N144" s="239"/>
      <c r="O144" s="239"/>
      <c r="P144" s="239"/>
      <c r="Q144" s="239"/>
      <c r="R144" s="239"/>
      <c r="S144" s="239"/>
      <c r="T144" s="239"/>
      <c r="U144" s="239"/>
      <c r="V144" s="239"/>
      <c r="W144" s="239"/>
      <c r="X144" s="239"/>
      <c r="Y144" s="239"/>
      <c r="Z144" s="239"/>
      <c r="AA144" s="239"/>
      <c r="AB144" s="239"/>
      <c r="AC144" s="239"/>
      <c r="AD144" s="239"/>
      <c r="AE144" s="239"/>
      <c r="AF144" s="239"/>
      <c r="AG144" s="239"/>
      <c r="AH144" s="239"/>
    </row>
    <row r="145" ht="11.25" customHeight="1">
      <c r="A145" s="239"/>
      <c r="B145" s="239"/>
      <c r="C145" s="239"/>
      <c r="D145" s="239"/>
      <c r="E145" s="239"/>
      <c r="F145" s="239"/>
      <c r="G145" s="239"/>
      <c r="H145" s="239"/>
      <c r="I145" s="239"/>
      <c r="J145" s="239"/>
      <c r="K145" s="239"/>
      <c r="L145" s="239"/>
      <c r="M145" s="239"/>
      <c r="N145" s="239"/>
      <c r="O145" s="239"/>
      <c r="P145" s="239"/>
      <c r="Q145" s="239"/>
      <c r="R145" s="239"/>
      <c r="S145" s="239"/>
      <c r="T145" s="239"/>
      <c r="U145" s="239"/>
      <c r="V145" s="239"/>
      <c r="W145" s="239"/>
      <c r="X145" s="239"/>
      <c r="Y145" s="239"/>
      <c r="Z145" s="239"/>
      <c r="AA145" s="239"/>
      <c r="AB145" s="239"/>
      <c r="AC145" s="239"/>
      <c r="AD145" s="239"/>
      <c r="AE145" s="239"/>
      <c r="AF145" s="239"/>
      <c r="AG145" s="239"/>
      <c r="AH145" s="239"/>
    </row>
    <row r="146" ht="11.25" customHeight="1">
      <c r="A146" s="239"/>
      <c r="B146" s="239"/>
      <c r="C146" s="239"/>
      <c r="D146" s="239"/>
      <c r="E146" s="239"/>
      <c r="F146" s="239"/>
      <c r="G146" s="239"/>
      <c r="H146" s="239"/>
      <c r="I146" s="239"/>
      <c r="J146" s="239"/>
      <c r="K146" s="239"/>
      <c r="L146" s="239"/>
      <c r="M146" s="239"/>
      <c r="N146" s="239"/>
      <c r="O146" s="239"/>
      <c r="P146" s="239"/>
      <c r="Q146" s="239"/>
      <c r="R146" s="239"/>
      <c r="S146" s="239"/>
      <c r="T146" s="239"/>
      <c r="U146" s="239"/>
      <c r="V146" s="239"/>
      <c r="W146" s="239"/>
      <c r="X146" s="239"/>
      <c r="Y146" s="239"/>
      <c r="Z146" s="239"/>
      <c r="AA146" s="239"/>
      <c r="AB146" s="239"/>
      <c r="AC146" s="239"/>
      <c r="AD146" s="239"/>
      <c r="AE146" s="239"/>
      <c r="AF146" s="239"/>
      <c r="AG146" s="239"/>
      <c r="AH146" s="239"/>
    </row>
    <row r="147" ht="11.25" customHeight="1">
      <c r="A147" s="239"/>
      <c r="B147" s="239"/>
      <c r="C147" s="239"/>
      <c r="D147" s="239"/>
      <c r="E147" s="239"/>
      <c r="F147" s="239"/>
      <c r="G147" s="239"/>
      <c r="H147" s="239"/>
      <c r="I147" s="239"/>
      <c r="J147" s="239"/>
      <c r="K147" s="239"/>
      <c r="L147" s="239"/>
      <c r="M147" s="239"/>
      <c r="N147" s="239"/>
      <c r="O147" s="239"/>
      <c r="P147" s="239"/>
      <c r="Q147" s="239"/>
      <c r="R147" s="239"/>
      <c r="S147" s="239"/>
      <c r="T147" s="239"/>
      <c r="U147" s="239"/>
      <c r="V147" s="239"/>
      <c r="W147" s="239"/>
      <c r="X147" s="239"/>
      <c r="Y147" s="239"/>
      <c r="Z147" s="239"/>
      <c r="AA147" s="239"/>
      <c r="AB147" s="239"/>
      <c r="AC147" s="239"/>
      <c r="AD147" s="239"/>
      <c r="AE147" s="239"/>
      <c r="AF147" s="239"/>
      <c r="AG147" s="239"/>
      <c r="AH147" s="239"/>
    </row>
    <row r="148" ht="11.25" customHeight="1">
      <c r="A148" s="239"/>
      <c r="B148" s="239"/>
      <c r="C148" s="239"/>
      <c r="D148" s="239"/>
      <c r="E148" s="239"/>
      <c r="F148" s="239"/>
      <c r="G148" s="239"/>
      <c r="H148" s="239"/>
      <c r="I148" s="239"/>
      <c r="J148" s="239"/>
      <c r="K148" s="239"/>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row>
    <row r="149" ht="11.25" customHeight="1">
      <c r="A149" s="239"/>
      <c r="B149" s="239"/>
      <c r="C149" s="239"/>
      <c r="D149" s="239"/>
      <c r="E149" s="239"/>
      <c r="F149" s="239"/>
      <c r="G149" s="239"/>
      <c r="H149" s="239"/>
      <c r="I149" s="239"/>
      <c r="J149" s="239"/>
      <c r="K149" s="239"/>
      <c r="L149" s="239"/>
      <c r="M149" s="239"/>
      <c r="N149" s="239"/>
      <c r="O149" s="239"/>
      <c r="P149" s="239"/>
      <c r="Q149" s="239"/>
      <c r="R149" s="239"/>
      <c r="S149" s="239"/>
      <c r="T149" s="239"/>
      <c r="U149" s="239"/>
      <c r="V149" s="239"/>
      <c r="W149" s="239"/>
      <c r="X149" s="239"/>
      <c r="Y149" s="239"/>
      <c r="Z149" s="239"/>
      <c r="AA149" s="239"/>
      <c r="AB149" s="239"/>
      <c r="AC149" s="239"/>
      <c r="AD149" s="239"/>
      <c r="AE149" s="239"/>
      <c r="AF149" s="239"/>
      <c r="AG149" s="239"/>
      <c r="AH149" s="239"/>
    </row>
    <row r="150" ht="11.25" customHeight="1">
      <c r="A150" s="239"/>
      <c r="B150" s="239"/>
      <c r="C150" s="239"/>
      <c r="D150" s="239"/>
      <c r="E150" s="239"/>
      <c r="F150" s="239"/>
      <c r="G150" s="239"/>
      <c r="H150" s="239"/>
      <c r="I150" s="239"/>
      <c r="J150" s="239"/>
      <c r="K150" s="239"/>
      <c r="L150" s="239"/>
      <c r="M150" s="239"/>
      <c r="N150" s="239"/>
      <c r="O150" s="239"/>
      <c r="P150" s="239"/>
      <c r="Q150" s="239"/>
      <c r="R150" s="239"/>
      <c r="S150" s="239"/>
      <c r="T150" s="239"/>
      <c r="U150" s="239"/>
      <c r="V150" s="239"/>
      <c r="W150" s="239"/>
      <c r="X150" s="239"/>
      <c r="Y150" s="239"/>
      <c r="Z150" s="239"/>
      <c r="AA150" s="239"/>
      <c r="AB150" s="239"/>
      <c r="AC150" s="239"/>
      <c r="AD150" s="239"/>
      <c r="AE150" s="239"/>
      <c r="AF150" s="239"/>
      <c r="AG150" s="239"/>
      <c r="AH150" s="239"/>
    </row>
    <row r="151" ht="11.25" customHeight="1">
      <c r="A151" s="239"/>
      <c r="B151" s="239"/>
      <c r="C151" s="239"/>
      <c r="D151" s="239"/>
      <c r="E151" s="239"/>
      <c r="F151" s="239"/>
      <c r="G151" s="239"/>
      <c r="H151" s="239"/>
      <c r="I151" s="239"/>
      <c r="J151" s="239"/>
      <c r="K151" s="239"/>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row>
    <row r="152" ht="11.25" customHeight="1">
      <c r="A152" s="239"/>
      <c r="B152" s="239"/>
      <c r="C152" s="239"/>
      <c r="D152" s="239"/>
      <c r="E152" s="239"/>
      <c r="F152" s="239"/>
      <c r="G152" s="239"/>
      <c r="H152" s="239"/>
      <c r="I152" s="239"/>
      <c r="J152" s="239"/>
      <c r="K152" s="239"/>
      <c r="L152" s="239"/>
      <c r="M152" s="239"/>
      <c r="N152" s="239"/>
      <c r="O152" s="239"/>
      <c r="P152" s="239"/>
      <c r="Q152" s="239"/>
      <c r="R152" s="239"/>
      <c r="S152" s="239"/>
      <c r="T152" s="239"/>
      <c r="U152" s="239"/>
      <c r="V152" s="239"/>
      <c r="W152" s="239"/>
      <c r="X152" s="239"/>
      <c r="Y152" s="239"/>
      <c r="Z152" s="239"/>
      <c r="AA152" s="239"/>
      <c r="AB152" s="239"/>
      <c r="AC152" s="239"/>
      <c r="AD152" s="239"/>
      <c r="AE152" s="239"/>
      <c r="AF152" s="239"/>
      <c r="AG152" s="239"/>
      <c r="AH152" s="239"/>
    </row>
    <row r="153" ht="11.25" customHeight="1">
      <c r="A153" s="239"/>
      <c r="B153" s="239"/>
      <c r="C153" s="239"/>
      <c r="D153" s="239"/>
      <c r="E153" s="239"/>
      <c r="F153" s="239"/>
      <c r="G153" s="239"/>
      <c r="H153" s="239"/>
      <c r="I153" s="239"/>
      <c r="J153" s="239"/>
      <c r="K153" s="239"/>
      <c r="L153" s="239"/>
      <c r="M153" s="239"/>
      <c r="N153" s="239"/>
      <c r="O153" s="239"/>
      <c r="P153" s="239"/>
      <c r="Q153" s="239"/>
      <c r="R153" s="239"/>
      <c r="S153" s="239"/>
      <c r="T153" s="239"/>
      <c r="U153" s="239"/>
      <c r="V153" s="239"/>
      <c r="W153" s="239"/>
      <c r="X153" s="239"/>
      <c r="Y153" s="239"/>
      <c r="Z153" s="239"/>
      <c r="AA153" s="239"/>
      <c r="AB153" s="239"/>
      <c r="AC153" s="239"/>
      <c r="AD153" s="239"/>
      <c r="AE153" s="239"/>
      <c r="AF153" s="239"/>
      <c r="AG153" s="239"/>
      <c r="AH153" s="239"/>
    </row>
    <row r="154" ht="11.25" customHeight="1">
      <c r="A154" s="239"/>
      <c r="B154" s="239"/>
      <c r="C154" s="239"/>
      <c r="D154" s="239"/>
      <c r="E154" s="239"/>
      <c r="F154" s="239"/>
      <c r="G154" s="239"/>
      <c r="H154" s="239"/>
      <c r="I154" s="239"/>
      <c r="J154" s="239"/>
      <c r="K154" s="239"/>
      <c r="L154" s="239"/>
      <c r="M154" s="239"/>
      <c r="N154" s="239"/>
      <c r="O154" s="239"/>
      <c r="P154" s="239"/>
      <c r="Q154" s="239"/>
      <c r="R154" s="239"/>
      <c r="S154" s="239"/>
      <c r="T154" s="239"/>
      <c r="U154" s="239"/>
      <c r="V154" s="239"/>
      <c r="W154" s="239"/>
      <c r="X154" s="239"/>
      <c r="Y154" s="239"/>
      <c r="Z154" s="239"/>
      <c r="AA154" s="239"/>
      <c r="AB154" s="239"/>
      <c r="AC154" s="239"/>
      <c r="AD154" s="239"/>
      <c r="AE154" s="239"/>
      <c r="AF154" s="239"/>
      <c r="AG154" s="239"/>
      <c r="AH154" s="239"/>
    </row>
    <row r="155" ht="11.25" customHeight="1">
      <c r="A155" s="239"/>
      <c r="B155" s="239"/>
      <c r="C155" s="239"/>
      <c r="D155" s="239"/>
      <c r="E155" s="239"/>
      <c r="F155" s="239"/>
      <c r="G155" s="239"/>
      <c r="H155" s="239"/>
      <c r="I155" s="239"/>
      <c r="J155" s="239"/>
      <c r="K155" s="239"/>
      <c r="L155" s="239"/>
      <c r="M155" s="239"/>
      <c r="N155" s="239"/>
      <c r="O155" s="239"/>
      <c r="P155" s="239"/>
      <c r="Q155" s="239"/>
      <c r="R155" s="239"/>
      <c r="S155" s="239"/>
      <c r="T155" s="239"/>
      <c r="U155" s="239"/>
      <c r="V155" s="239"/>
      <c r="W155" s="239"/>
      <c r="X155" s="239"/>
      <c r="Y155" s="239"/>
      <c r="Z155" s="239"/>
      <c r="AA155" s="239"/>
      <c r="AB155" s="239"/>
      <c r="AC155" s="239"/>
      <c r="AD155" s="239"/>
      <c r="AE155" s="239"/>
      <c r="AF155" s="239"/>
      <c r="AG155" s="239"/>
      <c r="AH155" s="239"/>
    </row>
    <row r="156" ht="11.25" customHeight="1">
      <c r="A156" s="239"/>
      <c r="B156" s="239"/>
      <c r="C156" s="239"/>
      <c r="D156" s="239"/>
      <c r="E156" s="239"/>
      <c r="F156" s="239"/>
      <c r="G156" s="239"/>
      <c r="H156" s="239"/>
      <c r="I156" s="239"/>
      <c r="J156" s="239"/>
      <c r="K156" s="239"/>
      <c r="L156" s="239"/>
      <c r="M156" s="239"/>
      <c r="N156" s="239"/>
      <c r="O156" s="239"/>
      <c r="P156" s="239"/>
      <c r="Q156" s="239"/>
      <c r="R156" s="239"/>
      <c r="S156" s="239"/>
      <c r="T156" s="239"/>
      <c r="U156" s="239"/>
      <c r="V156" s="239"/>
      <c r="W156" s="239"/>
      <c r="X156" s="239"/>
      <c r="Y156" s="239"/>
      <c r="Z156" s="239"/>
      <c r="AA156" s="239"/>
      <c r="AB156" s="239"/>
      <c r="AC156" s="239"/>
      <c r="AD156" s="239"/>
      <c r="AE156" s="239"/>
      <c r="AF156" s="239"/>
      <c r="AG156" s="239"/>
      <c r="AH156" s="239"/>
    </row>
    <row r="157" ht="11.25" customHeight="1">
      <c r="A157" s="239"/>
      <c r="B157" s="239"/>
      <c r="C157" s="239"/>
      <c r="D157" s="239"/>
      <c r="E157" s="239"/>
      <c r="F157" s="239"/>
      <c r="G157" s="239"/>
      <c r="H157" s="239"/>
      <c r="I157" s="239"/>
      <c r="J157" s="239"/>
      <c r="K157" s="239"/>
      <c r="L157" s="239"/>
      <c r="M157" s="239"/>
      <c r="N157" s="239"/>
      <c r="O157" s="239"/>
      <c r="P157" s="239"/>
      <c r="Q157" s="239"/>
      <c r="R157" s="239"/>
      <c r="S157" s="239"/>
      <c r="T157" s="239"/>
      <c r="U157" s="239"/>
      <c r="V157" s="239"/>
      <c r="W157" s="239"/>
      <c r="X157" s="239"/>
      <c r="Y157" s="239"/>
      <c r="Z157" s="239"/>
      <c r="AA157" s="239"/>
      <c r="AB157" s="239"/>
      <c r="AC157" s="239"/>
      <c r="AD157" s="239"/>
      <c r="AE157" s="239"/>
      <c r="AF157" s="239"/>
      <c r="AG157" s="239"/>
      <c r="AH157" s="239"/>
    </row>
    <row r="158" ht="11.25" customHeight="1">
      <c r="A158" s="239"/>
      <c r="B158" s="239"/>
      <c r="C158" s="239"/>
      <c r="D158" s="239"/>
      <c r="E158" s="239"/>
      <c r="F158" s="239"/>
      <c r="G158" s="239"/>
      <c r="H158" s="239"/>
      <c r="I158" s="239"/>
      <c r="J158" s="239"/>
      <c r="K158" s="239"/>
      <c r="L158" s="239"/>
      <c r="M158" s="239"/>
      <c r="N158" s="239"/>
      <c r="O158" s="239"/>
      <c r="P158" s="239"/>
      <c r="Q158" s="239"/>
      <c r="R158" s="239"/>
      <c r="S158" s="239"/>
      <c r="T158" s="239"/>
      <c r="U158" s="239"/>
      <c r="V158" s="239"/>
      <c r="W158" s="239"/>
      <c r="X158" s="239"/>
      <c r="Y158" s="239"/>
      <c r="Z158" s="239"/>
      <c r="AA158" s="239"/>
      <c r="AB158" s="239"/>
      <c r="AC158" s="239"/>
      <c r="AD158" s="239"/>
      <c r="AE158" s="239"/>
      <c r="AF158" s="239"/>
      <c r="AG158" s="239"/>
      <c r="AH158" s="239"/>
    </row>
    <row r="159" ht="11.25" customHeight="1">
      <c r="A159" s="239"/>
      <c r="B159" s="239"/>
      <c r="C159" s="239"/>
      <c r="D159" s="239"/>
      <c r="E159" s="239"/>
      <c r="F159" s="239"/>
      <c r="G159" s="239"/>
      <c r="H159" s="239"/>
      <c r="I159" s="239"/>
      <c r="J159" s="239"/>
      <c r="K159" s="239"/>
      <c r="L159" s="239"/>
      <c r="M159" s="239"/>
      <c r="N159" s="239"/>
      <c r="O159" s="239"/>
      <c r="P159" s="239"/>
      <c r="Q159" s="239"/>
      <c r="R159" s="239"/>
      <c r="S159" s="239"/>
      <c r="T159" s="239"/>
      <c r="U159" s="239"/>
      <c r="V159" s="239"/>
      <c r="W159" s="239"/>
      <c r="X159" s="239"/>
      <c r="Y159" s="239"/>
      <c r="Z159" s="239"/>
      <c r="AA159" s="239"/>
      <c r="AB159" s="239"/>
      <c r="AC159" s="239"/>
      <c r="AD159" s="239"/>
      <c r="AE159" s="239"/>
      <c r="AF159" s="239"/>
      <c r="AG159" s="239"/>
      <c r="AH159" s="239"/>
    </row>
    <row r="160" ht="11.25" customHeight="1">
      <c r="A160" s="239"/>
      <c r="B160" s="239"/>
      <c r="C160" s="239"/>
      <c r="D160" s="239"/>
      <c r="E160" s="239"/>
      <c r="F160" s="239"/>
      <c r="G160" s="239"/>
      <c r="H160" s="239"/>
      <c r="I160" s="239"/>
      <c r="J160" s="239"/>
      <c r="K160" s="239"/>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row>
    <row r="161" ht="11.25" customHeight="1">
      <c r="A161" s="239"/>
      <c r="B161" s="239"/>
      <c r="C161" s="239"/>
      <c r="D161" s="239"/>
      <c r="E161" s="239"/>
      <c r="F161" s="239"/>
      <c r="G161" s="239"/>
      <c r="H161" s="239"/>
      <c r="I161" s="239"/>
      <c r="J161" s="239"/>
      <c r="K161" s="239"/>
      <c r="L161" s="239"/>
      <c r="M161" s="239"/>
      <c r="N161" s="239"/>
      <c r="O161" s="239"/>
      <c r="P161" s="239"/>
      <c r="Q161" s="239"/>
      <c r="R161" s="239"/>
      <c r="S161" s="239"/>
      <c r="T161" s="239"/>
      <c r="U161" s="239"/>
      <c r="V161" s="239"/>
      <c r="W161" s="239"/>
      <c r="X161" s="239"/>
      <c r="Y161" s="239"/>
      <c r="Z161" s="239"/>
      <c r="AA161" s="239"/>
      <c r="AB161" s="239"/>
      <c r="AC161" s="239"/>
      <c r="AD161" s="239"/>
      <c r="AE161" s="239"/>
      <c r="AF161" s="239"/>
      <c r="AG161" s="239"/>
      <c r="AH161" s="239"/>
    </row>
    <row r="162" ht="11.25" customHeight="1">
      <c r="A162" s="239"/>
      <c r="B162" s="239"/>
      <c r="C162" s="239"/>
      <c r="D162" s="239"/>
      <c r="E162" s="239"/>
      <c r="F162" s="239"/>
      <c r="G162" s="239"/>
      <c r="H162" s="239"/>
      <c r="I162" s="239"/>
      <c r="J162" s="239"/>
      <c r="K162" s="239"/>
      <c r="L162" s="239"/>
      <c r="M162" s="239"/>
      <c r="N162" s="239"/>
      <c r="O162" s="239"/>
      <c r="P162" s="239"/>
      <c r="Q162" s="239"/>
      <c r="R162" s="239"/>
      <c r="S162" s="239"/>
      <c r="T162" s="239"/>
      <c r="U162" s="239"/>
      <c r="V162" s="239"/>
      <c r="W162" s="239"/>
      <c r="X162" s="239"/>
      <c r="Y162" s="239"/>
      <c r="Z162" s="239"/>
      <c r="AA162" s="239"/>
      <c r="AB162" s="239"/>
      <c r="AC162" s="239"/>
      <c r="AD162" s="239"/>
      <c r="AE162" s="239"/>
      <c r="AF162" s="239"/>
      <c r="AG162" s="239"/>
      <c r="AH162" s="239"/>
    </row>
    <row r="163" ht="11.25" customHeight="1">
      <c r="A163" s="239"/>
      <c r="B163" s="239"/>
      <c r="C163" s="239"/>
      <c r="D163" s="239"/>
      <c r="E163" s="239"/>
      <c r="F163" s="239"/>
      <c r="G163" s="239"/>
      <c r="H163" s="239"/>
      <c r="I163" s="239"/>
      <c r="J163" s="239"/>
      <c r="K163" s="239"/>
      <c r="L163" s="239"/>
      <c r="M163" s="239"/>
      <c r="N163" s="239"/>
      <c r="O163" s="239"/>
      <c r="P163" s="239"/>
      <c r="Q163" s="239"/>
      <c r="R163" s="239"/>
      <c r="S163" s="239"/>
      <c r="T163" s="239"/>
      <c r="U163" s="239"/>
      <c r="V163" s="239"/>
      <c r="W163" s="239"/>
      <c r="X163" s="239"/>
      <c r="Y163" s="239"/>
      <c r="Z163" s="239"/>
      <c r="AA163" s="239"/>
      <c r="AB163" s="239"/>
      <c r="AC163" s="239"/>
      <c r="AD163" s="239"/>
      <c r="AE163" s="239"/>
      <c r="AF163" s="239"/>
      <c r="AG163" s="239"/>
      <c r="AH163" s="239"/>
    </row>
    <row r="164" ht="11.25" customHeight="1">
      <c r="A164" s="239"/>
      <c r="B164" s="239"/>
      <c r="C164" s="239"/>
      <c r="D164" s="239"/>
      <c r="E164" s="239"/>
      <c r="F164" s="239"/>
      <c r="G164" s="239"/>
      <c r="H164" s="239"/>
      <c r="I164" s="239"/>
      <c r="J164" s="239"/>
      <c r="K164" s="239"/>
      <c r="L164" s="239"/>
      <c r="M164" s="239"/>
      <c r="N164" s="239"/>
      <c r="O164" s="239"/>
      <c r="P164" s="239"/>
      <c r="Q164" s="239"/>
      <c r="R164" s="239"/>
      <c r="S164" s="239"/>
      <c r="T164" s="239"/>
      <c r="U164" s="239"/>
      <c r="V164" s="239"/>
      <c r="W164" s="239"/>
      <c r="X164" s="239"/>
      <c r="Y164" s="239"/>
      <c r="Z164" s="239"/>
      <c r="AA164" s="239"/>
      <c r="AB164" s="239"/>
      <c r="AC164" s="239"/>
      <c r="AD164" s="239"/>
      <c r="AE164" s="239"/>
      <c r="AF164" s="239"/>
      <c r="AG164" s="239"/>
      <c r="AH164" s="239"/>
    </row>
    <row r="165" ht="11.25" customHeight="1">
      <c r="A165" s="239"/>
      <c r="B165" s="239"/>
      <c r="C165" s="239"/>
      <c r="D165" s="239"/>
      <c r="E165" s="239"/>
      <c r="F165" s="239"/>
      <c r="G165" s="239"/>
      <c r="H165" s="239"/>
      <c r="I165" s="239"/>
      <c r="J165" s="239"/>
      <c r="K165" s="239"/>
      <c r="L165" s="239"/>
      <c r="M165" s="239"/>
      <c r="N165" s="239"/>
      <c r="O165" s="239"/>
      <c r="P165" s="239"/>
      <c r="Q165" s="239"/>
      <c r="R165" s="239"/>
      <c r="S165" s="239"/>
      <c r="T165" s="239"/>
      <c r="U165" s="239"/>
      <c r="V165" s="239"/>
      <c r="W165" s="239"/>
      <c r="X165" s="239"/>
      <c r="Y165" s="239"/>
      <c r="Z165" s="239"/>
      <c r="AA165" s="239"/>
      <c r="AB165" s="239"/>
      <c r="AC165" s="239"/>
      <c r="AD165" s="239"/>
      <c r="AE165" s="239"/>
      <c r="AF165" s="239"/>
      <c r="AG165" s="239"/>
      <c r="AH165" s="239"/>
    </row>
    <row r="166" ht="11.25" customHeight="1">
      <c r="A166" s="239"/>
      <c r="B166" s="239"/>
      <c r="C166" s="239"/>
      <c r="D166" s="239"/>
      <c r="E166" s="239"/>
      <c r="F166" s="239"/>
      <c r="G166" s="239"/>
      <c r="H166" s="239"/>
      <c r="I166" s="239"/>
      <c r="J166" s="239"/>
      <c r="K166" s="239"/>
      <c r="L166" s="239"/>
      <c r="M166" s="239"/>
      <c r="N166" s="239"/>
      <c r="O166" s="239"/>
      <c r="P166" s="239"/>
      <c r="Q166" s="239"/>
      <c r="R166" s="239"/>
      <c r="S166" s="239"/>
      <c r="T166" s="239"/>
      <c r="U166" s="239"/>
      <c r="V166" s="239"/>
      <c r="W166" s="239"/>
      <c r="X166" s="239"/>
      <c r="Y166" s="239"/>
      <c r="Z166" s="239"/>
      <c r="AA166" s="239"/>
      <c r="AB166" s="239"/>
      <c r="AC166" s="239"/>
      <c r="AD166" s="239"/>
      <c r="AE166" s="239"/>
      <c r="AF166" s="239"/>
      <c r="AG166" s="239"/>
      <c r="AH166" s="239"/>
    </row>
    <row r="167" ht="11.25" customHeight="1">
      <c r="A167" s="239"/>
      <c r="B167" s="239"/>
      <c r="C167" s="239"/>
      <c r="D167" s="239"/>
      <c r="E167" s="239"/>
      <c r="F167" s="239"/>
      <c r="G167" s="239"/>
      <c r="H167" s="239"/>
      <c r="I167" s="239"/>
      <c r="J167" s="239"/>
      <c r="K167" s="239"/>
      <c r="L167" s="239"/>
      <c r="M167" s="239"/>
      <c r="N167" s="239"/>
      <c r="O167" s="239"/>
      <c r="P167" s="239"/>
      <c r="Q167" s="239"/>
      <c r="R167" s="239"/>
      <c r="S167" s="239"/>
      <c r="T167" s="239"/>
      <c r="U167" s="239"/>
      <c r="V167" s="239"/>
      <c r="W167" s="239"/>
      <c r="X167" s="239"/>
      <c r="Y167" s="239"/>
      <c r="Z167" s="239"/>
      <c r="AA167" s="239"/>
      <c r="AB167" s="239"/>
      <c r="AC167" s="239"/>
      <c r="AD167" s="239"/>
      <c r="AE167" s="239"/>
      <c r="AF167" s="239"/>
      <c r="AG167" s="239"/>
      <c r="AH167" s="239"/>
    </row>
    <row r="168" ht="11.25" customHeight="1">
      <c r="A168" s="239"/>
      <c r="B168" s="239"/>
      <c r="C168" s="239"/>
      <c r="D168" s="239"/>
      <c r="E168" s="239"/>
      <c r="F168" s="239"/>
      <c r="G168" s="239"/>
      <c r="H168" s="239"/>
      <c r="I168" s="239"/>
      <c r="J168" s="239"/>
      <c r="K168" s="239"/>
      <c r="L168" s="239"/>
      <c r="M168" s="239"/>
      <c r="N168" s="239"/>
      <c r="O168" s="239"/>
      <c r="P168" s="239"/>
      <c r="Q168" s="239"/>
      <c r="R168" s="239"/>
      <c r="S168" s="239"/>
      <c r="T168" s="239"/>
      <c r="U168" s="239"/>
      <c r="V168" s="239"/>
      <c r="W168" s="239"/>
      <c r="X168" s="239"/>
      <c r="Y168" s="239"/>
      <c r="Z168" s="239"/>
      <c r="AA168" s="239"/>
      <c r="AB168" s="239"/>
      <c r="AC168" s="239"/>
      <c r="AD168" s="239"/>
      <c r="AE168" s="239"/>
      <c r="AF168" s="239"/>
      <c r="AG168" s="239"/>
      <c r="AH168" s="239"/>
    </row>
    <row r="169" ht="11.25" customHeight="1">
      <c r="A169" s="239"/>
      <c r="B169" s="239"/>
      <c r="C169" s="239"/>
      <c r="D169" s="239"/>
      <c r="E169" s="239"/>
      <c r="F169" s="239"/>
      <c r="G169" s="239"/>
      <c r="H169" s="239"/>
      <c r="I169" s="239"/>
      <c r="J169" s="239"/>
      <c r="K169" s="239"/>
      <c r="L169" s="239"/>
      <c r="M169" s="239"/>
      <c r="N169" s="239"/>
      <c r="O169" s="239"/>
      <c r="P169" s="239"/>
      <c r="Q169" s="239"/>
      <c r="R169" s="239"/>
      <c r="S169" s="239"/>
      <c r="T169" s="239"/>
      <c r="U169" s="239"/>
      <c r="V169" s="239"/>
      <c r="W169" s="239"/>
      <c r="X169" s="239"/>
      <c r="Y169" s="239"/>
      <c r="Z169" s="239"/>
      <c r="AA169" s="239"/>
      <c r="AB169" s="239"/>
      <c r="AC169" s="239"/>
      <c r="AD169" s="239"/>
      <c r="AE169" s="239"/>
      <c r="AF169" s="239"/>
      <c r="AG169" s="239"/>
      <c r="AH169" s="239"/>
    </row>
    <row r="170" ht="11.25" customHeight="1">
      <c r="A170" s="239"/>
      <c r="B170" s="239"/>
      <c r="C170" s="239"/>
      <c r="D170" s="239"/>
      <c r="E170" s="239"/>
      <c r="F170" s="239"/>
      <c r="G170" s="239"/>
      <c r="H170" s="239"/>
      <c r="I170" s="239"/>
      <c r="J170" s="239"/>
      <c r="K170" s="239"/>
      <c r="L170" s="239"/>
      <c r="M170" s="239"/>
      <c r="N170" s="239"/>
      <c r="O170" s="239"/>
      <c r="P170" s="239"/>
      <c r="Q170" s="239"/>
      <c r="R170" s="239"/>
      <c r="S170" s="239"/>
      <c r="T170" s="239"/>
      <c r="U170" s="239"/>
      <c r="V170" s="239"/>
      <c r="W170" s="239"/>
      <c r="X170" s="239"/>
      <c r="Y170" s="239"/>
      <c r="Z170" s="239"/>
      <c r="AA170" s="239"/>
      <c r="AB170" s="239"/>
      <c r="AC170" s="239"/>
      <c r="AD170" s="239"/>
      <c r="AE170" s="239"/>
      <c r="AF170" s="239"/>
      <c r="AG170" s="239"/>
      <c r="AH170" s="239"/>
    </row>
    <row r="171" ht="11.25" customHeight="1">
      <c r="A171" s="239"/>
      <c r="B171" s="239"/>
      <c r="C171" s="239"/>
      <c r="D171" s="239"/>
      <c r="E171" s="239"/>
      <c r="F171" s="239"/>
      <c r="G171" s="239"/>
      <c r="H171" s="239"/>
      <c r="I171" s="239"/>
      <c r="J171" s="239"/>
      <c r="K171" s="239"/>
      <c r="L171" s="239"/>
      <c r="M171" s="239"/>
      <c r="N171" s="239"/>
      <c r="O171" s="239"/>
      <c r="P171" s="239"/>
      <c r="Q171" s="239"/>
      <c r="R171" s="239"/>
      <c r="S171" s="239"/>
      <c r="T171" s="239"/>
      <c r="U171" s="239"/>
      <c r="V171" s="239"/>
      <c r="W171" s="239"/>
      <c r="X171" s="239"/>
      <c r="Y171" s="239"/>
      <c r="Z171" s="239"/>
      <c r="AA171" s="239"/>
      <c r="AB171" s="239"/>
      <c r="AC171" s="239"/>
      <c r="AD171" s="239"/>
      <c r="AE171" s="239"/>
      <c r="AF171" s="239"/>
      <c r="AG171" s="239"/>
      <c r="AH171" s="239"/>
    </row>
    <row r="172" ht="11.25" customHeight="1">
      <c r="A172" s="239"/>
      <c r="B172" s="239"/>
      <c r="C172" s="239"/>
      <c r="D172" s="239"/>
      <c r="E172" s="239"/>
      <c r="F172" s="239"/>
      <c r="G172" s="239"/>
      <c r="H172" s="239"/>
      <c r="I172" s="239"/>
      <c r="J172" s="239"/>
      <c r="K172" s="239"/>
      <c r="L172" s="239"/>
      <c r="M172" s="239"/>
      <c r="N172" s="239"/>
      <c r="O172" s="239"/>
      <c r="P172" s="239"/>
      <c r="Q172" s="239"/>
      <c r="R172" s="239"/>
      <c r="S172" s="239"/>
      <c r="T172" s="239"/>
      <c r="U172" s="239"/>
      <c r="V172" s="239"/>
      <c r="W172" s="239"/>
      <c r="X172" s="239"/>
      <c r="Y172" s="239"/>
      <c r="Z172" s="239"/>
      <c r="AA172" s="239"/>
      <c r="AB172" s="239"/>
      <c r="AC172" s="239"/>
      <c r="AD172" s="239"/>
      <c r="AE172" s="239"/>
      <c r="AF172" s="239"/>
      <c r="AG172" s="239"/>
      <c r="AH172" s="239"/>
    </row>
    <row r="173" ht="11.25" customHeight="1">
      <c r="A173" s="239"/>
      <c r="B173" s="239"/>
      <c r="C173" s="239"/>
      <c r="D173" s="239"/>
      <c r="E173" s="239"/>
      <c r="F173" s="239"/>
      <c r="G173" s="239"/>
      <c r="H173" s="239"/>
      <c r="I173" s="239"/>
      <c r="J173" s="239"/>
      <c r="K173" s="239"/>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row>
    <row r="174" ht="11.25" customHeight="1">
      <c r="A174" s="239"/>
      <c r="B174" s="239"/>
      <c r="C174" s="239"/>
      <c r="D174" s="239"/>
      <c r="E174" s="239"/>
      <c r="F174" s="239"/>
      <c r="G174" s="239"/>
      <c r="H174" s="239"/>
      <c r="I174" s="239"/>
      <c r="J174" s="239"/>
      <c r="K174" s="239"/>
      <c r="L174" s="239"/>
      <c r="M174" s="239"/>
      <c r="N174" s="239"/>
      <c r="O174" s="239"/>
      <c r="P174" s="239"/>
      <c r="Q174" s="239"/>
      <c r="R174" s="239"/>
      <c r="S174" s="239"/>
      <c r="T174" s="239"/>
      <c r="U174" s="239"/>
      <c r="V174" s="239"/>
      <c r="W174" s="239"/>
      <c r="X174" s="239"/>
      <c r="Y174" s="239"/>
      <c r="Z174" s="239"/>
      <c r="AA174" s="239"/>
      <c r="AB174" s="239"/>
      <c r="AC174" s="239"/>
      <c r="AD174" s="239"/>
      <c r="AE174" s="239"/>
      <c r="AF174" s="239"/>
      <c r="AG174" s="239"/>
      <c r="AH174" s="239"/>
    </row>
    <row r="175" ht="11.25" customHeight="1">
      <c r="A175" s="239"/>
      <c r="B175" s="239"/>
      <c r="C175" s="239"/>
      <c r="D175" s="239"/>
      <c r="E175" s="239"/>
      <c r="F175" s="239"/>
      <c r="G175" s="239"/>
      <c r="H175" s="239"/>
      <c r="I175" s="239"/>
      <c r="J175" s="239"/>
      <c r="K175" s="239"/>
      <c r="L175" s="239"/>
      <c r="M175" s="239"/>
      <c r="N175" s="239"/>
      <c r="O175" s="239"/>
      <c r="P175" s="239"/>
      <c r="Q175" s="239"/>
      <c r="R175" s="239"/>
      <c r="S175" s="239"/>
      <c r="T175" s="239"/>
      <c r="U175" s="239"/>
      <c r="V175" s="239"/>
      <c r="W175" s="239"/>
      <c r="X175" s="239"/>
      <c r="Y175" s="239"/>
      <c r="Z175" s="239"/>
      <c r="AA175" s="239"/>
      <c r="AB175" s="239"/>
      <c r="AC175" s="239"/>
      <c r="AD175" s="239"/>
      <c r="AE175" s="239"/>
      <c r="AF175" s="239"/>
      <c r="AG175" s="239"/>
      <c r="AH175" s="239"/>
    </row>
    <row r="176" ht="11.25" customHeight="1">
      <c r="A176" s="239"/>
      <c r="B176" s="239"/>
      <c r="C176" s="239"/>
      <c r="D176" s="239"/>
      <c r="E176" s="239"/>
      <c r="F176" s="239"/>
      <c r="G176" s="239"/>
      <c r="H176" s="239"/>
      <c r="I176" s="239"/>
      <c r="J176" s="239"/>
      <c r="K176" s="239"/>
      <c r="L176" s="239"/>
      <c r="M176" s="239"/>
      <c r="N176" s="239"/>
      <c r="O176" s="239"/>
      <c r="P176" s="239"/>
      <c r="Q176" s="239"/>
      <c r="R176" s="239"/>
      <c r="S176" s="239"/>
      <c r="T176" s="239"/>
      <c r="U176" s="239"/>
      <c r="V176" s="239"/>
      <c r="W176" s="239"/>
      <c r="X176" s="239"/>
      <c r="Y176" s="239"/>
      <c r="Z176" s="239"/>
      <c r="AA176" s="239"/>
      <c r="AB176" s="239"/>
      <c r="AC176" s="239"/>
      <c r="AD176" s="239"/>
      <c r="AE176" s="239"/>
      <c r="AF176" s="239"/>
      <c r="AG176" s="239"/>
      <c r="AH176" s="239"/>
    </row>
    <row r="177" ht="11.25" customHeight="1">
      <c r="A177" s="239"/>
      <c r="B177" s="239"/>
      <c r="C177" s="239"/>
      <c r="D177" s="239"/>
      <c r="E177" s="239"/>
      <c r="F177" s="239"/>
      <c r="G177" s="239"/>
      <c r="H177" s="239"/>
      <c r="I177" s="239"/>
      <c r="J177" s="239"/>
      <c r="K177" s="239"/>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row>
    <row r="178" ht="11.25" customHeight="1">
      <c r="A178" s="239"/>
      <c r="B178" s="239"/>
      <c r="C178" s="239"/>
      <c r="D178" s="239"/>
      <c r="E178" s="239"/>
      <c r="F178" s="239"/>
      <c r="G178" s="239"/>
      <c r="H178" s="239"/>
      <c r="I178" s="239"/>
      <c r="J178" s="239"/>
      <c r="K178" s="239"/>
      <c r="L178" s="239"/>
      <c r="M178" s="239"/>
      <c r="N178" s="239"/>
      <c r="O178" s="239"/>
      <c r="P178" s="239"/>
      <c r="Q178" s="239"/>
      <c r="R178" s="239"/>
      <c r="S178" s="239"/>
      <c r="T178" s="239"/>
      <c r="U178" s="239"/>
      <c r="V178" s="239"/>
      <c r="W178" s="239"/>
      <c r="X178" s="239"/>
      <c r="Y178" s="239"/>
      <c r="Z178" s="239"/>
      <c r="AA178" s="239"/>
      <c r="AB178" s="239"/>
      <c r="AC178" s="239"/>
      <c r="AD178" s="239"/>
      <c r="AE178" s="239"/>
      <c r="AF178" s="239"/>
      <c r="AG178" s="239"/>
      <c r="AH178" s="239"/>
    </row>
    <row r="179" ht="11.25" customHeight="1">
      <c r="A179" s="239"/>
      <c r="B179" s="239"/>
      <c r="C179" s="239"/>
      <c r="D179" s="239"/>
      <c r="E179" s="239"/>
      <c r="F179" s="239"/>
      <c r="G179" s="239"/>
      <c r="H179" s="239"/>
      <c r="I179" s="239"/>
      <c r="J179" s="239"/>
      <c r="K179" s="239"/>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row>
    <row r="180" ht="11.25" customHeight="1">
      <c r="A180" s="239"/>
      <c r="B180" s="239"/>
      <c r="C180" s="239"/>
      <c r="D180" s="239"/>
      <c r="E180" s="239"/>
      <c r="F180" s="239"/>
      <c r="G180" s="239"/>
      <c r="H180" s="239"/>
      <c r="I180" s="239"/>
      <c r="J180" s="239"/>
      <c r="K180" s="239"/>
      <c r="L180" s="239"/>
      <c r="M180" s="239"/>
      <c r="N180" s="239"/>
      <c r="O180" s="239"/>
      <c r="P180" s="239"/>
      <c r="Q180" s="239"/>
      <c r="R180" s="239"/>
      <c r="S180" s="239"/>
      <c r="T180" s="239"/>
      <c r="U180" s="239"/>
      <c r="V180" s="239"/>
      <c r="W180" s="239"/>
      <c r="X180" s="239"/>
      <c r="Y180" s="239"/>
      <c r="Z180" s="239"/>
      <c r="AA180" s="239"/>
      <c r="AB180" s="239"/>
      <c r="AC180" s="239"/>
      <c r="AD180" s="239"/>
      <c r="AE180" s="239"/>
      <c r="AF180" s="239"/>
      <c r="AG180" s="239"/>
      <c r="AH180" s="239"/>
    </row>
    <row r="181" ht="11.25" customHeight="1">
      <c r="A181" s="239"/>
      <c r="B181" s="239"/>
      <c r="C181" s="239"/>
      <c r="D181" s="239"/>
      <c r="E181" s="239"/>
      <c r="F181" s="239"/>
      <c r="G181" s="239"/>
      <c r="H181" s="239"/>
      <c r="I181" s="239"/>
      <c r="J181" s="239"/>
      <c r="K181" s="239"/>
      <c r="L181" s="239"/>
      <c r="M181" s="239"/>
      <c r="N181" s="239"/>
      <c r="O181" s="239"/>
      <c r="P181" s="239"/>
      <c r="Q181" s="239"/>
      <c r="R181" s="239"/>
      <c r="S181" s="239"/>
      <c r="T181" s="239"/>
      <c r="U181" s="239"/>
      <c r="V181" s="239"/>
      <c r="W181" s="239"/>
      <c r="X181" s="239"/>
      <c r="Y181" s="239"/>
      <c r="Z181" s="239"/>
      <c r="AA181" s="239"/>
      <c r="AB181" s="239"/>
      <c r="AC181" s="239"/>
      <c r="AD181" s="239"/>
      <c r="AE181" s="239"/>
      <c r="AF181" s="239"/>
      <c r="AG181" s="239"/>
      <c r="AH181" s="239"/>
    </row>
    <row r="182" ht="11.25" customHeight="1">
      <c r="A182" s="239"/>
      <c r="B182" s="239"/>
      <c r="C182" s="239"/>
      <c r="D182" s="239"/>
      <c r="E182" s="239"/>
      <c r="F182" s="239"/>
      <c r="G182" s="239"/>
      <c r="H182" s="239"/>
      <c r="I182" s="239"/>
      <c r="J182" s="239"/>
      <c r="K182" s="239"/>
      <c r="L182" s="239"/>
      <c r="M182" s="239"/>
      <c r="N182" s="239"/>
      <c r="O182" s="239"/>
      <c r="P182" s="239"/>
      <c r="Q182" s="239"/>
      <c r="R182" s="239"/>
      <c r="S182" s="239"/>
      <c r="T182" s="239"/>
      <c r="U182" s="239"/>
      <c r="V182" s="239"/>
      <c r="W182" s="239"/>
      <c r="X182" s="239"/>
      <c r="Y182" s="239"/>
      <c r="Z182" s="239"/>
      <c r="AA182" s="239"/>
      <c r="AB182" s="239"/>
      <c r="AC182" s="239"/>
      <c r="AD182" s="239"/>
      <c r="AE182" s="239"/>
      <c r="AF182" s="239"/>
      <c r="AG182" s="239"/>
      <c r="AH182" s="239"/>
    </row>
    <row r="183" ht="11.25" customHeight="1">
      <c r="A183" s="239"/>
      <c r="B183" s="239"/>
      <c r="C183" s="239"/>
      <c r="D183" s="239"/>
      <c r="E183" s="239"/>
      <c r="F183" s="239"/>
      <c r="G183" s="239"/>
      <c r="H183" s="239"/>
      <c r="I183" s="239"/>
      <c r="J183" s="239"/>
      <c r="K183" s="239"/>
      <c r="L183" s="239"/>
      <c r="M183" s="239"/>
      <c r="N183" s="239"/>
      <c r="O183" s="239"/>
      <c r="P183" s="239"/>
      <c r="Q183" s="239"/>
      <c r="R183" s="239"/>
      <c r="S183" s="239"/>
      <c r="T183" s="239"/>
      <c r="U183" s="239"/>
      <c r="V183" s="239"/>
      <c r="W183" s="239"/>
      <c r="X183" s="239"/>
      <c r="Y183" s="239"/>
      <c r="Z183" s="239"/>
      <c r="AA183" s="239"/>
      <c r="AB183" s="239"/>
      <c r="AC183" s="239"/>
      <c r="AD183" s="239"/>
      <c r="AE183" s="239"/>
      <c r="AF183" s="239"/>
      <c r="AG183" s="239"/>
      <c r="AH183" s="239"/>
    </row>
    <row r="184" ht="11.25" customHeight="1">
      <c r="A184" s="239"/>
      <c r="B184" s="239"/>
      <c r="C184" s="239"/>
      <c r="D184" s="239"/>
      <c r="E184" s="239"/>
      <c r="F184" s="239"/>
      <c r="G184" s="239"/>
      <c r="H184" s="239"/>
      <c r="I184" s="239"/>
      <c r="J184" s="239"/>
      <c r="K184" s="239"/>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row>
    <row r="185" ht="11.25" customHeight="1">
      <c r="A185" s="239"/>
      <c r="B185" s="239"/>
      <c r="C185" s="239"/>
      <c r="D185" s="239"/>
      <c r="E185" s="239"/>
      <c r="F185" s="239"/>
      <c r="G185" s="239"/>
      <c r="H185" s="239"/>
      <c r="I185" s="239"/>
      <c r="J185" s="239"/>
      <c r="K185" s="239"/>
      <c r="L185" s="239"/>
      <c r="M185" s="239"/>
      <c r="N185" s="239"/>
      <c r="O185" s="239"/>
      <c r="P185" s="239"/>
      <c r="Q185" s="239"/>
      <c r="R185" s="239"/>
      <c r="S185" s="239"/>
      <c r="T185" s="239"/>
      <c r="U185" s="239"/>
      <c r="V185" s="239"/>
      <c r="W185" s="239"/>
      <c r="X185" s="239"/>
      <c r="Y185" s="239"/>
      <c r="Z185" s="239"/>
      <c r="AA185" s="239"/>
      <c r="AB185" s="239"/>
      <c r="AC185" s="239"/>
      <c r="AD185" s="239"/>
      <c r="AE185" s="239"/>
      <c r="AF185" s="239"/>
      <c r="AG185" s="239"/>
      <c r="AH185" s="239"/>
    </row>
    <row r="186" ht="11.25" customHeight="1">
      <c r="A186" s="239"/>
      <c r="B186" s="239"/>
      <c r="C186" s="239"/>
      <c r="D186" s="239"/>
      <c r="E186" s="239"/>
      <c r="F186" s="239"/>
      <c r="G186" s="239"/>
      <c r="H186" s="239"/>
      <c r="I186" s="239"/>
      <c r="J186" s="239"/>
      <c r="K186" s="239"/>
      <c r="L186" s="239"/>
      <c r="M186" s="239"/>
      <c r="N186" s="239"/>
      <c r="O186" s="239"/>
      <c r="P186" s="239"/>
      <c r="Q186" s="239"/>
      <c r="R186" s="239"/>
      <c r="S186" s="239"/>
      <c r="T186" s="239"/>
      <c r="U186" s="239"/>
      <c r="V186" s="239"/>
      <c r="W186" s="239"/>
      <c r="X186" s="239"/>
      <c r="Y186" s="239"/>
      <c r="Z186" s="239"/>
      <c r="AA186" s="239"/>
      <c r="AB186" s="239"/>
      <c r="AC186" s="239"/>
      <c r="AD186" s="239"/>
      <c r="AE186" s="239"/>
      <c r="AF186" s="239"/>
      <c r="AG186" s="239"/>
      <c r="AH186" s="239"/>
    </row>
    <row r="187" ht="11.25" customHeight="1">
      <c r="A187" s="239"/>
      <c r="B187" s="239"/>
      <c r="C187" s="239"/>
      <c r="D187" s="239"/>
      <c r="E187" s="239"/>
      <c r="F187" s="239"/>
      <c r="G187" s="239"/>
      <c r="H187" s="239"/>
      <c r="I187" s="239"/>
      <c r="J187" s="239"/>
      <c r="K187" s="239"/>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row>
    <row r="188" ht="11.25" customHeight="1">
      <c r="A188" s="239"/>
      <c r="B188" s="239"/>
      <c r="C188" s="239"/>
      <c r="D188" s="239"/>
      <c r="E188" s="239"/>
      <c r="F188" s="239"/>
      <c r="G188" s="239"/>
      <c r="H188" s="239"/>
      <c r="I188" s="239"/>
      <c r="J188" s="239"/>
      <c r="K188" s="239"/>
      <c r="L188" s="239"/>
      <c r="M188" s="239"/>
      <c r="N188" s="239"/>
      <c r="O188" s="239"/>
      <c r="P188" s="239"/>
      <c r="Q188" s="239"/>
      <c r="R188" s="239"/>
      <c r="S188" s="239"/>
      <c r="T188" s="239"/>
      <c r="U188" s="239"/>
      <c r="V188" s="239"/>
      <c r="W188" s="239"/>
      <c r="X188" s="239"/>
      <c r="Y188" s="239"/>
      <c r="Z188" s="239"/>
      <c r="AA188" s="239"/>
      <c r="AB188" s="239"/>
      <c r="AC188" s="239"/>
      <c r="AD188" s="239"/>
      <c r="AE188" s="239"/>
      <c r="AF188" s="239"/>
      <c r="AG188" s="239"/>
      <c r="AH188" s="239"/>
    </row>
    <row r="189" ht="11.25" customHeight="1">
      <c r="A189" s="239"/>
      <c r="B189" s="239"/>
      <c r="C189" s="239"/>
      <c r="D189" s="239"/>
      <c r="E189" s="239"/>
      <c r="F189" s="239"/>
      <c r="G189" s="239"/>
      <c r="H189" s="239"/>
      <c r="I189" s="239"/>
      <c r="J189" s="239"/>
      <c r="K189" s="239"/>
      <c r="L189" s="239"/>
      <c r="M189" s="239"/>
      <c r="N189" s="239"/>
      <c r="O189" s="239"/>
      <c r="P189" s="239"/>
      <c r="Q189" s="239"/>
      <c r="R189" s="239"/>
      <c r="S189" s="239"/>
      <c r="T189" s="239"/>
      <c r="U189" s="239"/>
      <c r="V189" s="239"/>
      <c r="W189" s="239"/>
      <c r="X189" s="239"/>
      <c r="Y189" s="239"/>
      <c r="Z189" s="239"/>
      <c r="AA189" s="239"/>
      <c r="AB189" s="239"/>
      <c r="AC189" s="239"/>
      <c r="AD189" s="239"/>
      <c r="AE189" s="239"/>
      <c r="AF189" s="239"/>
      <c r="AG189" s="239"/>
      <c r="AH189" s="239"/>
    </row>
    <row r="190" ht="11.25" customHeight="1">
      <c r="A190" s="239"/>
      <c r="B190" s="239"/>
      <c r="C190" s="239"/>
      <c r="D190" s="239"/>
      <c r="E190" s="239"/>
      <c r="F190" s="239"/>
      <c r="G190" s="239"/>
      <c r="H190" s="239"/>
      <c r="I190" s="239"/>
      <c r="J190" s="239"/>
      <c r="K190" s="239"/>
      <c r="L190" s="239"/>
      <c r="M190" s="239"/>
      <c r="N190" s="239"/>
      <c r="O190" s="239"/>
      <c r="P190" s="239"/>
      <c r="Q190" s="239"/>
      <c r="R190" s="239"/>
      <c r="S190" s="239"/>
      <c r="T190" s="239"/>
      <c r="U190" s="239"/>
      <c r="V190" s="239"/>
      <c r="W190" s="239"/>
      <c r="X190" s="239"/>
      <c r="Y190" s="239"/>
      <c r="Z190" s="239"/>
      <c r="AA190" s="239"/>
      <c r="AB190" s="239"/>
      <c r="AC190" s="239"/>
      <c r="AD190" s="239"/>
      <c r="AE190" s="239"/>
      <c r="AF190" s="239"/>
      <c r="AG190" s="239"/>
      <c r="AH190" s="239"/>
    </row>
    <row r="191" ht="11.25" customHeight="1">
      <c r="A191" s="239"/>
      <c r="B191" s="239"/>
      <c r="C191" s="239"/>
      <c r="D191" s="239"/>
      <c r="E191" s="239"/>
      <c r="F191" s="239"/>
      <c r="G191" s="239"/>
      <c r="H191" s="239"/>
      <c r="I191" s="239"/>
      <c r="J191" s="239"/>
      <c r="K191" s="239"/>
      <c r="L191" s="239"/>
      <c r="M191" s="239"/>
      <c r="N191" s="239"/>
      <c r="O191" s="239"/>
      <c r="P191" s="239"/>
      <c r="Q191" s="239"/>
      <c r="R191" s="239"/>
      <c r="S191" s="239"/>
      <c r="T191" s="239"/>
      <c r="U191" s="239"/>
      <c r="V191" s="239"/>
      <c r="W191" s="239"/>
      <c r="X191" s="239"/>
      <c r="Y191" s="239"/>
      <c r="Z191" s="239"/>
      <c r="AA191" s="239"/>
      <c r="AB191" s="239"/>
      <c r="AC191" s="239"/>
      <c r="AD191" s="239"/>
      <c r="AE191" s="239"/>
      <c r="AF191" s="239"/>
      <c r="AG191" s="239"/>
      <c r="AH191" s="239"/>
    </row>
    <row r="192" ht="11.25" customHeight="1">
      <c r="A192" s="239"/>
      <c r="B192" s="239"/>
      <c r="C192" s="239"/>
      <c r="D192" s="239"/>
      <c r="E192" s="239"/>
      <c r="F192" s="239"/>
      <c r="G192" s="239"/>
      <c r="H192" s="239"/>
      <c r="I192" s="239"/>
      <c r="J192" s="239"/>
      <c r="K192" s="239"/>
      <c r="L192" s="239"/>
      <c r="M192" s="239"/>
      <c r="N192" s="239"/>
      <c r="O192" s="239"/>
      <c r="P192" s="239"/>
      <c r="Q192" s="239"/>
      <c r="R192" s="239"/>
      <c r="S192" s="239"/>
      <c r="T192" s="239"/>
      <c r="U192" s="239"/>
      <c r="V192" s="239"/>
      <c r="W192" s="239"/>
      <c r="X192" s="239"/>
      <c r="Y192" s="239"/>
      <c r="Z192" s="239"/>
      <c r="AA192" s="239"/>
      <c r="AB192" s="239"/>
      <c r="AC192" s="239"/>
      <c r="AD192" s="239"/>
      <c r="AE192" s="239"/>
      <c r="AF192" s="239"/>
      <c r="AG192" s="239"/>
      <c r="AH192" s="239"/>
    </row>
    <row r="193" ht="11.25" customHeight="1">
      <c r="A193" s="239"/>
      <c r="B193" s="239"/>
      <c r="C193" s="239"/>
      <c r="D193" s="239"/>
      <c r="E193" s="239"/>
      <c r="F193" s="239"/>
      <c r="G193" s="239"/>
      <c r="H193" s="239"/>
      <c r="I193" s="239"/>
      <c r="J193" s="239"/>
      <c r="K193" s="239"/>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row>
    <row r="194" ht="11.25" customHeight="1">
      <c r="A194" s="239"/>
      <c r="B194" s="239"/>
      <c r="C194" s="239"/>
      <c r="D194" s="239"/>
      <c r="E194" s="239"/>
      <c r="F194" s="239"/>
      <c r="G194" s="239"/>
      <c r="H194" s="239"/>
      <c r="I194" s="239"/>
      <c r="J194" s="239"/>
      <c r="K194" s="239"/>
      <c r="L194" s="239"/>
      <c r="M194" s="239"/>
      <c r="N194" s="239"/>
      <c r="O194" s="239"/>
      <c r="P194" s="239"/>
      <c r="Q194" s="239"/>
      <c r="R194" s="239"/>
      <c r="S194" s="239"/>
      <c r="T194" s="239"/>
      <c r="U194" s="239"/>
      <c r="V194" s="239"/>
      <c r="W194" s="239"/>
      <c r="X194" s="239"/>
      <c r="Y194" s="239"/>
      <c r="Z194" s="239"/>
      <c r="AA194" s="239"/>
      <c r="AB194" s="239"/>
      <c r="AC194" s="239"/>
      <c r="AD194" s="239"/>
      <c r="AE194" s="239"/>
      <c r="AF194" s="239"/>
      <c r="AG194" s="239"/>
      <c r="AH194" s="239"/>
    </row>
    <row r="195" ht="11.25" customHeight="1">
      <c r="A195" s="239"/>
      <c r="B195" s="239"/>
      <c r="C195" s="239"/>
      <c r="D195" s="239"/>
      <c r="E195" s="239"/>
      <c r="F195" s="239"/>
      <c r="G195" s="239"/>
      <c r="H195" s="239"/>
      <c r="I195" s="239"/>
      <c r="J195" s="239"/>
      <c r="K195" s="239"/>
      <c r="L195" s="239"/>
      <c r="M195" s="239"/>
      <c r="N195" s="239"/>
      <c r="O195" s="239"/>
      <c r="P195" s="239"/>
      <c r="Q195" s="239"/>
      <c r="R195" s="239"/>
      <c r="S195" s="239"/>
      <c r="T195" s="239"/>
      <c r="U195" s="239"/>
      <c r="V195" s="239"/>
      <c r="W195" s="239"/>
      <c r="X195" s="239"/>
      <c r="Y195" s="239"/>
      <c r="Z195" s="239"/>
      <c r="AA195" s="239"/>
      <c r="AB195" s="239"/>
      <c r="AC195" s="239"/>
      <c r="AD195" s="239"/>
      <c r="AE195" s="239"/>
      <c r="AF195" s="239"/>
      <c r="AG195" s="239"/>
      <c r="AH195" s="239"/>
    </row>
    <row r="196" ht="11.25" customHeight="1">
      <c r="A196" s="239"/>
      <c r="B196" s="239"/>
      <c r="C196" s="239"/>
      <c r="D196" s="239"/>
      <c r="E196" s="239"/>
      <c r="F196" s="239"/>
      <c r="G196" s="239"/>
      <c r="H196" s="239"/>
      <c r="I196" s="239"/>
      <c r="J196" s="239"/>
      <c r="K196" s="239"/>
      <c r="L196" s="239"/>
      <c r="M196" s="239"/>
      <c r="N196" s="239"/>
      <c r="O196" s="239"/>
      <c r="P196" s="239"/>
      <c r="Q196" s="239"/>
      <c r="R196" s="239"/>
      <c r="S196" s="239"/>
      <c r="T196" s="239"/>
      <c r="U196" s="239"/>
      <c r="V196" s="239"/>
      <c r="W196" s="239"/>
      <c r="X196" s="239"/>
      <c r="Y196" s="239"/>
      <c r="Z196" s="239"/>
      <c r="AA196" s="239"/>
      <c r="AB196" s="239"/>
      <c r="AC196" s="239"/>
      <c r="AD196" s="239"/>
      <c r="AE196" s="239"/>
      <c r="AF196" s="239"/>
      <c r="AG196" s="239"/>
      <c r="AH196" s="239"/>
    </row>
    <row r="197" ht="11.25" customHeight="1">
      <c r="A197" s="239"/>
      <c r="B197" s="239"/>
      <c r="C197" s="239"/>
      <c r="D197" s="239"/>
      <c r="E197" s="239"/>
      <c r="F197" s="239"/>
      <c r="G197" s="239"/>
      <c r="H197" s="239"/>
      <c r="I197" s="239"/>
      <c r="J197" s="239"/>
      <c r="K197" s="239"/>
      <c r="L197" s="239"/>
      <c r="M197" s="239"/>
      <c r="N197" s="239"/>
      <c r="O197" s="239"/>
      <c r="P197" s="239"/>
      <c r="Q197" s="239"/>
      <c r="R197" s="239"/>
      <c r="S197" s="239"/>
      <c r="T197" s="239"/>
      <c r="U197" s="239"/>
      <c r="V197" s="239"/>
      <c r="W197" s="239"/>
      <c r="X197" s="239"/>
      <c r="Y197" s="239"/>
      <c r="Z197" s="239"/>
      <c r="AA197" s="239"/>
      <c r="AB197" s="239"/>
      <c r="AC197" s="239"/>
      <c r="AD197" s="239"/>
      <c r="AE197" s="239"/>
      <c r="AF197" s="239"/>
      <c r="AG197" s="239"/>
      <c r="AH197" s="239"/>
    </row>
    <row r="198" ht="11.25" customHeight="1">
      <c r="A198" s="239"/>
      <c r="B198" s="239"/>
      <c r="C198" s="239"/>
      <c r="D198" s="239"/>
      <c r="E198" s="239"/>
      <c r="F198" s="239"/>
      <c r="G198" s="239"/>
      <c r="H198" s="239"/>
      <c r="I198" s="239"/>
      <c r="J198" s="239"/>
      <c r="K198" s="239"/>
      <c r="L198" s="239"/>
      <c r="M198" s="239"/>
      <c r="N198" s="239"/>
      <c r="O198" s="239"/>
      <c r="P198" s="239"/>
      <c r="Q198" s="239"/>
      <c r="R198" s="239"/>
      <c r="S198" s="239"/>
      <c r="T198" s="239"/>
      <c r="U198" s="239"/>
      <c r="V198" s="239"/>
      <c r="W198" s="239"/>
      <c r="X198" s="239"/>
      <c r="Y198" s="239"/>
      <c r="Z198" s="239"/>
      <c r="AA198" s="239"/>
      <c r="AB198" s="239"/>
      <c r="AC198" s="239"/>
      <c r="AD198" s="239"/>
      <c r="AE198" s="239"/>
      <c r="AF198" s="239"/>
      <c r="AG198" s="239"/>
      <c r="AH198" s="239"/>
    </row>
    <row r="199" ht="11.25" customHeight="1">
      <c r="A199" s="239"/>
      <c r="B199" s="239"/>
      <c r="C199" s="239"/>
      <c r="D199" s="239"/>
      <c r="E199" s="239"/>
      <c r="F199" s="239"/>
      <c r="G199" s="239"/>
      <c r="H199" s="239"/>
      <c r="I199" s="239"/>
      <c r="J199" s="239"/>
      <c r="K199" s="239"/>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row>
    <row r="200" ht="11.25" customHeight="1">
      <c r="A200" s="239"/>
      <c r="B200" s="239"/>
      <c r="C200" s="239"/>
      <c r="D200" s="239"/>
      <c r="E200" s="239"/>
      <c r="F200" s="239"/>
      <c r="G200" s="239"/>
      <c r="H200" s="239"/>
      <c r="I200" s="239"/>
      <c r="J200" s="239"/>
      <c r="K200" s="239"/>
      <c r="L200" s="239"/>
      <c r="M200" s="239"/>
      <c r="N200" s="239"/>
      <c r="O200" s="239"/>
      <c r="P200" s="239"/>
      <c r="Q200" s="239"/>
      <c r="R200" s="239"/>
      <c r="S200" s="239"/>
      <c r="T200" s="239"/>
      <c r="U200" s="239"/>
      <c r="V200" s="239"/>
      <c r="W200" s="239"/>
      <c r="X200" s="239"/>
      <c r="Y200" s="239"/>
      <c r="Z200" s="239"/>
      <c r="AA200" s="239"/>
      <c r="AB200" s="239"/>
      <c r="AC200" s="239"/>
      <c r="AD200" s="239"/>
      <c r="AE200" s="239"/>
      <c r="AF200" s="239"/>
      <c r="AG200" s="239"/>
      <c r="AH200" s="239"/>
    </row>
    <row r="201" ht="11.25" customHeight="1">
      <c r="A201" s="239"/>
      <c r="B201" s="239"/>
      <c r="C201" s="239"/>
      <c r="D201" s="239"/>
      <c r="E201" s="239"/>
      <c r="F201" s="239"/>
      <c r="G201" s="239"/>
      <c r="H201" s="239"/>
      <c r="I201" s="239"/>
      <c r="J201" s="239"/>
      <c r="K201" s="239"/>
      <c r="L201" s="239"/>
      <c r="M201" s="239"/>
      <c r="N201" s="239"/>
      <c r="O201" s="239"/>
      <c r="P201" s="239"/>
      <c r="Q201" s="239"/>
      <c r="R201" s="239"/>
      <c r="S201" s="239"/>
      <c r="T201" s="239"/>
      <c r="U201" s="239"/>
      <c r="V201" s="239"/>
      <c r="W201" s="239"/>
      <c r="X201" s="239"/>
      <c r="Y201" s="239"/>
      <c r="Z201" s="239"/>
      <c r="AA201" s="239"/>
      <c r="AB201" s="239"/>
      <c r="AC201" s="239"/>
      <c r="AD201" s="239"/>
      <c r="AE201" s="239"/>
      <c r="AF201" s="239"/>
      <c r="AG201" s="239"/>
      <c r="AH201" s="239"/>
    </row>
    <row r="202" ht="11.25" customHeight="1">
      <c r="A202" s="239"/>
      <c r="B202" s="239"/>
      <c r="C202" s="239"/>
      <c r="D202" s="239"/>
      <c r="E202" s="239"/>
      <c r="F202" s="239"/>
      <c r="G202" s="239"/>
      <c r="H202" s="239"/>
      <c r="I202" s="239"/>
      <c r="J202" s="239"/>
      <c r="K202" s="239"/>
      <c r="L202" s="239"/>
      <c r="M202" s="239"/>
      <c r="N202" s="239"/>
      <c r="O202" s="239"/>
      <c r="P202" s="239"/>
      <c r="Q202" s="239"/>
      <c r="R202" s="239"/>
      <c r="S202" s="239"/>
      <c r="T202" s="239"/>
      <c r="U202" s="239"/>
      <c r="V202" s="239"/>
      <c r="W202" s="239"/>
      <c r="X202" s="239"/>
      <c r="Y202" s="239"/>
      <c r="Z202" s="239"/>
      <c r="AA202" s="239"/>
      <c r="AB202" s="239"/>
      <c r="AC202" s="239"/>
      <c r="AD202" s="239"/>
      <c r="AE202" s="239"/>
      <c r="AF202" s="239"/>
      <c r="AG202" s="239"/>
      <c r="AH202" s="239"/>
    </row>
    <row r="203" ht="11.25" customHeight="1">
      <c r="A203" s="239"/>
      <c r="B203" s="239"/>
      <c r="C203" s="239"/>
      <c r="D203" s="239"/>
      <c r="E203" s="239"/>
      <c r="F203" s="239"/>
      <c r="G203" s="239"/>
      <c r="H203" s="239"/>
      <c r="I203" s="239"/>
      <c r="J203" s="239"/>
      <c r="K203" s="239"/>
      <c r="L203" s="239"/>
      <c r="M203" s="239"/>
      <c r="N203" s="239"/>
      <c r="O203" s="239"/>
      <c r="P203" s="239"/>
      <c r="Q203" s="239"/>
      <c r="R203" s="239"/>
      <c r="S203" s="239"/>
      <c r="T203" s="239"/>
      <c r="U203" s="239"/>
      <c r="V203" s="239"/>
      <c r="W203" s="239"/>
      <c r="X203" s="239"/>
      <c r="Y203" s="239"/>
      <c r="Z203" s="239"/>
      <c r="AA203" s="239"/>
      <c r="AB203" s="239"/>
      <c r="AC203" s="239"/>
      <c r="AD203" s="239"/>
      <c r="AE203" s="239"/>
      <c r="AF203" s="239"/>
      <c r="AG203" s="239"/>
      <c r="AH203" s="239"/>
    </row>
    <row r="204" ht="11.25" customHeight="1">
      <c r="A204" s="239"/>
      <c r="B204" s="239"/>
      <c r="C204" s="239"/>
      <c r="D204" s="239"/>
      <c r="E204" s="239"/>
      <c r="F204" s="239"/>
      <c r="G204" s="239"/>
      <c r="H204" s="239"/>
      <c r="I204" s="239"/>
      <c r="J204" s="239"/>
      <c r="K204" s="239"/>
      <c r="L204" s="239"/>
      <c r="M204" s="239"/>
      <c r="N204" s="239"/>
      <c r="O204" s="239"/>
      <c r="P204" s="239"/>
      <c r="Q204" s="239"/>
      <c r="R204" s="239"/>
      <c r="S204" s="239"/>
      <c r="T204" s="239"/>
      <c r="U204" s="239"/>
      <c r="V204" s="239"/>
      <c r="W204" s="239"/>
      <c r="X204" s="239"/>
      <c r="Y204" s="239"/>
      <c r="Z204" s="239"/>
      <c r="AA204" s="239"/>
      <c r="AB204" s="239"/>
      <c r="AC204" s="239"/>
      <c r="AD204" s="239"/>
      <c r="AE204" s="239"/>
      <c r="AF204" s="239"/>
      <c r="AG204" s="239"/>
      <c r="AH204" s="239"/>
    </row>
    <row r="205" ht="11.25" customHeight="1">
      <c r="A205" s="239"/>
      <c r="B205" s="239"/>
      <c r="C205" s="239"/>
      <c r="D205" s="239"/>
      <c r="E205" s="239"/>
      <c r="F205" s="239"/>
      <c r="G205" s="239"/>
      <c r="H205" s="239"/>
      <c r="I205" s="239"/>
      <c r="J205" s="239"/>
      <c r="K205" s="239"/>
      <c r="L205" s="239"/>
      <c r="M205" s="239"/>
      <c r="N205" s="239"/>
      <c r="O205" s="239"/>
      <c r="P205" s="239"/>
      <c r="Q205" s="239"/>
      <c r="R205" s="239"/>
      <c r="S205" s="239"/>
      <c r="T205" s="239"/>
      <c r="U205" s="239"/>
      <c r="V205" s="239"/>
      <c r="W205" s="239"/>
      <c r="X205" s="239"/>
      <c r="Y205" s="239"/>
      <c r="Z205" s="239"/>
      <c r="AA205" s="239"/>
      <c r="AB205" s="239"/>
      <c r="AC205" s="239"/>
      <c r="AD205" s="239"/>
      <c r="AE205" s="239"/>
      <c r="AF205" s="239"/>
      <c r="AG205" s="239"/>
      <c r="AH205" s="239"/>
    </row>
    <row r="206" ht="11.25" customHeight="1">
      <c r="A206" s="239"/>
      <c r="B206" s="239"/>
      <c r="C206" s="239"/>
      <c r="D206" s="239"/>
      <c r="E206" s="239"/>
      <c r="F206" s="239"/>
      <c r="G206" s="239"/>
      <c r="H206" s="239"/>
      <c r="I206" s="239"/>
      <c r="J206" s="239"/>
      <c r="K206" s="239"/>
      <c r="L206" s="239"/>
      <c r="M206" s="239"/>
      <c r="N206" s="239"/>
      <c r="O206" s="239"/>
      <c r="P206" s="239"/>
      <c r="Q206" s="239"/>
      <c r="R206" s="239"/>
      <c r="S206" s="239"/>
      <c r="T206" s="239"/>
      <c r="U206" s="239"/>
      <c r="V206" s="239"/>
      <c r="W206" s="239"/>
      <c r="X206" s="239"/>
      <c r="Y206" s="239"/>
      <c r="Z206" s="239"/>
      <c r="AA206" s="239"/>
      <c r="AB206" s="239"/>
      <c r="AC206" s="239"/>
      <c r="AD206" s="239"/>
      <c r="AE206" s="239"/>
      <c r="AF206" s="239"/>
      <c r="AG206" s="239"/>
      <c r="AH206" s="239"/>
    </row>
    <row r="207" ht="11.25" customHeight="1">
      <c r="A207" s="239"/>
      <c r="B207" s="239"/>
      <c r="C207" s="239"/>
      <c r="D207" s="239"/>
      <c r="E207" s="239"/>
      <c r="F207" s="239"/>
      <c r="G207" s="239"/>
      <c r="H207" s="239"/>
      <c r="I207" s="239"/>
      <c r="J207" s="239"/>
      <c r="K207" s="239"/>
      <c r="L207" s="239"/>
      <c r="M207" s="239"/>
      <c r="N207" s="239"/>
      <c r="O207" s="239"/>
      <c r="P207" s="239"/>
      <c r="Q207" s="239"/>
      <c r="R207" s="239"/>
      <c r="S207" s="239"/>
      <c r="T207" s="239"/>
      <c r="U207" s="239"/>
      <c r="V207" s="239"/>
      <c r="W207" s="239"/>
      <c r="X207" s="239"/>
      <c r="Y207" s="239"/>
      <c r="Z207" s="239"/>
      <c r="AA207" s="239"/>
      <c r="AB207" s="239"/>
      <c r="AC207" s="239"/>
      <c r="AD207" s="239"/>
      <c r="AE207" s="239"/>
      <c r="AF207" s="239"/>
      <c r="AG207" s="239"/>
      <c r="AH207" s="239"/>
    </row>
    <row r="208" ht="11.25" customHeight="1">
      <c r="A208" s="239"/>
      <c r="B208" s="239"/>
      <c r="C208" s="239"/>
      <c r="D208" s="239"/>
      <c r="E208" s="239"/>
      <c r="F208" s="239"/>
      <c r="G208" s="239"/>
      <c r="H208" s="239"/>
      <c r="I208" s="239"/>
      <c r="J208" s="239"/>
      <c r="K208" s="239"/>
      <c r="L208" s="239"/>
      <c r="M208" s="239"/>
      <c r="N208" s="239"/>
      <c r="O208" s="239"/>
      <c r="P208" s="239"/>
      <c r="Q208" s="239"/>
      <c r="R208" s="239"/>
      <c r="S208" s="239"/>
      <c r="T208" s="239"/>
      <c r="U208" s="239"/>
      <c r="V208" s="239"/>
      <c r="W208" s="239"/>
      <c r="X208" s="239"/>
      <c r="Y208" s="239"/>
      <c r="Z208" s="239"/>
      <c r="AA208" s="239"/>
      <c r="AB208" s="239"/>
      <c r="AC208" s="239"/>
      <c r="AD208" s="239"/>
      <c r="AE208" s="239"/>
      <c r="AF208" s="239"/>
      <c r="AG208" s="239"/>
      <c r="AH208" s="239"/>
    </row>
    <row r="209" ht="11.25" customHeight="1">
      <c r="A209" s="239"/>
      <c r="B209" s="239"/>
      <c r="C209" s="239"/>
      <c r="D209" s="239"/>
      <c r="E209" s="239"/>
      <c r="F209" s="239"/>
      <c r="G209" s="239"/>
      <c r="H209" s="239"/>
      <c r="I209" s="239"/>
      <c r="J209" s="239"/>
      <c r="K209" s="239"/>
      <c r="L209" s="239"/>
      <c r="M209" s="239"/>
      <c r="N209" s="239"/>
      <c r="O209" s="239"/>
      <c r="P209" s="239"/>
      <c r="Q209" s="239"/>
      <c r="R209" s="239"/>
      <c r="S209" s="239"/>
      <c r="T209" s="239"/>
      <c r="U209" s="239"/>
      <c r="V209" s="239"/>
      <c r="W209" s="239"/>
      <c r="X209" s="239"/>
      <c r="Y209" s="239"/>
      <c r="Z209" s="239"/>
      <c r="AA209" s="239"/>
      <c r="AB209" s="239"/>
      <c r="AC209" s="239"/>
      <c r="AD209" s="239"/>
      <c r="AE209" s="239"/>
      <c r="AF209" s="239"/>
      <c r="AG209" s="239"/>
      <c r="AH209" s="239"/>
    </row>
    <row r="210" ht="11.25" customHeight="1">
      <c r="A210" s="239"/>
      <c r="B210" s="239"/>
      <c r="C210" s="239"/>
      <c r="D210" s="239"/>
      <c r="E210" s="239"/>
      <c r="F210" s="239"/>
      <c r="G210" s="239"/>
      <c r="H210" s="239"/>
      <c r="I210" s="239"/>
      <c r="J210" s="239"/>
      <c r="K210" s="239"/>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row>
    <row r="211" ht="11.25" customHeight="1">
      <c r="A211" s="239"/>
      <c r="B211" s="239"/>
      <c r="C211" s="239"/>
      <c r="D211" s="239"/>
      <c r="E211" s="239"/>
      <c r="F211" s="239"/>
      <c r="G211" s="239"/>
      <c r="H211" s="239"/>
      <c r="I211" s="239"/>
      <c r="J211" s="239"/>
      <c r="K211" s="239"/>
      <c r="L211" s="239"/>
      <c r="M211" s="239"/>
      <c r="N211" s="239"/>
      <c r="O211" s="239"/>
      <c r="P211" s="239"/>
      <c r="Q211" s="239"/>
      <c r="R211" s="239"/>
      <c r="S211" s="239"/>
      <c r="T211" s="239"/>
      <c r="U211" s="239"/>
      <c r="V211" s="239"/>
      <c r="W211" s="239"/>
      <c r="X211" s="239"/>
      <c r="Y211" s="239"/>
      <c r="Z211" s="239"/>
      <c r="AA211" s="239"/>
      <c r="AB211" s="239"/>
      <c r="AC211" s="239"/>
      <c r="AD211" s="239"/>
      <c r="AE211" s="239"/>
      <c r="AF211" s="239"/>
      <c r="AG211" s="239"/>
      <c r="AH211" s="239"/>
    </row>
    <row r="212" ht="11.25" customHeight="1">
      <c r="A212" s="239"/>
      <c r="B212" s="239"/>
      <c r="C212" s="239"/>
      <c r="D212" s="239"/>
      <c r="E212" s="239"/>
      <c r="F212" s="239"/>
      <c r="G212" s="239"/>
      <c r="H212" s="239"/>
      <c r="I212" s="239"/>
      <c r="J212" s="239"/>
      <c r="K212" s="239"/>
      <c r="L212" s="239"/>
      <c r="M212" s="239"/>
      <c r="N212" s="239"/>
      <c r="O212" s="239"/>
      <c r="P212" s="239"/>
      <c r="Q212" s="239"/>
      <c r="R212" s="239"/>
      <c r="S212" s="239"/>
      <c r="T212" s="239"/>
      <c r="U212" s="239"/>
      <c r="V212" s="239"/>
      <c r="W212" s="239"/>
      <c r="X212" s="239"/>
      <c r="Y212" s="239"/>
      <c r="Z212" s="239"/>
      <c r="AA212" s="239"/>
      <c r="AB212" s="239"/>
      <c r="AC212" s="239"/>
      <c r="AD212" s="239"/>
      <c r="AE212" s="239"/>
      <c r="AF212" s="239"/>
      <c r="AG212" s="239"/>
      <c r="AH212" s="239"/>
    </row>
    <row r="213" ht="11.25" customHeight="1">
      <c r="A213" s="239"/>
      <c r="B213" s="239"/>
      <c r="C213" s="239"/>
      <c r="D213" s="239"/>
      <c r="E213" s="239"/>
      <c r="F213" s="239"/>
      <c r="G213" s="239"/>
      <c r="H213" s="239"/>
      <c r="I213" s="239"/>
      <c r="J213" s="239"/>
      <c r="K213" s="239"/>
      <c r="L213" s="239"/>
      <c r="M213" s="239"/>
      <c r="N213" s="239"/>
      <c r="O213" s="239"/>
      <c r="P213" s="239"/>
      <c r="Q213" s="239"/>
      <c r="R213" s="239"/>
      <c r="S213" s="239"/>
      <c r="T213" s="239"/>
      <c r="U213" s="239"/>
      <c r="V213" s="239"/>
      <c r="W213" s="239"/>
      <c r="X213" s="239"/>
      <c r="Y213" s="239"/>
      <c r="Z213" s="239"/>
      <c r="AA213" s="239"/>
      <c r="AB213" s="239"/>
      <c r="AC213" s="239"/>
      <c r="AD213" s="239"/>
      <c r="AE213" s="239"/>
      <c r="AF213" s="239"/>
      <c r="AG213" s="239"/>
      <c r="AH213" s="239"/>
    </row>
    <row r="214" ht="11.25" customHeight="1">
      <c r="A214" s="239"/>
      <c r="B214" s="239"/>
      <c r="C214" s="239"/>
      <c r="D214" s="239"/>
      <c r="E214" s="239"/>
      <c r="F214" s="239"/>
      <c r="G214" s="239"/>
      <c r="H214" s="239"/>
      <c r="I214" s="239"/>
      <c r="J214" s="239"/>
      <c r="K214" s="239"/>
      <c r="L214" s="239"/>
      <c r="M214" s="239"/>
      <c r="N214" s="239"/>
      <c r="O214" s="239"/>
      <c r="P214" s="239"/>
      <c r="Q214" s="239"/>
      <c r="R214" s="239"/>
      <c r="S214" s="239"/>
      <c r="T214" s="239"/>
      <c r="U214" s="239"/>
      <c r="V214" s="239"/>
      <c r="W214" s="239"/>
      <c r="X214" s="239"/>
      <c r="Y214" s="239"/>
      <c r="Z214" s="239"/>
      <c r="AA214" s="239"/>
      <c r="AB214" s="239"/>
      <c r="AC214" s="239"/>
      <c r="AD214" s="239"/>
      <c r="AE214" s="239"/>
      <c r="AF214" s="239"/>
      <c r="AG214" s="239"/>
      <c r="AH214" s="239"/>
    </row>
    <row r="215" ht="11.25" customHeight="1">
      <c r="A215" s="239"/>
      <c r="B215" s="239"/>
      <c r="C215" s="239"/>
      <c r="D215" s="239"/>
      <c r="E215" s="239"/>
      <c r="F215" s="239"/>
      <c r="G215" s="239"/>
      <c r="H215" s="239"/>
      <c r="I215" s="239"/>
      <c r="J215" s="239"/>
      <c r="K215" s="239"/>
      <c r="L215" s="239"/>
      <c r="M215" s="239"/>
      <c r="N215" s="239"/>
      <c r="O215" s="239"/>
      <c r="P215" s="239"/>
      <c r="Q215" s="239"/>
      <c r="R215" s="239"/>
      <c r="S215" s="239"/>
      <c r="T215" s="239"/>
      <c r="U215" s="239"/>
      <c r="V215" s="239"/>
      <c r="W215" s="239"/>
      <c r="X215" s="239"/>
      <c r="Y215" s="239"/>
      <c r="Z215" s="239"/>
      <c r="AA215" s="239"/>
      <c r="AB215" s="239"/>
      <c r="AC215" s="239"/>
      <c r="AD215" s="239"/>
      <c r="AE215" s="239"/>
      <c r="AF215" s="239"/>
      <c r="AG215" s="239"/>
      <c r="AH215" s="239"/>
    </row>
    <row r="216" ht="11.25" customHeight="1">
      <c r="A216" s="239"/>
      <c r="B216" s="239"/>
      <c r="C216" s="239"/>
      <c r="D216" s="239"/>
      <c r="E216" s="239"/>
      <c r="F216" s="239"/>
      <c r="G216" s="239"/>
      <c r="H216" s="239"/>
      <c r="I216" s="239"/>
      <c r="J216" s="239"/>
      <c r="K216" s="239"/>
      <c r="L216" s="239"/>
      <c r="M216" s="239"/>
      <c r="N216" s="239"/>
      <c r="O216" s="239"/>
      <c r="P216" s="239"/>
      <c r="Q216" s="239"/>
      <c r="R216" s="239"/>
      <c r="S216" s="239"/>
      <c r="T216" s="239"/>
      <c r="U216" s="239"/>
      <c r="V216" s="239"/>
      <c r="W216" s="239"/>
      <c r="X216" s="239"/>
      <c r="Y216" s="239"/>
      <c r="Z216" s="239"/>
      <c r="AA216" s="239"/>
      <c r="AB216" s="239"/>
      <c r="AC216" s="239"/>
      <c r="AD216" s="239"/>
      <c r="AE216" s="239"/>
      <c r="AF216" s="239"/>
      <c r="AG216" s="239"/>
      <c r="AH216" s="239"/>
    </row>
    <row r="217" ht="11.25" customHeight="1">
      <c r="A217" s="239"/>
      <c r="B217" s="239"/>
      <c r="C217" s="239"/>
      <c r="D217" s="239"/>
      <c r="E217" s="239"/>
      <c r="F217" s="239"/>
      <c r="G217" s="239"/>
      <c r="H217" s="239"/>
      <c r="I217" s="239"/>
      <c r="J217" s="239"/>
      <c r="K217" s="239"/>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row>
    <row r="218" ht="11.25" customHeight="1">
      <c r="A218" s="239"/>
      <c r="B218" s="239"/>
      <c r="C218" s="239"/>
      <c r="D218" s="239"/>
      <c r="E218" s="239"/>
      <c r="F218" s="239"/>
      <c r="G218" s="239"/>
      <c r="H218" s="239"/>
      <c r="I218" s="239"/>
      <c r="J218" s="239"/>
      <c r="K218" s="239"/>
      <c r="L218" s="239"/>
      <c r="M218" s="239"/>
      <c r="N218" s="239"/>
      <c r="O218" s="239"/>
      <c r="P218" s="239"/>
      <c r="Q218" s="239"/>
      <c r="R218" s="239"/>
      <c r="S218" s="239"/>
      <c r="T218" s="239"/>
      <c r="U218" s="239"/>
      <c r="V218" s="239"/>
      <c r="W218" s="239"/>
      <c r="X218" s="239"/>
      <c r="Y218" s="239"/>
      <c r="Z218" s="239"/>
      <c r="AA218" s="239"/>
      <c r="AB218" s="239"/>
      <c r="AC218" s="239"/>
      <c r="AD218" s="239"/>
      <c r="AE218" s="239"/>
      <c r="AF218" s="239"/>
      <c r="AG218" s="239"/>
      <c r="AH218" s="239"/>
    </row>
    <row r="219" ht="11.25" customHeight="1">
      <c r="A219" s="239"/>
      <c r="B219" s="239"/>
      <c r="C219" s="239"/>
      <c r="D219" s="239"/>
      <c r="E219" s="239"/>
      <c r="F219" s="239"/>
      <c r="G219" s="239"/>
      <c r="H219" s="239"/>
      <c r="I219" s="239"/>
      <c r="J219" s="239"/>
      <c r="K219" s="239"/>
      <c r="L219" s="239"/>
      <c r="M219" s="239"/>
      <c r="N219" s="239"/>
      <c r="O219" s="239"/>
      <c r="P219" s="239"/>
      <c r="Q219" s="239"/>
      <c r="R219" s="239"/>
      <c r="S219" s="239"/>
      <c r="T219" s="239"/>
      <c r="U219" s="239"/>
      <c r="V219" s="239"/>
      <c r="W219" s="239"/>
      <c r="X219" s="239"/>
      <c r="Y219" s="239"/>
      <c r="Z219" s="239"/>
      <c r="AA219" s="239"/>
      <c r="AB219" s="239"/>
      <c r="AC219" s="239"/>
      <c r="AD219" s="239"/>
      <c r="AE219" s="239"/>
      <c r="AF219" s="239"/>
      <c r="AG219" s="239"/>
      <c r="AH219" s="239"/>
    </row>
    <row r="220" ht="11.25" customHeight="1">
      <c r="A220" s="239"/>
      <c r="B220" s="239"/>
      <c r="C220" s="239"/>
      <c r="D220" s="239"/>
      <c r="E220" s="239"/>
      <c r="F220" s="239"/>
      <c r="G220" s="239"/>
      <c r="H220" s="239"/>
      <c r="I220" s="239"/>
      <c r="J220" s="239"/>
      <c r="K220" s="239"/>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row>
    <row r="221" ht="11.25" customHeight="1">
      <c r="A221" s="239"/>
      <c r="B221" s="239"/>
      <c r="C221" s="239"/>
      <c r="D221" s="239"/>
      <c r="E221" s="239"/>
      <c r="F221" s="239"/>
      <c r="G221" s="239"/>
      <c r="H221" s="239"/>
      <c r="I221" s="239"/>
      <c r="J221" s="239"/>
      <c r="K221" s="239"/>
      <c r="L221" s="239"/>
      <c r="M221" s="239"/>
      <c r="N221" s="239"/>
      <c r="O221" s="239"/>
      <c r="P221" s="239"/>
      <c r="Q221" s="239"/>
      <c r="R221" s="239"/>
      <c r="S221" s="239"/>
      <c r="T221" s="239"/>
      <c r="U221" s="239"/>
      <c r="V221" s="239"/>
      <c r="W221" s="239"/>
      <c r="X221" s="239"/>
      <c r="Y221" s="239"/>
      <c r="Z221" s="239"/>
      <c r="AA221" s="239"/>
      <c r="AB221" s="239"/>
      <c r="AC221" s="239"/>
      <c r="AD221" s="239"/>
      <c r="AE221" s="239"/>
      <c r="AF221" s="239"/>
      <c r="AG221" s="239"/>
      <c r="AH221" s="239"/>
    </row>
    <row r="222" ht="11.25" customHeight="1">
      <c r="A222" s="239"/>
      <c r="B222" s="239"/>
      <c r="C222" s="239"/>
      <c r="D222" s="239"/>
      <c r="E222" s="239"/>
      <c r="F222" s="239"/>
      <c r="G222" s="239"/>
      <c r="H222" s="239"/>
      <c r="I222" s="239"/>
      <c r="J222" s="239"/>
      <c r="K222" s="239"/>
      <c r="L222" s="239"/>
      <c r="M222" s="239"/>
      <c r="N222" s="239"/>
      <c r="O222" s="239"/>
      <c r="P222" s="239"/>
      <c r="Q222" s="239"/>
      <c r="R222" s="239"/>
      <c r="S222" s="239"/>
      <c r="T222" s="239"/>
      <c r="U222" s="239"/>
      <c r="V222" s="239"/>
      <c r="W222" s="239"/>
      <c r="X222" s="239"/>
      <c r="Y222" s="239"/>
      <c r="Z222" s="239"/>
      <c r="AA222" s="239"/>
      <c r="AB222" s="239"/>
      <c r="AC222" s="239"/>
      <c r="AD222" s="239"/>
      <c r="AE222" s="239"/>
      <c r="AF222" s="239"/>
      <c r="AG222" s="239"/>
      <c r="AH222" s="239"/>
    </row>
    <row r="223" ht="11.25" customHeight="1">
      <c r="A223" s="239"/>
      <c r="B223" s="239"/>
      <c r="C223" s="239"/>
      <c r="D223" s="239"/>
      <c r="E223" s="239"/>
      <c r="F223" s="239"/>
      <c r="G223" s="239"/>
      <c r="H223" s="239"/>
      <c r="I223" s="239"/>
      <c r="J223" s="239"/>
      <c r="K223" s="239"/>
      <c r="L223" s="239"/>
      <c r="M223" s="239"/>
      <c r="N223" s="239"/>
      <c r="O223" s="239"/>
      <c r="P223" s="239"/>
      <c r="Q223" s="239"/>
      <c r="R223" s="239"/>
      <c r="S223" s="239"/>
      <c r="T223" s="239"/>
      <c r="U223" s="239"/>
      <c r="V223" s="239"/>
      <c r="W223" s="239"/>
      <c r="X223" s="239"/>
      <c r="Y223" s="239"/>
      <c r="Z223" s="239"/>
      <c r="AA223" s="239"/>
      <c r="AB223" s="239"/>
      <c r="AC223" s="239"/>
      <c r="AD223" s="239"/>
      <c r="AE223" s="239"/>
      <c r="AF223" s="239"/>
      <c r="AG223" s="239"/>
      <c r="AH223" s="239"/>
    </row>
    <row r="224" ht="11.25" customHeight="1">
      <c r="A224" s="239"/>
      <c r="B224" s="239"/>
      <c r="C224" s="239"/>
      <c r="D224" s="239"/>
      <c r="E224" s="239"/>
      <c r="F224" s="239"/>
      <c r="G224" s="239"/>
      <c r="H224" s="239"/>
      <c r="I224" s="239"/>
      <c r="J224" s="239"/>
      <c r="K224" s="239"/>
      <c r="L224" s="239"/>
      <c r="M224" s="239"/>
      <c r="N224" s="239"/>
      <c r="O224" s="239"/>
      <c r="P224" s="239"/>
      <c r="Q224" s="239"/>
      <c r="R224" s="239"/>
      <c r="S224" s="239"/>
      <c r="T224" s="239"/>
      <c r="U224" s="239"/>
      <c r="V224" s="239"/>
      <c r="W224" s="239"/>
      <c r="X224" s="239"/>
      <c r="Y224" s="239"/>
      <c r="Z224" s="239"/>
      <c r="AA224" s="239"/>
      <c r="AB224" s="239"/>
      <c r="AC224" s="239"/>
      <c r="AD224" s="239"/>
      <c r="AE224" s="239"/>
      <c r="AF224" s="239"/>
      <c r="AG224" s="239"/>
      <c r="AH224" s="239"/>
    </row>
    <row r="225" ht="11.25" customHeight="1">
      <c r="A225" s="239"/>
      <c r="B225" s="239"/>
      <c r="C225" s="239"/>
      <c r="D225" s="239"/>
      <c r="E225" s="239"/>
      <c r="F225" s="239"/>
      <c r="G225" s="239"/>
      <c r="H225" s="239"/>
      <c r="I225" s="239"/>
      <c r="J225" s="239"/>
      <c r="K225" s="239"/>
      <c r="L225" s="239"/>
      <c r="M225" s="239"/>
      <c r="N225" s="239"/>
      <c r="O225" s="239"/>
      <c r="P225" s="239"/>
      <c r="Q225" s="239"/>
      <c r="R225" s="239"/>
      <c r="S225" s="239"/>
      <c r="T225" s="239"/>
      <c r="U225" s="239"/>
      <c r="V225" s="239"/>
      <c r="W225" s="239"/>
      <c r="X225" s="239"/>
      <c r="Y225" s="239"/>
      <c r="Z225" s="239"/>
      <c r="AA225" s="239"/>
      <c r="AB225" s="239"/>
      <c r="AC225" s="239"/>
      <c r="AD225" s="239"/>
      <c r="AE225" s="239"/>
      <c r="AF225" s="239"/>
      <c r="AG225" s="239"/>
      <c r="AH225" s="239"/>
    </row>
    <row r="226" ht="11.25" customHeight="1">
      <c r="A226" s="239"/>
      <c r="B226" s="239"/>
      <c r="C226" s="239"/>
      <c r="D226" s="239"/>
      <c r="E226" s="239"/>
      <c r="F226" s="239"/>
      <c r="G226" s="239"/>
      <c r="H226" s="239"/>
      <c r="I226" s="239"/>
      <c r="J226" s="239"/>
      <c r="K226" s="239"/>
      <c r="L226" s="239"/>
      <c r="M226" s="239"/>
      <c r="N226" s="239"/>
      <c r="O226" s="239"/>
      <c r="P226" s="239"/>
      <c r="Q226" s="239"/>
      <c r="R226" s="239"/>
      <c r="S226" s="239"/>
      <c r="T226" s="239"/>
      <c r="U226" s="239"/>
      <c r="V226" s="239"/>
      <c r="W226" s="239"/>
      <c r="X226" s="239"/>
      <c r="Y226" s="239"/>
      <c r="Z226" s="239"/>
      <c r="AA226" s="239"/>
      <c r="AB226" s="239"/>
      <c r="AC226" s="239"/>
      <c r="AD226" s="239"/>
      <c r="AE226" s="239"/>
      <c r="AF226" s="239"/>
      <c r="AG226" s="239"/>
      <c r="AH226" s="239"/>
    </row>
    <row r="227" ht="11.25" customHeight="1">
      <c r="A227" s="239"/>
      <c r="B227" s="239"/>
      <c r="C227" s="239"/>
      <c r="D227" s="239"/>
      <c r="E227" s="239"/>
      <c r="F227" s="239"/>
      <c r="G227" s="239"/>
      <c r="H227" s="239"/>
      <c r="I227" s="239"/>
      <c r="J227" s="239"/>
      <c r="K227" s="239"/>
      <c r="L227" s="239"/>
      <c r="M227" s="239"/>
      <c r="N227" s="239"/>
      <c r="O227" s="239"/>
      <c r="P227" s="239"/>
      <c r="Q227" s="239"/>
      <c r="R227" s="239"/>
      <c r="S227" s="239"/>
      <c r="T227" s="239"/>
      <c r="U227" s="239"/>
      <c r="V227" s="239"/>
      <c r="W227" s="239"/>
      <c r="X227" s="239"/>
      <c r="Y227" s="239"/>
      <c r="Z227" s="239"/>
      <c r="AA227" s="239"/>
      <c r="AB227" s="239"/>
      <c r="AC227" s="239"/>
      <c r="AD227" s="239"/>
      <c r="AE227" s="239"/>
      <c r="AF227" s="239"/>
      <c r="AG227" s="239"/>
      <c r="AH227" s="239"/>
    </row>
    <row r="228" ht="11.25" customHeight="1">
      <c r="A228" s="239"/>
      <c r="B228" s="239"/>
      <c r="C228" s="239"/>
      <c r="D228" s="239"/>
      <c r="E228" s="239"/>
      <c r="F228" s="239"/>
      <c r="G228" s="239"/>
      <c r="H228" s="239"/>
      <c r="I228" s="239"/>
      <c r="J228" s="239"/>
      <c r="K228" s="239"/>
      <c r="L228" s="239"/>
      <c r="M228" s="239"/>
      <c r="N228" s="239"/>
      <c r="O228" s="239"/>
      <c r="P228" s="239"/>
      <c r="Q228" s="239"/>
      <c r="R228" s="239"/>
      <c r="S228" s="239"/>
      <c r="T228" s="239"/>
      <c r="U228" s="239"/>
      <c r="V228" s="239"/>
      <c r="W228" s="239"/>
      <c r="X228" s="239"/>
      <c r="Y228" s="239"/>
      <c r="Z228" s="239"/>
      <c r="AA228" s="239"/>
      <c r="AB228" s="239"/>
      <c r="AC228" s="239"/>
      <c r="AD228" s="239"/>
      <c r="AE228" s="239"/>
      <c r="AF228" s="239"/>
      <c r="AG228" s="239"/>
      <c r="AH228" s="239"/>
    </row>
    <row r="229" ht="11.25" customHeight="1">
      <c r="A229" s="239"/>
      <c r="B229" s="239"/>
      <c r="C229" s="239"/>
      <c r="D229" s="239"/>
      <c r="E229" s="239"/>
      <c r="F229" s="239"/>
      <c r="G229" s="239"/>
      <c r="H229" s="239"/>
      <c r="I229" s="239"/>
      <c r="J229" s="239"/>
      <c r="K229" s="239"/>
      <c r="L229" s="239"/>
      <c r="M229" s="239"/>
      <c r="N229" s="239"/>
      <c r="O229" s="239"/>
      <c r="P229" s="239"/>
      <c r="Q229" s="239"/>
      <c r="R229" s="239"/>
      <c r="S229" s="239"/>
      <c r="T229" s="239"/>
      <c r="U229" s="239"/>
      <c r="V229" s="239"/>
      <c r="W229" s="239"/>
      <c r="X229" s="239"/>
      <c r="Y229" s="239"/>
      <c r="Z229" s="239"/>
      <c r="AA229" s="239"/>
      <c r="AB229" s="239"/>
      <c r="AC229" s="239"/>
      <c r="AD229" s="239"/>
      <c r="AE229" s="239"/>
      <c r="AF229" s="239"/>
      <c r="AG229" s="239"/>
      <c r="AH229" s="239"/>
    </row>
    <row r="230" ht="11.25" customHeight="1">
      <c r="A230" s="239"/>
      <c r="B230" s="239"/>
      <c r="C230" s="239"/>
      <c r="D230" s="239"/>
      <c r="E230" s="239"/>
      <c r="F230" s="239"/>
      <c r="G230" s="239"/>
      <c r="H230" s="239"/>
      <c r="I230" s="239"/>
      <c r="J230" s="239"/>
      <c r="K230" s="239"/>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row>
    <row r="231" ht="11.25" customHeight="1">
      <c r="A231" s="239"/>
      <c r="B231" s="239"/>
      <c r="C231" s="239"/>
      <c r="D231" s="239"/>
      <c r="E231" s="239"/>
      <c r="F231" s="239"/>
      <c r="G231" s="239"/>
      <c r="H231" s="239"/>
      <c r="I231" s="239"/>
      <c r="J231" s="239"/>
      <c r="K231" s="239"/>
      <c r="L231" s="239"/>
      <c r="M231" s="239"/>
      <c r="N231" s="239"/>
      <c r="O231" s="239"/>
      <c r="P231" s="239"/>
      <c r="Q231" s="239"/>
      <c r="R231" s="239"/>
      <c r="S231" s="239"/>
      <c r="T231" s="239"/>
      <c r="U231" s="239"/>
      <c r="V231" s="239"/>
      <c r="W231" s="239"/>
      <c r="X231" s="239"/>
      <c r="Y231" s="239"/>
      <c r="Z231" s="239"/>
      <c r="AA231" s="239"/>
      <c r="AB231" s="239"/>
      <c r="AC231" s="239"/>
      <c r="AD231" s="239"/>
      <c r="AE231" s="239"/>
      <c r="AF231" s="239"/>
      <c r="AG231" s="239"/>
      <c r="AH231" s="239"/>
    </row>
    <row r="232" ht="11.25" customHeight="1">
      <c r="A232" s="239"/>
      <c r="B232" s="239"/>
      <c r="C232" s="239"/>
      <c r="D232" s="239"/>
      <c r="E232" s="239"/>
      <c r="F232" s="239"/>
      <c r="G232" s="239"/>
      <c r="H232" s="239"/>
      <c r="I232" s="239"/>
      <c r="J232" s="239"/>
      <c r="K232" s="239"/>
      <c r="L232" s="239"/>
      <c r="M232" s="239"/>
      <c r="N232" s="239"/>
      <c r="O232" s="239"/>
      <c r="P232" s="239"/>
      <c r="Q232" s="239"/>
      <c r="R232" s="239"/>
      <c r="S232" s="239"/>
      <c r="T232" s="239"/>
      <c r="U232" s="239"/>
      <c r="V232" s="239"/>
      <c r="W232" s="239"/>
      <c r="X232" s="239"/>
      <c r="Y232" s="239"/>
      <c r="Z232" s="239"/>
      <c r="AA232" s="239"/>
      <c r="AB232" s="239"/>
      <c r="AC232" s="239"/>
      <c r="AD232" s="239"/>
      <c r="AE232" s="239"/>
      <c r="AF232" s="239"/>
      <c r="AG232" s="239"/>
      <c r="AH232" s="239"/>
    </row>
    <row r="233" ht="11.25" customHeight="1">
      <c r="A233" s="239"/>
      <c r="B233" s="239"/>
      <c r="C233" s="239"/>
      <c r="D233" s="239"/>
      <c r="E233" s="239"/>
      <c r="F233" s="239"/>
      <c r="G233" s="239"/>
      <c r="H233" s="239"/>
      <c r="I233" s="239"/>
      <c r="J233" s="239"/>
      <c r="K233" s="239"/>
      <c r="L233" s="239"/>
      <c r="M233" s="239"/>
      <c r="N233" s="239"/>
      <c r="O233" s="239"/>
      <c r="P233" s="239"/>
      <c r="Q233" s="239"/>
      <c r="R233" s="239"/>
      <c r="S233" s="239"/>
      <c r="T233" s="239"/>
      <c r="U233" s="239"/>
      <c r="V233" s="239"/>
      <c r="W233" s="239"/>
      <c r="X233" s="239"/>
      <c r="Y233" s="239"/>
      <c r="Z233" s="239"/>
      <c r="AA233" s="239"/>
      <c r="AB233" s="239"/>
      <c r="AC233" s="239"/>
      <c r="AD233" s="239"/>
      <c r="AE233" s="239"/>
      <c r="AF233" s="239"/>
      <c r="AG233" s="239"/>
      <c r="AH233" s="239"/>
    </row>
    <row r="234" ht="11.25" customHeight="1">
      <c r="A234" s="239"/>
      <c r="B234" s="239"/>
      <c r="C234" s="239"/>
      <c r="D234" s="239"/>
      <c r="E234" s="239"/>
      <c r="F234" s="239"/>
      <c r="G234" s="239"/>
      <c r="H234" s="239"/>
      <c r="I234" s="239"/>
      <c r="J234" s="239"/>
      <c r="K234" s="239"/>
      <c r="L234" s="239"/>
      <c r="M234" s="239"/>
      <c r="N234" s="239"/>
      <c r="O234" s="239"/>
      <c r="P234" s="239"/>
      <c r="Q234" s="239"/>
      <c r="R234" s="239"/>
      <c r="S234" s="239"/>
      <c r="T234" s="239"/>
      <c r="U234" s="239"/>
      <c r="V234" s="239"/>
      <c r="W234" s="239"/>
      <c r="X234" s="239"/>
      <c r="Y234" s="239"/>
      <c r="Z234" s="239"/>
      <c r="AA234" s="239"/>
      <c r="AB234" s="239"/>
      <c r="AC234" s="239"/>
      <c r="AD234" s="239"/>
      <c r="AE234" s="239"/>
      <c r="AF234" s="239"/>
      <c r="AG234" s="239"/>
      <c r="AH234" s="239"/>
    </row>
    <row r="235" ht="11.25" customHeight="1">
      <c r="A235" s="239"/>
      <c r="B235" s="239"/>
      <c r="C235" s="239"/>
      <c r="D235" s="239"/>
      <c r="E235" s="239"/>
      <c r="F235" s="239"/>
      <c r="G235" s="239"/>
      <c r="H235" s="239"/>
      <c r="I235" s="239"/>
      <c r="J235" s="239"/>
      <c r="K235" s="239"/>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row>
    <row r="236" ht="11.25" customHeight="1">
      <c r="A236" s="239"/>
      <c r="B236" s="239"/>
      <c r="C236" s="239"/>
      <c r="D236" s="239"/>
      <c r="E236" s="239"/>
      <c r="F236" s="239"/>
      <c r="G236" s="239"/>
      <c r="H236" s="239"/>
      <c r="I236" s="239"/>
      <c r="J236" s="239"/>
      <c r="K236" s="239"/>
      <c r="L236" s="239"/>
      <c r="M236" s="239"/>
      <c r="N236" s="239"/>
      <c r="O236" s="239"/>
      <c r="P236" s="239"/>
      <c r="Q236" s="239"/>
      <c r="R236" s="239"/>
      <c r="S236" s="239"/>
      <c r="T236" s="239"/>
      <c r="U236" s="239"/>
      <c r="V236" s="239"/>
      <c r="W236" s="239"/>
      <c r="X236" s="239"/>
      <c r="Y236" s="239"/>
      <c r="Z236" s="239"/>
      <c r="AA236" s="239"/>
      <c r="AB236" s="239"/>
      <c r="AC236" s="239"/>
      <c r="AD236" s="239"/>
      <c r="AE236" s="239"/>
      <c r="AF236" s="239"/>
      <c r="AG236" s="239"/>
      <c r="AH236" s="239"/>
    </row>
    <row r="237" ht="11.25" customHeight="1">
      <c r="A237" s="239"/>
      <c r="B237" s="239"/>
      <c r="C237" s="239"/>
      <c r="D237" s="239"/>
      <c r="E237" s="239"/>
      <c r="F237" s="239"/>
      <c r="G237" s="239"/>
      <c r="H237" s="239"/>
      <c r="I237" s="239"/>
      <c r="J237" s="239"/>
      <c r="K237" s="239"/>
      <c r="L237" s="239"/>
      <c r="M237" s="239"/>
      <c r="N237" s="239"/>
      <c r="O237" s="239"/>
      <c r="P237" s="239"/>
      <c r="Q237" s="239"/>
      <c r="R237" s="239"/>
      <c r="S237" s="239"/>
      <c r="T237" s="239"/>
      <c r="U237" s="239"/>
      <c r="V237" s="239"/>
      <c r="W237" s="239"/>
      <c r="X237" s="239"/>
      <c r="Y237" s="239"/>
      <c r="Z237" s="239"/>
      <c r="AA237" s="239"/>
      <c r="AB237" s="239"/>
      <c r="AC237" s="239"/>
      <c r="AD237" s="239"/>
      <c r="AE237" s="239"/>
      <c r="AF237" s="239"/>
      <c r="AG237" s="239"/>
      <c r="AH237" s="239"/>
    </row>
    <row r="238" ht="11.25" customHeight="1">
      <c r="A238" s="239"/>
      <c r="B238" s="239"/>
      <c r="C238" s="239"/>
      <c r="D238" s="239"/>
      <c r="E238" s="239"/>
      <c r="F238" s="239"/>
      <c r="G238" s="239"/>
      <c r="H238" s="239"/>
      <c r="I238" s="239"/>
      <c r="J238" s="239"/>
      <c r="K238" s="239"/>
      <c r="L238" s="239"/>
      <c r="M238" s="239"/>
      <c r="N238" s="239"/>
      <c r="O238" s="239"/>
      <c r="P238" s="239"/>
      <c r="Q238" s="239"/>
      <c r="R238" s="239"/>
      <c r="S238" s="239"/>
      <c r="T238" s="239"/>
      <c r="U238" s="239"/>
      <c r="V238" s="239"/>
      <c r="W238" s="239"/>
      <c r="X238" s="239"/>
      <c r="Y238" s="239"/>
      <c r="Z238" s="239"/>
      <c r="AA238" s="239"/>
      <c r="AB238" s="239"/>
      <c r="AC238" s="239"/>
      <c r="AD238" s="239"/>
      <c r="AE238" s="239"/>
      <c r="AF238" s="239"/>
      <c r="AG238" s="239"/>
      <c r="AH238" s="239"/>
    </row>
    <row r="239" ht="11.25" customHeight="1">
      <c r="A239" s="239"/>
      <c r="B239" s="239"/>
      <c r="C239" s="239"/>
      <c r="D239" s="239"/>
      <c r="E239" s="239"/>
      <c r="F239" s="239"/>
      <c r="G239" s="239"/>
      <c r="H239" s="239"/>
      <c r="I239" s="239"/>
      <c r="J239" s="239"/>
      <c r="K239" s="239"/>
      <c r="L239" s="239"/>
      <c r="M239" s="239"/>
      <c r="N239" s="239"/>
      <c r="O239" s="239"/>
      <c r="P239" s="239"/>
      <c r="Q239" s="239"/>
      <c r="R239" s="239"/>
      <c r="S239" s="239"/>
      <c r="T239" s="239"/>
      <c r="U239" s="239"/>
      <c r="V239" s="239"/>
      <c r="W239" s="239"/>
      <c r="X239" s="239"/>
      <c r="Y239" s="239"/>
      <c r="Z239" s="239"/>
      <c r="AA239" s="239"/>
      <c r="AB239" s="239"/>
      <c r="AC239" s="239"/>
      <c r="AD239" s="239"/>
      <c r="AE239" s="239"/>
      <c r="AF239" s="239"/>
      <c r="AG239" s="239"/>
      <c r="AH239" s="239"/>
    </row>
    <row r="240" ht="11.25" customHeight="1">
      <c r="A240" s="239"/>
      <c r="B240" s="239"/>
      <c r="C240" s="239"/>
      <c r="D240" s="239"/>
      <c r="E240" s="239"/>
      <c r="F240" s="239"/>
      <c r="G240" s="239"/>
      <c r="H240" s="239"/>
      <c r="I240" s="239"/>
      <c r="J240" s="239"/>
      <c r="K240" s="239"/>
      <c r="L240" s="239"/>
      <c r="M240" s="239"/>
      <c r="N240" s="239"/>
      <c r="O240" s="239"/>
      <c r="P240" s="239"/>
      <c r="Q240" s="239"/>
      <c r="R240" s="239"/>
      <c r="S240" s="239"/>
      <c r="T240" s="239"/>
      <c r="U240" s="239"/>
      <c r="V240" s="239"/>
      <c r="W240" s="239"/>
      <c r="X240" s="239"/>
      <c r="Y240" s="239"/>
      <c r="Z240" s="239"/>
      <c r="AA240" s="239"/>
      <c r="AB240" s="239"/>
      <c r="AC240" s="239"/>
      <c r="AD240" s="239"/>
      <c r="AE240" s="239"/>
      <c r="AF240" s="239"/>
      <c r="AG240" s="239"/>
      <c r="AH240" s="239"/>
    </row>
    <row r="241" ht="11.25" customHeight="1">
      <c r="A241" s="239"/>
      <c r="B241" s="239"/>
      <c r="C241" s="239"/>
      <c r="D241" s="239"/>
      <c r="E241" s="239"/>
      <c r="F241" s="239"/>
      <c r="G241" s="239"/>
      <c r="H241" s="239"/>
      <c r="I241" s="239"/>
      <c r="J241" s="239"/>
      <c r="K241" s="239"/>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row>
    <row r="242" ht="11.25" customHeight="1">
      <c r="A242" s="239"/>
      <c r="B242" s="239"/>
      <c r="C242" s="239"/>
      <c r="D242" s="239"/>
      <c r="E242" s="239"/>
      <c r="F242" s="239"/>
      <c r="G242" s="239"/>
      <c r="H242" s="239"/>
      <c r="I242" s="239"/>
      <c r="J242" s="239"/>
      <c r="K242" s="239"/>
      <c r="L242" s="239"/>
      <c r="M242" s="239"/>
      <c r="N242" s="239"/>
      <c r="O242" s="239"/>
      <c r="P242" s="239"/>
      <c r="Q242" s="239"/>
      <c r="R242" s="239"/>
      <c r="S242" s="239"/>
      <c r="T242" s="239"/>
      <c r="U242" s="239"/>
      <c r="V242" s="239"/>
      <c r="W242" s="239"/>
      <c r="X242" s="239"/>
      <c r="Y242" s="239"/>
      <c r="Z242" s="239"/>
      <c r="AA242" s="239"/>
      <c r="AB242" s="239"/>
      <c r="AC242" s="239"/>
      <c r="AD242" s="239"/>
      <c r="AE242" s="239"/>
      <c r="AF242" s="239"/>
      <c r="AG242" s="239"/>
      <c r="AH242" s="239"/>
    </row>
    <row r="243" ht="11.25" customHeight="1">
      <c r="A243" s="239"/>
      <c r="B243" s="239"/>
      <c r="C243" s="239"/>
      <c r="D243" s="239"/>
      <c r="E243" s="239"/>
      <c r="F243" s="239"/>
      <c r="G243" s="239"/>
      <c r="H243" s="239"/>
      <c r="I243" s="239"/>
      <c r="J243" s="239"/>
      <c r="K243" s="239"/>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row>
    <row r="244" ht="11.25" customHeight="1">
      <c r="A244" s="239"/>
      <c r="B244" s="239"/>
      <c r="C244" s="239"/>
      <c r="D244" s="239"/>
      <c r="E244" s="239"/>
      <c r="F244" s="239"/>
      <c r="G244" s="239"/>
      <c r="H244" s="239"/>
      <c r="I244" s="239"/>
      <c r="J244" s="239"/>
      <c r="K244" s="239"/>
      <c r="L244" s="239"/>
      <c r="M244" s="239"/>
      <c r="N244" s="239"/>
      <c r="O244" s="239"/>
      <c r="P244" s="239"/>
      <c r="Q244" s="239"/>
      <c r="R244" s="239"/>
      <c r="S244" s="239"/>
      <c r="T244" s="239"/>
      <c r="U244" s="239"/>
      <c r="V244" s="239"/>
      <c r="W244" s="239"/>
      <c r="X244" s="239"/>
      <c r="Y244" s="239"/>
      <c r="Z244" s="239"/>
      <c r="AA244" s="239"/>
      <c r="AB244" s="239"/>
      <c r="AC244" s="239"/>
      <c r="AD244" s="239"/>
      <c r="AE244" s="239"/>
      <c r="AF244" s="239"/>
      <c r="AG244" s="239"/>
      <c r="AH244" s="239"/>
    </row>
    <row r="245" ht="11.25" customHeight="1">
      <c r="A245" s="239"/>
      <c r="B245" s="239"/>
      <c r="C245" s="239"/>
      <c r="D245" s="239"/>
      <c r="E245" s="239"/>
      <c r="F245" s="239"/>
      <c r="G245" s="239"/>
      <c r="H245" s="239"/>
      <c r="I245" s="239"/>
      <c r="J245" s="239"/>
      <c r="K245" s="239"/>
      <c r="L245" s="239"/>
      <c r="M245" s="239"/>
      <c r="N245" s="239"/>
      <c r="O245" s="239"/>
      <c r="P245" s="239"/>
      <c r="Q245" s="239"/>
      <c r="R245" s="239"/>
      <c r="S245" s="239"/>
      <c r="T245" s="239"/>
      <c r="U245" s="239"/>
      <c r="V245" s="239"/>
      <c r="W245" s="239"/>
      <c r="X245" s="239"/>
      <c r="Y245" s="239"/>
      <c r="Z245" s="239"/>
      <c r="AA245" s="239"/>
      <c r="AB245" s="239"/>
      <c r="AC245" s="239"/>
      <c r="AD245" s="239"/>
      <c r="AE245" s="239"/>
      <c r="AF245" s="239"/>
      <c r="AG245" s="239"/>
      <c r="AH245" s="239"/>
    </row>
    <row r="246" ht="11.25" customHeight="1">
      <c r="A246" s="239"/>
      <c r="B246" s="239"/>
      <c r="C246" s="239"/>
      <c r="D246" s="239"/>
      <c r="E246" s="239"/>
      <c r="F246" s="239"/>
      <c r="G246" s="239"/>
      <c r="H246" s="239"/>
      <c r="I246" s="239"/>
      <c r="J246" s="239"/>
      <c r="K246" s="239"/>
      <c r="L246" s="239"/>
      <c r="M246" s="239"/>
      <c r="N246" s="239"/>
      <c r="O246" s="239"/>
      <c r="P246" s="239"/>
      <c r="Q246" s="239"/>
      <c r="R246" s="239"/>
      <c r="S246" s="239"/>
      <c r="T246" s="239"/>
      <c r="U246" s="239"/>
      <c r="V246" s="239"/>
      <c r="W246" s="239"/>
      <c r="X246" s="239"/>
      <c r="Y246" s="239"/>
      <c r="Z246" s="239"/>
      <c r="AA246" s="239"/>
      <c r="AB246" s="239"/>
      <c r="AC246" s="239"/>
      <c r="AD246" s="239"/>
      <c r="AE246" s="239"/>
      <c r="AF246" s="239"/>
      <c r="AG246" s="239"/>
      <c r="AH246" s="239"/>
    </row>
    <row r="247" ht="11.25" customHeight="1">
      <c r="A247" s="239"/>
      <c r="B247" s="239"/>
      <c r="C247" s="239"/>
      <c r="D247" s="239"/>
      <c r="E247" s="239"/>
      <c r="F247" s="239"/>
      <c r="G247" s="239"/>
      <c r="H247" s="239"/>
      <c r="I247" s="239"/>
      <c r="J247" s="239"/>
      <c r="K247" s="239"/>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row>
    <row r="248" ht="11.25" customHeight="1">
      <c r="A248" s="239"/>
      <c r="B248" s="239"/>
      <c r="C248" s="239"/>
      <c r="D248" s="239"/>
      <c r="E248" s="239"/>
      <c r="F248" s="239"/>
      <c r="G248" s="239"/>
      <c r="H248" s="239"/>
      <c r="I248" s="239"/>
      <c r="J248" s="239"/>
      <c r="K248" s="239"/>
      <c r="L248" s="239"/>
      <c r="M248" s="239"/>
      <c r="N248" s="239"/>
      <c r="O248" s="239"/>
      <c r="P248" s="239"/>
      <c r="Q248" s="239"/>
      <c r="R248" s="239"/>
      <c r="S248" s="239"/>
      <c r="T248" s="239"/>
      <c r="U248" s="239"/>
      <c r="V248" s="239"/>
      <c r="W248" s="239"/>
      <c r="X248" s="239"/>
      <c r="Y248" s="239"/>
      <c r="Z248" s="239"/>
      <c r="AA248" s="239"/>
      <c r="AB248" s="239"/>
      <c r="AC248" s="239"/>
      <c r="AD248" s="239"/>
      <c r="AE248" s="239"/>
      <c r="AF248" s="239"/>
      <c r="AG248" s="239"/>
      <c r="AH248" s="239"/>
    </row>
    <row r="249" ht="11.25" customHeight="1">
      <c r="A249" s="239"/>
      <c r="B249" s="239"/>
      <c r="C249" s="239"/>
      <c r="D249" s="239"/>
      <c r="E249" s="239"/>
      <c r="F249" s="239"/>
      <c r="G249" s="239"/>
      <c r="H249" s="239"/>
      <c r="I249" s="239"/>
      <c r="J249" s="239"/>
      <c r="K249" s="239"/>
      <c r="L249" s="239"/>
      <c r="M249" s="239"/>
      <c r="N249" s="239"/>
      <c r="O249" s="239"/>
      <c r="P249" s="239"/>
      <c r="Q249" s="239"/>
      <c r="R249" s="239"/>
      <c r="S249" s="239"/>
      <c r="T249" s="239"/>
      <c r="U249" s="239"/>
      <c r="V249" s="239"/>
      <c r="W249" s="239"/>
      <c r="X249" s="239"/>
      <c r="Y249" s="239"/>
      <c r="Z249" s="239"/>
      <c r="AA249" s="239"/>
      <c r="AB249" s="239"/>
      <c r="AC249" s="239"/>
      <c r="AD249" s="239"/>
      <c r="AE249" s="239"/>
      <c r="AF249" s="239"/>
      <c r="AG249" s="239"/>
      <c r="AH249" s="239"/>
    </row>
    <row r="250" ht="11.25" customHeight="1">
      <c r="A250" s="239"/>
      <c r="B250" s="239"/>
      <c r="C250" s="239"/>
      <c r="D250" s="239"/>
      <c r="E250" s="239"/>
      <c r="F250" s="239"/>
      <c r="G250" s="239"/>
      <c r="H250" s="239"/>
      <c r="I250" s="239"/>
      <c r="J250" s="239"/>
      <c r="K250" s="239"/>
      <c r="L250" s="239"/>
      <c r="M250" s="239"/>
      <c r="N250" s="239"/>
      <c r="O250" s="239"/>
      <c r="P250" s="239"/>
      <c r="Q250" s="239"/>
      <c r="R250" s="239"/>
      <c r="S250" s="239"/>
      <c r="T250" s="239"/>
      <c r="U250" s="239"/>
      <c r="V250" s="239"/>
      <c r="W250" s="239"/>
      <c r="X250" s="239"/>
      <c r="Y250" s="239"/>
      <c r="Z250" s="239"/>
      <c r="AA250" s="239"/>
      <c r="AB250" s="239"/>
      <c r="AC250" s="239"/>
      <c r="AD250" s="239"/>
      <c r="AE250" s="239"/>
      <c r="AF250" s="239"/>
      <c r="AG250" s="239"/>
      <c r="AH250" s="239"/>
    </row>
    <row r="251" ht="11.25" customHeight="1">
      <c r="A251" s="239"/>
      <c r="B251" s="239"/>
      <c r="C251" s="239"/>
      <c r="D251" s="239"/>
      <c r="E251" s="239"/>
      <c r="F251" s="239"/>
      <c r="G251" s="239"/>
      <c r="H251" s="239"/>
      <c r="I251" s="239"/>
      <c r="J251" s="239"/>
      <c r="K251" s="239"/>
      <c r="L251" s="239"/>
      <c r="M251" s="239"/>
      <c r="N251" s="239"/>
      <c r="O251" s="239"/>
      <c r="P251" s="239"/>
      <c r="Q251" s="239"/>
      <c r="R251" s="239"/>
      <c r="S251" s="239"/>
      <c r="T251" s="239"/>
      <c r="U251" s="239"/>
      <c r="V251" s="239"/>
      <c r="W251" s="239"/>
      <c r="X251" s="239"/>
      <c r="Y251" s="239"/>
      <c r="Z251" s="239"/>
      <c r="AA251" s="239"/>
      <c r="AB251" s="239"/>
      <c r="AC251" s="239"/>
      <c r="AD251" s="239"/>
      <c r="AE251" s="239"/>
      <c r="AF251" s="239"/>
      <c r="AG251" s="239"/>
      <c r="AH251" s="239"/>
    </row>
    <row r="252" ht="11.25" customHeight="1">
      <c r="A252" s="239"/>
      <c r="B252" s="239"/>
      <c r="C252" s="239"/>
      <c r="D252" s="239"/>
      <c r="E252" s="239"/>
      <c r="F252" s="239"/>
      <c r="G252" s="239"/>
      <c r="H252" s="239"/>
      <c r="I252" s="239"/>
      <c r="J252" s="239"/>
      <c r="K252" s="239"/>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row>
    <row r="253" ht="11.25" customHeight="1">
      <c r="A253" s="239"/>
      <c r="B253" s="239"/>
      <c r="C253" s="239"/>
      <c r="D253" s="239"/>
      <c r="E253" s="239"/>
      <c r="F253" s="239"/>
      <c r="G253" s="239"/>
      <c r="H253" s="239"/>
      <c r="I253" s="239"/>
      <c r="J253" s="239"/>
      <c r="K253" s="239"/>
      <c r="L253" s="239"/>
      <c r="M253" s="239"/>
      <c r="N253" s="239"/>
      <c r="O253" s="239"/>
      <c r="P253" s="239"/>
      <c r="Q253" s="239"/>
      <c r="R253" s="239"/>
      <c r="S253" s="239"/>
      <c r="T253" s="239"/>
      <c r="U253" s="239"/>
      <c r="V253" s="239"/>
      <c r="W253" s="239"/>
      <c r="X253" s="239"/>
      <c r="Y253" s="239"/>
      <c r="Z253" s="239"/>
      <c r="AA253" s="239"/>
      <c r="AB253" s="239"/>
      <c r="AC253" s="239"/>
      <c r="AD253" s="239"/>
      <c r="AE253" s="239"/>
      <c r="AF253" s="239"/>
      <c r="AG253" s="239"/>
      <c r="AH253" s="239"/>
    </row>
    <row r="254" ht="11.25" customHeight="1">
      <c r="A254" s="239"/>
      <c r="B254" s="239"/>
      <c r="C254" s="239"/>
      <c r="D254" s="239"/>
      <c r="E254" s="239"/>
      <c r="F254" s="239"/>
      <c r="G254" s="239"/>
      <c r="H254" s="239"/>
      <c r="I254" s="239"/>
      <c r="J254" s="239"/>
      <c r="K254" s="239"/>
      <c r="L254" s="239"/>
      <c r="M254" s="239"/>
      <c r="N254" s="239"/>
      <c r="O254" s="239"/>
      <c r="P254" s="239"/>
      <c r="Q254" s="239"/>
      <c r="R254" s="239"/>
      <c r="S254" s="239"/>
      <c r="T254" s="239"/>
      <c r="U254" s="239"/>
      <c r="V254" s="239"/>
      <c r="W254" s="239"/>
      <c r="X254" s="239"/>
      <c r="Y254" s="239"/>
      <c r="Z254" s="239"/>
      <c r="AA254" s="239"/>
      <c r="AB254" s="239"/>
      <c r="AC254" s="239"/>
      <c r="AD254" s="239"/>
      <c r="AE254" s="239"/>
      <c r="AF254" s="239"/>
      <c r="AG254" s="239"/>
      <c r="AH254" s="239"/>
    </row>
    <row r="255" ht="11.25" customHeight="1">
      <c r="A255" s="239"/>
      <c r="B255" s="239"/>
      <c r="C255" s="239"/>
      <c r="D255" s="239"/>
      <c r="E255" s="239"/>
      <c r="F255" s="239"/>
      <c r="G255" s="239"/>
      <c r="H255" s="239"/>
      <c r="I255" s="239"/>
      <c r="J255" s="239"/>
      <c r="K255" s="239"/>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row>
    <row r="256" ht="11.25" customHeight="1">
      <c r="A256" s="239"/>
      <c r="B256" s="239"/>
      <c r="C256" s="239"/>
      <c r="D256" s="239"/>
      <c r="E256" s="239"/>
      <c r="F256" s="239"/>
      <c r="G256" s="239"/>
      <c r="H256" s="239"/>
      <c r="I256" s="239"/>
      <c r="J256" s="239"/>
      <c r="K256" s="239"/>
      <c r="L256" s="239"/>
      <c r="M256" s="239"/>
      <c r="N256" s="239"/>
      <c r="O256" s="239"/>
      <c r="P256" s="239"/>
      <c r="Q256" s="239"/>
      <c r="R256" s="239"/>
      <c r="S256" s="239"/>
      <c r="T256" s="239"/>
      <c r="U256" s="239"/>
      <c r="V256" s="239"/>
      <c r="W256" s="239"/>
      <c r="X256" s="239"/>
      <c r="Y256" s="239"/>
      <c r="Z256" s="239"/>
      <c r="AA256" s="239"/>
      <c r="AB256" s="239"/>
      <c r="AC256" s="239"/>
      <c r="AD256" s="239"/>
      <c r="AE256" s="239"/>
      <c r="AF256" s="239"/>
      <c r="AG256" s="239"/>
      <c r="AH256" s="239"/>
    </row>
    <row r="257" ht="11.25" customHeight="1">
      <c r="A257" s="239"/>
      <c r="B257" s="239"/>
      <c r="C257" s="239"/>
      <c r="D257" s="239"/>
      <c r="E257" s="239"/>
      <c r="F257" s="239"/>
      <c r="G257" s="239"/>
      <c r="H257" s="239"/>
      <c r="I257" s="239"/>
      <c r="J257" s="239"/>
      <c r="K257" s="239"/>
      <c r="L257" s="239"/>
      <c r="M257" s="239"/>
      <c r="N257" s="239"/>
      <c r="O257" s="239"/>
      <c r="P257" s="239"/>
      <c r="Q257" s="239"/>
      <c r="R257" s="239"/>
      <c r="S257" s="239"/>
      <c r="T257" s="239"/>
      <c r="U257" s="239"/>
      <c r="V257" s="239"/>
      <c r="W257" s="239"/>
      <c r="X257" s="239"/>
      <c r="Y257" s="239"/>
      <c r="Z257" s="239"/>
      <c r="AA257" s="239"/>
      <c r="AB257" s="239"/>
      <c r="AC257" s="239"/>
      <c r="AD257" s="239"/>
      <c r="AE257" s="239"/>
      <c r="AF257" s="239"/>
      <c r="AG257" s="239"/>
      <c r="AH257" s="239"/>
    </row>
    <row r="258" ht="11.25" customHeight="1">
      <c r="A258" s="239"/>
      <c r="B258" s="239"/>
      <c r="C258" s="239"/>
      <c r="D258" s="239"/>
      <c r="E258" s="239"/>
      <c r="F258" s="239"/>
      <c r="G258" s="239"/>
      <c r="H258" s="239"/>
      <c r="I258" s="239"/>
      <c r="J258" s="239"/>
      <c r="K258" s="239"/>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row>
    <row r="259" ht="11.25" customHeight="1">
      <c r="A259" s="239"/>
      <c r="B259" s="239"/>
      <c r="C259" s="239"/>
      <c r="D259" s="239"/>
      <c r="E259" s="239"/>
      <c r="F259" s="239"/>
      <c r="G259" s="239"/>
      <c r="H259" s="239"/>
      <c r="I259" s="239"/>
      <c r="J259" s="239"/>
      <c r="K259" s="239"/>
      <c r="L259" s="239"/>
      <c r="M259" s="239"/>
      <c r="N259" s="239"/>
      <c r="O259" s="239"/>
      <c r="P259" s="239"/>
      <c r="Q259" s="239"/>
      <c r="R259" s="239"/>
      <c r="S259" s="239"/>
      <c r="T259" s="239"/>
      <c r="U259" s="239"/>
      <c r="V259" s="239"/>
      <c r="W259" s="239"/>
      <c r="X259" s="239"/>
      <c r="Y259" s="239"/>
      <c r="Z259" s="239"/>
      <c r="AA259" s="239"/>
      <c r="AB259" s="239"/>
      <c r="AC259" s="239"/>
      <c r="AD259" s="239"/>
      <c r="AE259" s="239"/>
      <c r="AF259" s="239"/>
      <c r="AG259" s="239"/>
      <c r="AH259" s="239"/>
    </row>
    <row r="260" ht="11.25" customHeight="1">
      <c r="A260" s="239"/>
      <c r="B260" s="239"/>
      <c r="C260" s="239"/>
      <c r="D260" s="239"/>
      <c r="E260" s="239"/>
      <c r="F260" s="239"/>
      <c r="G260" s="239"/>
      <c r="H260" s="239"/>
      <c r="I260" s="239"/>
      <c r="J260" s="239"/>
      <c r="K260" s="239"/>
      <c r="L260" s="239"/>
      <c r="M260" s="239"/>
      <c r="N260" s="239"/>
      <c r="O260" s="239"/>
      <c r="P260" s="239"/>
      <c r="Q260" s="239"/>
      <c r="R260" s="239"/>
      <c r="S260" s="239"/>
      <c r="T260" s="239"/>
      <c r="U260" s="239"/>
      <c r="V260" s="239"/>
      <c r="W260" s="239"/>
      <c r="X260" s="239"/>
      <c r="Y260" s="239"/>
      <c r="Z260" s="239"/>
      <c r="AA260" s="239"/>
      <c r="AB260" s="239"/>
      <c r="AC260" s="239"/>
      <c r="AD260" s="239"/>
      <c r="AE260" s="239"/>
      <c r="AF260" s="239"/>
      <c r="AG260" s="239"/>
      <c r="AH260" s="239"/>
    </row>
    <row r="261" ht="11.25" customHeight="1">
      <c r="A261" s="239"/>
      <c r="B261" s="239"/>
      <c r="C261" s="239"/>
      <c r="D261" s="239"/>
      <c r="E261" s="239"/>
      <c r="F261" s="239"/>
      <c r="G261" s="239"/>
      <c r="H261" s="239"/>
      <c r="I261" s="239"/>
      <c r="J261" s="239"/>
      <c r="K261" s="239"/>
      <c r="L261" s="239"/>
      <c r="M261" s="239"/>
      <c r="N261" s="239"/>
      <c r="O261" s="239"/>
      <c r="P261" s="239"/>
      <c r="Q261" s="239"/>
      <c r="R261" s="239"/>
      <c r="S261" s="239"/>
      <c r="T261" s="239"/>
      <c r="U261" s="239"/>
      <c r="V261" s="239"/>
      <c r="W261" s="239"/>
      <c r="X261" s="239"/>
      <c r="Y261" s="239"/>
      <c r="Z261" s="239"/>
      <c r="AA261" s="239"/>
      <c r="AB261" s="239"/>
      <c r="AC261" s="239"/>
      <c r="AD261" s="239"/>
      <c r="AE261" s="239"/>
      <c r="AF261" s="239"/>
      <c r="AG261" s="239"/>
      <c r="AH261" s="239"/>
    </row>
    <row r="262" ht="11.25" customHeight="1">
      <c r="A262" s="239"/>
      <c r="B262" s="239"/>
      <c r="C262" s="239"/>
      <c r="D262" s="239"/>
      <c r="E262" s="239"/>
      <c r="F262" s="239"/>
      <c r="G262" s="239"/>
      <c r="H262" s="239"/>
      <c r="I262" s="239"/>
      <c r="J262" s="239"/>
      <c r="K262" s="239"/>
      <c r="L262" s="239"/>
      <c r="M262" s="239"/>
      <c r="N262" s="239"/>
      <c r="O262" s="239"/>
      <c r="P262" s="239"/>
      <c r="Q262" s="239"/>
      <c r="R262" s="239"/>
      <c r="S262" s="239"/>
      <c r="T262" s="239"/>
      <c r="U262" s="239"/>
      <c r="V262" s="239"/>
      <c r="W262" s="239"/>
      <c r="X262" s="239"/>
      <c r="Y262" s="239"/>
      <c r="Z262" s="239"/>
      <c r="AA262" s="239"/>
      <c r="AB262" s="239"/>
      <c r="AC262" s="239"/>
      <c r="AD262" s="239"/>
      <c r="AE262" s="239"/>
      <c r="AF262" s="239"/>
      <c r="AG262" s="239"/>
      <c r="AH262" s="239"/>
    </row>
    <row r="263" ht="11.25" customHeight="1">
      <c r="A263" s="239"/>
      <c r="B263" s="239"/>
      <c r="C263" s="239"/>
      <c r="D263" s="239"/>
      <c r="E263" s="239"/>
      <c r="F263" s="239"/>
      <c r="G263" s="239"/>
      <c r="H263" s="239"/>
      <c r="I263" s="239"/>
      <c r="J263" s="239"/>
      <c r="K263" s="239"/>
      <c r="L263" s="239"/>
      <c r="M263" s="239"/>
      <c r="N263" s="239"/>
      <c r="O263" s="239"/>
      <c r="P263" s="239"/>
      <c r="Q263" s="239"/>
      <c r="R263" s="239"/>
      <c r="S263" s="239"/>
      <c r="T263" s="239"/>
      <c r="U263" s="239"/>
      <c r="V263" s="239"/>
      <c r="W263" s="239"/>
      <c r="X263" s="239"/>
      <c r="Y263" s="239"/>
      <c r="Z263" s="239"/>
      <c r="AA263" s="239"/>
      <c r="AB263" s="239"/>
      <c r="AC263" s="239"/>
      <c r="AD263" s="239"/>
      <c r="AE263" s="239"/>
      <c r="AF263" s="239"/>
      <c r="AG263" s="239"/>
      <c r="AH263" s="239"/>
    </row>
    <row r="264" ht="11.25" customHeight="1">
      <c r="A264" s="239"/>
      <c r="B264" s="239"/>
      <c r="C264" s="239"/>
      <c r="D264" s="239"/>
      <c r="E264" s="239"/>
      <c r="F264" s="239"/>
      <c r="G264" s="239"/>
      <c r="H264" s="239"/>
      <c r="I264" s="239"/>
      <c r="J264" s="239"/>
      <c r="K264" s="239"/>
      <c r="L264" s="239"/>
      <c r="M264" s="239"/>
      <c r="N264" s="239"/>
      <c r="O264" s="239"/>
      <c r="P264" s="239"/>
      <c r="Q264" s="239"/>
      <c r="R264" s="239"/>
      <c r="S264" s="239"/>
      <c r="T264" s="239"/>
      <c r="U264" s="239"/>
      <c r="V264" s="239"/>
      <c r="W264" s="239"/>
      <c r="X264" s="239"/>
      <c r="Y264" s="239"/>
      <c r="Z264" s="239"/>
      <c r="AA264" s="239"/>
      <c r="AB264" s="239"/>
      <c r="AC264" s="239"/>
      <c r="AD264" s="239"/>
      <c r="AE264" s="239"/>
      <c r="AF264" s="239"/>
      <c r="AG264" s="239"/>
      <c r="AH264" s="239"/>
    </row>
    <row r="265" ht="11.25" customHeight="1">
      <c r="A265" s="239"/>
      <c r="B265" s="239"/>
      <c r="C265" s="239"/>
      <c r="D265" s="239"/>
      <c r="E265" s="239"/>
      <c r="F265" s="239"/>
      <c r="G265" s="239"/>
      <c r="H265" s="239"/>
      <c r="I265" s="239"/>
      <c r="J265" s="239"/>
      <c r="K265" s="239"/>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row>
    <row r="266" ht="11.25" customHeight="1">
      <c r="A266" s="239"/>
      <c r="B266" s="239"/>
      <c r="C266" s="239"/>
      <c r="D266" s="239"/>
      <c r="E266" s="239"/>
      <c r="F266" s="239"/>
      <c r="G266" s="239"/>
      <c r="H266" s="239"/>
      <c r="I266" s="239"/>
      <c r="J266" s="239"/>
      <c r="K266" s="239"/>
      <c r="L266" s="239"/>
      <c r="M266" s="239"/>
      <c r="N266" s="239"/>
      <c r="O266" s="239"/>
      <c r="P266" s="239"/>
      <c r="Q266" s="239"/>
      <c r="R266" s="239"/>
      <c r="S266" s="239"/>
      <c r="T266" s="239"/>
      <c r="U266" s="239"/>
      <c r="V266" s="239"/>
      <c r="W266" s="239"/>
      <c r="X266" s="239"/>
      <c r="Y266" s="239"/>
      <c r="Z266" s="239"/>
      <c r="AA266" s="239"/>
      <c r="AB266" s="239"/>
      <c r="AC266" s="239"/>
      <c r="AD266" s="239"/>
      <c r="AE266" s="239"/>
      <c r="AF266" s="239"/>
      <c r="AG266" s="239"/>
      <c r="AH266" s="239"/>
    </row>
    <row r="267" ht="11.25" customHeight="1">
      <c r="A267" s="239"/>
      <c r="B267" s="239"/>
      <c r="C267" s="239"/>
      <c r="D267" s="239"/>
      <c r="E267" s="239"/>
      <c r="F267" s="239"/>
      <c r="G267" s="239"/>
      <c r="H267" s="239"/>
      <c r="I267" s="239"/>
      <c r="J267" s="239"/>
      <c r="K267" s="239"/>
      <c r="L267" s="239"/>
      <c r="M267" s="239"/>
      <c r="N267" s="239"/>
      <c r="O267" s="239"/>
      <c r="P267" s="239"/>
      <c r="Q267" s="239"/>
      <c r="R267" s="239"/>
      <c r="S267" s="239"/>
      <c r="T267" s="239"/>
      <c r="U267" s="239"/>
      <c r="V267" s="239"/>
      <c r="W267" s="239"/>
      <c r="X267" s="239"/>
      <c r="Y267" s="239"/>
      <c r="Z267" s="239"/>
      <c r="AA267" s="239"/>
      <c r="AB267" s="239"/>
      <c r="AC267" s="239"/>
      <c r="AD267" s="239"/>
      <c r="AE267" s="239"/>
      <c r="AF267" s="239"/>
      <c r="AG267" s="239"/>
      <c r="AH267" s="239"/>
    </row>
    <row r="268" ht="11.25" customHeight="1">
      <c r="A268" s="239"/>
      <c r="B268" s="239"/>
      <c r="C268" s="239"/>
      <c r="D268" s="239"/>
      <c r="E268" s="239"/>
      <c r="F268" s="239"/>
      <c r="G268" s="239"/>
      <c r="H268" s="239"/>
      <c r="I268" s="239"/>
      <c r="J268" s="239"/>
      <c r="K268" s="239"/>
      <c r="L268" s="239"/>
      <c r="M268" s="239"/>
      <c r="N268" s="239"/>
      <c r="O268" s="239"/>
      <c r="P268" s="239"/>
      <c r="Q268" s="239"/>
      <c r="R268" s="239"/>
      <c r="S268" s="239"/>
      <c r="T268" s="239"/>
      <c r="U268" s="239"/>
      <c r="V268" s="239"/>
      <c r="W268" s="239"/>
      <c r="X268" s="239"/>
      <c r="Y268" s="239"/>
      <c r="Z268" s="239"/>
      <c r="AA268" s="239"/>
      <c r="AB268" s="239"/>
      <c r="AC268" s="239"/>
      <c r="AD268" s="239"/>
      <c r="AE268" s="239"/>
      <c r="AF268" s="239"/>
      <c r="AG268" s="239"/>
      <c r="AH268" s="239"/>
    </row>
    <row r="269" ht="11.25" customHeight="1">
      <c r="A269" s="239"/>
      <c r="B269" s="239"/>
      <c r="C269" s="239"/>
      <c r="D269" s="239"/>
      <c r="E269" s="239"/>
      <c r="F269" s="239"/>
      <c r="G269" s="239"/>
      <c r="H269" s="239"/>
      <c r="I269" s="239"/>
      <c r="J269" s="239"/>
      <c r="K269" s="239"/>
      <c r="L269" s="239"/>
      <c r="M269" s="239"/>
      <c r="N269" s="239"/>
      <c r="O269" s="239"/>
      <c r="P269" s="239"/>
      <c r="Q269" s="239"/>
      <c r="R269" s="239"/>
      <c r="S269" s="239"/>
      <c r="T269" s="239"/>
      <c r="U269" s="239"/>
      <c r="V269" s="239"/>
      <c r="W269" s="239"/>
      <c r="X269" s="239"/>
      <c r="Y269" s="239"/>
      <c r="Z269" s="239"/>
      <c r="AA269" s="239"/>
      <c r="AB269" s="239"/>
      <c r="AC269" s="239"/>
      <c r="AD269" s="239"/>
      <c r="AE269" s="239"/>
      <c r="AF269" s="239"/>
      <c r="AG269" s="239"/>
      <c r="AH269" s="239"/>
    </row>
    <row r="270" ht="11.25" customHeight="1">
      <c r="A270" s="239"/>
      <c r="B270" s="239"/>
      <c r="C270" s="239"/>
      <c r="D270" s="239"/>
      <c r="E270" s="239"/>
      <c r="F270" s="239"/>
      <c r="G270" s="239"/>
      <c r="H270" s="239"/>
      <c r="I270" s="239"/>
      <c r="J270" s="239"/>
      <c r="K270" s="239"/>
      <c r="L270" s="239"/>
      <c r="M270" s="239"/>
      <c r="N270" s="239"/>
      <c r="O270" s="239"/>
      <c r="P270" s="239"/>
      <c r="Q270" s="239"/>
      <c r="R270" s="239"/>
      <c r="S270" s="239"/>
      <c r="T270" s="239"/>
      <c r="U270" s="239"/>
      <c r="V270" s="239"/>
      <c r="W270" s="239"/>
      <c r="X270" s="239"/>
      <c r="Y270" s="239"/>
      <c r="Z270" s="239"/>
      <c r="AA270" s="239"/>
      <c r="AB270" s="239"/>
      <c r="AC270" s="239"/>
      <c r="AD270" s="239"/>
      <c r="AE270" s="239"/>
      <c r="AF270" s="239"/>
      <c r="AG270" s="239"/>
      <c r="AH270" s="239"/>
    </row>
    <row r="271" ht="11.25" customHeight="1">
      <c r="A271" s="239"/>
      <c r="B271" s="239"/>
      <c r="C271" s="239"/>
      <c r="D271" s="239"/>
      <c r="E271" s="239"/>
      <c r="F271" s="239"/>
      <c r="G271" s="239"/>
      <c r="H271" s="239"/>
      <c r="I271" s="239"/>
      <c r="J271" s="239"/>
      <c r="K271" s="239"/>
      <c r="L271" s="239"/>
      <c r="M271" s="239"/>
      <c r="N271" s="239"/>
      <c r="O271" s="239"/>
      <c r="P271" s="239"/>
      <c r="Q271" s="239"/>
      <c r="R271" s="239"/>
      <c r="S271" s="239"/>
      <c r="T271" s="239"/>
      <c r="U271" s="239"/>
      <c r="V271" s="239"/>
      <c r="W271" s="239"/>
      <c r="X271" s="239"/>
      <c r="Y271" s="239"/>
      <c r="Z271" s="239"/>
      <c r="AA271" s="239"/>
      <c r="AB271" s="239"/>
      <c r="AC271" s="239"/>
      <c r="AD271" s="239"/>
      <c r="AE271" s="239"/>
      <c r="AF271" s="239"/>
      <c r="AG271" s="239"/>
      <c r="AH271" s="239"/>
    </row>
    <row r="272" ht="11.25" customHeight="1">
      <c r="A272" s="239"/>
      <c r="B272" s="239"/>
      <c r="C272" s="239"/>
      <c r="D272" s="239"/>
      <c r="E272" s="239"/>
      <c r="F272" s="239"/>
      <c r="G272" s="239"/>
      <c r="H272" s="239"/>
      <c r="I272" s="239"/>
      <c r="J272" s="239"/>
      <c r="K272" s="239"/>
      <c r="L272" s="239"/>
      <c r="M272" s="239"/>
      <c r="N272" s="239"/>
      <c r="O272" s="239"/>
      <c r="P272" s="239"/>
      <c r="Q272" s="239"/>
      <c r="R272" s="239"/>
      <c r="S272" s="239"/>
      <c r="T272" s="239"/>
      <c r="U272" s="239"/>
      <c r="V272" s="239"/>
      <c r="W272" s="239"/>
      <c r="X272" s="239"/>
      <c r="Y272" s="239"/>
      <c r="Z272" s="239"/>
      <c r="AA272" s="239"/>
      <c r="AB272" s="239"/>
      <c r="AC272" s="239"/>
      <c r="AD272" s="239"/>
      <c r="AE272" s="239"/>
      <c r="AF272" s="239"/>
      <c r="AG272" s="239"/>
      <c r="AH272" s="239"/>
    </row>
    <row r="273" ht="11.25" customHeight="1">
      <c r="A273" s="239"/>
      <c r="B273" s="239"/>
      <c r="C273" s="239"/>
      <c r="D273" s="239"/>
      <c r="E273" s="239"/>
      <c r="F273" s="239"/>
      <c r="G273" s="239"/>
      <c r="H273" s="239"/>
      <c r="I273" s="239"/>
      <c r="J273" s="239"/>
      <c r="K273" s="239"/>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row>
    <row r="274" ht="11.25" customHeight="1">
      <c r="A274" s="239"/>
      <c r="B274" s="239"/>
      <c r="C274" s="239"/>
      <c r="D274" s="239"/>
      <c r="E274" s="239"/>
      <c r="F274" s="239"/>
      <c r="G274" s="239"/>
      <c r="H274" s="239"/>
      <c r="I274" s="239"/>
      <c r="J274" s="239"/>
      <c r="K274" s="239"/>
      <c r="L274" s="239"/>
      <c r="M274" s="239"/>
      <c r="N274" s="239"/>
      <c r="O274" s="239"/>
      <c r="P274" s="239"/>
      <c r="Q274" s="239"/>
      <c r="R274" s="239"/>
      <c r="S274" s="239"/>
      <c r="T274" s="239"/>
      <c r="U274" s="239"/>
      <c r="V274" s="239"/>
      <c r="W274" s="239"/>
      <c r="X274" s="239"/>
      <c r="Y274" s="239"/>
      <c r="Z274" s="239"/>
      <c r="AA274" s="239"/>
      <c r="AB274" s="239"/>
      <c r="AC274" s="239"/>
      <c r="AD274" s="239"/>
      <c r="AE274" s="239"/>
      <c r="AF274" s="239"/>
      <c r="AG274" s="239"/>
      <c r="AH274" s="239"/>
    </row>
    <row r="275" ht="11.25" customHeight="1">
      <c r="A275" s="239"/>
      <c r="B275" s="239"/>
      <c r="C275" s="239"/>
      <c r="D275" s="239"/>
      <c r="E275" s="239"/>
      <c r="F275" s="239"/>
      <c r="G275" s="239"/>
      <c r="H275" s="239"/>
      <c r="I275" s="239"/>
      <c r="J275" s="239"/>
      <c r="K275" s="239"/>
      <c r="L275" s="239"/>
      <c r="M275" s="239"/>
      <c r="N275" s="239"/>
      <c r="O275" s="239"/>
      <c r="P275" s="239"/>
      <c r="Q275" s="239"/>
      <c r="R275" s="239"/>
      <c r="S275" s="239"/>
      <c r="T275" s="239"/>
      <c r="U275" s="239"/>
      <c r="V275" s="239"/>
      <c r="W275" s="239"/>
      <c r="X275" s="239"/>
      <c r="Y275" s="239"/>
      <c r="Z275" s="239"/>
      <c r="AA275" s="239"/>
      <c r="AB275" s="239"/>
      <c r="AC275" s="239"/>
      <c r="AD275" s="239"/>
      <c r="AE275" s="239"/>
      <c r="AF275" s="239"/>
      <c r="AG275" s="239"/>
      <c r="AH275" s="239"/>
    </row>
    <row r="276" ht="11.25" customHeight="1">
      <c r="A276" s="239"/>
      <c r="B276" s="239"/>
      <c r="C276" s="239"/>
      <c r="D276" s="239"/>
      <c r="E276" s="239"/>
      <c r="F276" s="239"/>
      <c r="G276" s="239"/>
      <c r="H276" s="239"/>
      <c r="I276" s="239"/>
      <c r="J276" s="239"/>
      <c r="K276" s="239"/>
      <c r="L276" s="239"/>
      <c r="M276" s="239"/>
      <c r="N276" s="239"/>
      <c r="O276" s="239"/>
      <c r="P276" s="239"/>
      <c r="Q276" s="239"/>
      <c r="R276" s="239"/>
      <c r="S276" s="239"/>
      <c r="T276" s="239"/>
      <c r="U276" s="239"/>
      <c r="V276" s="239"/>
      <c r="W276" s="239"/>
      <c r="X276" s="239"/>
      <c r="Y276" s="239"/>
      <c r="Z276" s="239"/>
      <c r="AA276" s="239"/>
      <c r="AB276" s="239"/>
      <c r="AC276" s="239"/>
      <c r="AD276" s="239"/>
      <c r="AE276" s="239"/>
      <c r="AF276" s="239"/>
      <c r="AG276" s="239"/>
      <c r="AH276" s="239"/>
    </row>
    <row r="277" ht="11.25" customHeight="1">
      <c r="A277" s="239"/>
      <c r="B277" s="239"/>
      <c r="C277" s="239"/>
      <c r="D277" s="239"/>
      <c r="E277" s="239"/>
      <c r="F277" s="239"/>
      <c r="G277" s="239"/>
      <c r="H277" s="239"/>
      <c r="I277" s="239"/>
      <c r="J277" s="239"/>
      <c r="K277" s="239"/>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row>
    <row r="278" ht="11.25" customHeight="1">
      <c r="A278" s="239"/>
      <c r="B278" s="239"/>
      <c r="C278" s="239"/>
      <c r="D278" s="239"/>
      <c r="E278" s="239"/>
      <c r="F278" s="239"/>
      <c r="G278" s="239"/>
      <c r="H278" s="239"/>
      <c r="I278" s="239"/>
      <c r="J278" s="239"/>
      <c r="K278" s="239"/>
      <c r="L278" s="239"/>
      <c r="M278" s="239"/>
      <c r="N278" s="239"/>
      <c r="O278" s="239"/>
      <c r="P278" s="239"/>
      <c r="Q278" s="239"/>
      <c r="R278" s="239"/>
      <c r="S278" s="239"/>
      <c r="T278" s="239"/>
      <c r="U278" s="239"/>
      <c r="V278" s="239"/>
      <c r="W278" s="239"/>
      <c r="X278" s="239"/>
      <c r="Y278" s="239"/>
      <c r="Z278" s="239"/>
      <c r="AA278" s="239"/>
      <c r="AB278" s="239"/>
      <c r="AC278" s="239"/>
      <c r="AD278" s="239"/>
      <c r="AE278" s="239"/>
      <c r="AF278" s="239"/>
      <c r="AG278" s="239"/>
      <c r="AH278" s="239"/>
    </row>
    <row r="279" ht="11.25" customHeight="1">
      <c r="A279" s="239"/>
      <c r="B279" s="239"/>
      <c r="C279" s="239"/>
      <c r="D279" s="239"/>
      <c r="E279" s="239"/>
      <c r="F279" s="239"/>
      <c r="G279" s="239"/>
      <c r="H279" s="239"/>
      <c r="I279" s="239"/>
      <c r="J279" s="239"/>
      <c r="K279" s="239"/>
      <c r="L279" s="239"/>
      <c r="M279" s="239"/>
      <c r="N279" s="239"/>
      <c r="O279" s="239"/>
      <c r="P279" s="239"/>
      <c r="Q279" s="239"/>
      <c r="R279" s="239"/>
      <c r="S279" s="239"/>
      <c r="T279" s="239"/>
      <c r="U279" s="239"/>
      <c r="V279" s="239"/>
      <c r="W279" s="239"/>
      <c r="X279" s="239"/>
      <c r="Y279" s="239"/>
      <c r="Z279" s="239"/>
      <c r="AA279" s="239"/>
      <c r="AB279" s="239"/>
      <c r="AC279" s="239"/>
      <c r="AD279" s="239"/>
      <c r="AE279" s="239"/>
      <c r="AF279" s="239"/>
      <c r="AG279" s="239"/>
      <c r="AH279" s="239"/>
    </row>
    <row r="280" ht="11.25" customHeight="1">
      <c r="A280" s="239"/>
      <c r="B280" s="239"/>
      <c r="C280" s="239"/>
      <c r="D280" s="239"/>
      <c r="E280" s="239"/>
      <c r="F280" s="239"/>
      <c r="G280" s="239"/>
      <c r="H280" s="239"/>
      <c r="I280" s="239"/>
      <c r="J280" s="239"/>
      <c r="K280" s="239"/>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row>
    <row r="281" ht="11.25" customHeight="1">
      <c r="A281" s="239"/>
      <c r="B281" s="239"/>
      <c r="C281" s="239"/>
      <c r="D281" s="239"/>
      <c r="E281" s="239"/>
      <c r="F281" s="239"/>
      <c r="G281" s="239"/>
      <c r="H281" s="239"/>
      <c r="I281" s="239"/>
      <c r="J281" s="239"/>
      <c r="K281" s="239"/>
      <c r="L281" s="239"/>
      <c r="M281" s="239"/>
      <c r="N281" s="239"/>
      <c r="O281" s="239"/>
      <c r="P281" s="239"/>
      <c r="Q281" s="239"/>
      <c r="R281" s="239"/>
      <c r="S281" s="239"/>
      <c r="T281" s="239"/>
      <c r="U281" s="239"/>
      <c r="V281" s="239"/>
      <c r="W281" s="239"/>
      <c r="X281" s="239"/>
      <c r="Y281" s="239"/>
      <c r="Z281" s="239"/>
      <c r="AA281" s="239"/>
      <c r="AB281" s="239"/>
      <c r="AC281" s="239"/>
      <c r="AD281" s="239"/>
      <c r="AE281" s="239"/>
      <c r="AF281" s="239"/>
      <c r="AG281" s="239"/>
      <c r="AH281" s="239"/>
    </row>
    <row r="282" ht="11.25" customHeight="1">
      <c r="A282" s="239"/>
      <c r="B282" s="239"/>
      <c r="C282" s="239"/>
      <c r="D282" s="239"/>
      <c r="E282" s="239"/>
      <c r="F282" s="239"/>
      <c r="G282" s="239"/>
      <c r="H282" s="239"/>
      <c r="I282" s="239"/>
      <c r="J282" s="239"/>
      <c r="K282" s="239"/>
      <c r="L282" s="239"/>
      <c r="M282" s="239"/>
      <c r="N282" s="239"/>
      <c r="O282" s="239"/>
      <c r="P282" s="239"/>
      <c r="Q282" s="239"/>
      <c r="R282" s="239"/>
      <c r="S282" s="239"/>
      <c r="T282" s="239"/>
      <c r="U282" s="239"/>
      <c r="V282" s="239"/>
      <c r="W282" s="239"/>
      <c r="X282" s="239"/>
      <c r="Y282" s="239"/>
      <c r="Z282" s="239"/>
      <c r="AA282" s="239"/>
      <c r="AB282" s="239"/>
      <c r="AC282" s="239"/>
      <c r="AD282" s="239"/>
      <c r="AE282" s="239"/>
      <c r="AF282" s="239"/>
      <c r="AG282" s="239"/>
      <c r="AH282" s="239"/>
    </row>
    <row r="283" ht="11.25" customHeight="1">
      <c r="A283" s="239"/>
      <c r="B283" s="239"/>
      <c r="C283" s="239"/>
      <c r="D283" s="239"/>
      <c r="E283" s="239"/>
      <c r="F283" s="239"/>
      <c r="G283" s="239"/>
      <c r="H283" s="239"/>
      <c r="I283" s="239"/>
      <c r="J283" s="239"/>
      <c r="K283" s="239"/>
      <c r="L283" s="239"/>
      <c r="M283" s="239"/>
      <c r="N283" s="239"/>
      <c r="O283" s="239"/>
      <c r="P283" s="239"/>
      <c r="Q283" s="239"/>
      <c r="R283" s="239"/>
      <c r="S283" s="239"/>
      <c r="T283" s="239"/>
      <c r="U283" s="239"/>
      <c r="V283" s="239"/>
      <c r="W283" s="239"/>
      <c r="X283" s="239"/>
      <c r="Y283" s="239"/>
      <c r="Z283" s="239"/>
      <c r="AA283" s="239"/>
      <c r="AB283" s="239"/>
      <c r="AC283" s="239"/>
      <c r="AD283" s="239"/>
      <c r="AE283" s="239"/>
      <c r="AF283" s="239"/>
      <c r="AG283" s="239"/>
      <c r="AH283" s="239"/>
    </row>
    <row r="284" ht="11.25" customHeight="1">
      <c r="A284" s="239"/>
      <c r="B284" s="239"/>
      <c r="C284" s="239"/>
      <c r="D284" s="239"/>
      <c r="E284" s="239"/>
      <c r="F284" s="239"/>
      <c r="G284" s="239"/>
      <c r="H284" s="239"/>
      <c r="I284" s="239"/>
      <c r="J284" s="239"/>
      <c r="K284" s="239"/>
      <c r="L284" s="239"/>
      <c r="M284" s="239"/>
      <c r="N284" s="239"/>
      <c r="O284" s="239"/>
      <c r="P284" s="239"/>
      <c r="Q284" s="239"/>
      <c r="R284" s="239"/>
      <c r="S284" s="239"/>
      <c r="T284" s="239"/>
      <c r="U284" s="239"/>
      <c r="V284" s="239"/>
      <c r="W284" s="239"/>
      <c r="X284" s="239"/>
      <c r="Y284" s="239"/>
      <c r="Z284" s="239"/>
      <c r="AA284" s="239"/>
      <c r="AB284" s="239"/>
      <c r="AC284" s="239"/>
      <c r="AD284" s="239"/>
      <c r="AE284" s="239"/>
      <c r="AF284" s="239"/>
      <c r="AG284" s="239"/>
      <c r="AH284" s="239"/>
    </row>
    <row r="285" ht="11.25" customHeight="1">
      <c r="A285" s="239"/>
      <c r="B285" s="239"/>
      <c r="C285" s="239"/>
      <c r="D285" s="239"/>
      <c r="E285" s="239"/>
      <c r="F285" s="239"/>
      <c r="G285" s="239"/>
      <c r="H285" s="239"/>
      <c r="I285" s="239"/>
      <c r="J285" s="239"/>
      <c r="K285" s="239"/>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row>
    <row r="286" ht="11.25" customHeight="1">
      <c r="A286" s="239"/>
      <c r="B286" s="239"/>
      <c r="C286" s="239"/>
      <c r="D286" s="239"/>
      <c r="E286" s="239"/>
      <c r="F286" s="239"/>
      <c r="G286" s="239"/>
      <c r="H286" s="239"/>
      <c r="I286" s="239"/>
      <c r="J286" s="239"/>
      <c r="K286" s="239"/>
      <c r="L286" s="239"/>
      <c r="M286" s="239"/>
      <c r="N286" s="239"/>
      <c r="O286" s="239"/>
      <c r="P286" s="239"/>
      <c r="Q286" s="239"/>
      <c r="R286" s="239"/>
      <c r="S286" s="239"/>
      <c r="T286" s="239"/>
      <c r="U286" s="239"/>
      <c r="V286" s="239"/>
      <c r="W286" s="239"/>
      <c r="X286" s="239"/>
      <c r="Y286" s="239"/>
      <c r="Z286" s="239"/>
      <c r="AA286" s="239"/>
      <c r="AB286" s="239"/>
      <c r="AC286" s="239"/>
      <c r="AD286" s="239"/>
      <c r="AE286" s="239"/>
      <c r="AF286" s="239"/>
      <c r="AG286" s="239"/>
      <c r="AH286" s="239"/>
    </row>
    <row r="287" ht="11.25" customHeight="1">
      <c r="A287" s="239"/>
      <c r="B287" s="239"/>
      <c r="C287" s="239"/>
      <c r="D287" s="239"/>
      <c r="E287" s="239"/>
      <c r="F287" s="239"/>
      <c r="G287" s="239"/>
      <c r="H287" s="239"/>
      <c r="I287" s="239"/>
      <c r="J287" s="239"/>
      <c r="K287" s="239"/>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row>
    <row r="288" ht="11.25" customHeight="1">
      <c r="A288" s="239"/>
      <c r="B288" s="239"/>
      <c r="C288" s="239"/>
      <c r="D288" s="239"/>
      <c r="E288" s="239"/>
      <c r="F288" s="239"/>
      <c r="G288" s="239"/>
      <c r="H288" s="239"/>
      <c r="I288" s="239"/>
      <c r="J288" s="239"/>
      <c r="K288" s="239"/>
      <c r="L288" s="239"/>
      <c r="M288" s="239"/>
      <c r="N288" s="239"/>
      <c r="O288" s="239"/>
      <c r="P288" s="239"/>
      <c r="Q288" s="239"/>
      <c r="R288" s="239"/>
      <c r="S288" s="239"/>
      <c r="T288" s="239"/>
      <c r="U288" s="239"/>
      <c r="V288" s="239"/>
      <c r="W288" s="239"/>
      <c r="X288" s="239"/>
      <c r="Y288" s="239"/>
      <c r="Z288" s="239"/>
      <c r="AA288" s="239"/>
      <c r="AB288" s="239"/>
      <c r="AC288" s="239"/>
      <c r="AD288" s="239"/>
      <c r="AE288" s="239"/>
      <c r="AF288" s="239"/>
      <c r="AG288" s="239"/>
      <c r="AH288" s="239"/>
    </row>
    <row r="289" ht="11.25" customHeight="1">
      <c r="A289" s="239"/>
      <c r="B289" s="239"/>
      <c r="C289" s="239"/>
      <c r="D289" s="239"/>
      <c r="E289" s="239"/>
      <c r="F289" s="239"/>
      <c r="G289" s="239"/>
      <c r="H289" s="239"/>
      <c r="I289" s="239"/>
      <c r="J289" s="239"/>
      <c r="K289" s="239"/>
      <c r="L289" s="239"/>
      <c r="M289" s="239"/>
      <c r="N289" s="239"/>
      <c r="O289" s="239"/>
      <c r="P289" s="239"/>
      <c r="Q289" s="239"/>
      <c r="R289" s="239"/>
      <c r="S289" s="239"/>
      <c r="T289" s="239"/>
      <c r="U289" s="239"/>
      <c r="V289" s="239"/>
      <c r="W289" s="239"/>
      <c r="X289" s="239"/>
      <c r="Y289" s="239"/>
      <c r="Z289" s="239"/>
      <c r="AA289" s="239"/>
      <c r="AB289" s="239"/>
      <c r="AC289" s="239"/>
      <c r="AD289" s="239"/>
      <c r="AE289" s="239"/>
      <c r="AF289" s="239"/>
      <c r="AG289" s="239"/>
      <c r="AH289" s="239"/>
    </row>
    <row r="290" ht="11.25" customHeight="1">
      <c r="A290" s="239"/>
      <c r="B290" s="239"/>
      <c r="C290" s="239"/>
      <c r="D290" s="239"/>
      <c r="E290" s="239"/>
      <c r="F290" s="239"/>
      <c r="G290" s="239"/>
      <c r="H290" s="239"/>
      <c r="I290" s="239"/>
      <c r="J290" s="239"/>
      <c r="K290" s="239"/>
      <c r="L290" s="239"/>
      <c r="M290" s="239"/>
      <c r="N290" s="239"/>
      <c r="O290" s="239"/>
      <c r="P290" s="239"/>
      <c r="Q290" s="239"/>
      <c r="R290" s="239"/>
      <c r="S290" s="239"/>
      <c r="T290" s="239"/>
      <c r="U290" s="239"/>
      <c r="V290" s="239"/>
      <c r="W290" s="239"/>
      <c r="X290" s="239"/>
      <c r="Y290" s="239"/>
      <c r="Z290" s="239"/>
      <c r="AA290" s="239"/>
      <c r="AB290" s="239"/>
      <c r="AC290" s="239"/>
      <c r="AD290" s="239"/>
      <c r="AE290" s="239"/>
      <c r="AF290" s="239"/>
      <c r="AG290" s="239"/>
      <c r="AH290" s="239"/>
    </row>
    <row r="291" ht="11.25" customHeight="1">
      <c r="A291" s="239"/>
      <c r="B291" s="239"/>
      <c r="C291" s="239"/>
      <c r="D291" s="239"/>
      <c r="E291" s="239"/>
      <c r="F291" s="239"/>
      <c r="G291" s="239"/>
      <c r="H291" s="239"/>
      <c r="I291" s="239"/>
      <c r="J291" s="239"/>
      <c r="K291" s="239"/>
      <c r="L291" s="239"/>
      <c r="M291" s="239"/>
      <c r="N291" s="239"/>
      <c r="O291" s="239"/>
      <c r="P291" s="239"/>
      <c r="Q291" s="239"/>
      <c r="R291" s="239"/>
      <c r="S291" s="239"/>
      <c r="T291" s="239"/>
      <c r="U291" s="239"/>
      <c r="V291" s="239"/>
      <c r="W291" s="239"/>
      <c r="X291" s="239"/>
      <c r="Y291" s="239"/>
      <c r="Z291" s="239"/>
      <c r="AA291" s="239"/>
      <c r="AB291" s="239"/>
      <c r="AC291" s="239"/>
      <c r="AD291" s="239"/>
      <c r="AE291" s="239"/>
      <c r="AF291" s="239"/>
      <c r="AG291" s="239"/>
      <c r="AH291" s="239"/>
    </row>
    <row r="292" ht="11.25" customHeight="1">
      <c r="A292" s="239"/>
      <c r="B292" s="239"/>
      <c r="C292" s="239"/>
      <c r="D292" s="239"/>
      <c r="E292" s="239"/>
      <c r="F292" s="239"/>
      <c r="G292" s="239"/>
      <c r="H292" s="239"/>
      <c r="I292" s="239"/>
      <c r="J292" s="239"/>
      <c r="K292" s="239"/>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row>
    <row r="293" ht="11.25" customHeight="1">
      <c r="A293" s="239"/>
      <c r="B293" s="239"/>
      <c r="C293" s="239"/>
      <c r="D293" s="239"/>
      <c r="E293" s="239"/>
      <c r="F293" s="239"/>
      <c r="G293" s="239"/>
      <c r="H293" s="239"/>
      <c r="I293" s="239"/>
      <c r="J293" s="239"/>
      <c r="K293" s="239"/>
      <c r="L293" s="239"/>
      <c r="M293" s="239"/>
      <c r="N293" s="239"/>
      <c r="O293" s="239"/>
      <c r="P293" s="239"/>
      <c r="Q293" s="239"/>
      <c r="R293" s="239"/>
      <c r="S293" s="239"/>
      <c r="T293" s="239"/>
      <c r="U293" s="239"/>
      <c r="V293" s="239"/>
      <c r="W293" s="239"/>
      <c r="X293" s="239"/>
      <c r="Y293" s="239"/>
      <c r="Z293" s="239"/>
      <c r="AA293" s="239"/>
      <c r="AB293" s="239"/>
      <c r="AC293" s="239"/>
      <c r="AD293" s="239"/>
      <c r="AE293" s="239"/>
      <c r="AF293" s="239"/>
      <c r="AG293" s="239"/>
      <c r="AH293" s="239"/>
    </row>
    <row r="294" ht="11.25" customHeight="1">
      <c r="A294" s="239"/>
      <c r="B294" s="239"/>
      <c r="C294" s="239"/>
      <c r="D294" s="239"/>
      <c r="E294" s="239"/>
      <c r="F294" s="239"/>
      <c r="G294" s="239"/>
      <c r="H294" s="239"/>
      <c r="I294" s="239"/>
      <c r="J294" s="239"/>
      <c r="K294" s="239"/>
      <c r="L294" s="239"/>
      <c r="M294" s="239"/>
      <c r="N294" s="239"/>
      <c r="O294" s="239"/>
      <c r="P294" s="239"/>
      <c r="Q294" s="239"/>
      <c r="R294" s="239"/>
      <c r="S294" s="239"/>
      <c r="T294" s="239"/>
      <c r="U294" s="239"/>
      <c r="V294" s="239"/>
      <c r="W294" s="239"/>
      <c r="X294" s="239"/>
      <c r="Y294" s="239"/>
      <c r="Z294" s="239"/>
      <c r="AA294" s="239"/>
      <c r="AB294" s="239"/>
      <c r="AC294" s="239"/>
      <c r="AD294" s="239"/>
      <c r="AE294" s="239"/>
      <c r="AF294" s="239"/>
      <c r="AG294" s="239"/>
      <c r="AH294" s="239"/>
    </row>
    <row r="295" ht="11.25" customHeight="1">
      <c r="A295" s="239"/>
      <c r="B295" s="239"/>
      <c r="C295" s="239"/>
      <c r="D295" s="239"/>
      <c r="E295" s="239"/>
      <c r="F295" s="239"/>
      <c r="G295" s="239"/>
      <c r="H295" s="239"/>
      <c r="I295" s="239"/>
      <c r="J295" s="239"/>
      <c r="K295" s="239"/>
      <c r="L295" s="239"/>
      <c r="M295" s="239"/>
      <c r="N295" s="239"/>
      <c r="O295" s="239"/>
      <c r="P295" s="239"/>
      <c r="Q295" s="239"/>
      <c r="R295" s="239"/>
      <c r="S295" s="239"/>
      <c r="T295" s="239"/>
      <c r="U295" s="239"/>
      <c r="V295" s="239"/>
      <c r="W295" s="239"/>
      <c r="X295" s="239"/>
      <c r="Y295" s="239"/>
      <c r="Z295" s="239"/>
      <c r="AA295" s="239"/>
      <c r="AB295" s="239"/>
      <c r="AC295" s="239"/>
      <c r="AD295" s="239"/>
      <c r="AE295" s="239"/>
      <c r="AF295" s="239"/>
      <c r="AG295" s="239"/>
      <c r="AH295" s="239"/>
    </row>
    <row r="296" ht="11.25" customHeight="1">
      <c r="A296" s="239"/>
      <c r="B296" s="239"/>
      <c r="C296" s="239"/>
      <c r="D296" s="239"/>
      <c r="E296" s="239"/>
      <c r="F296" s="239"/>
      <c r="G296" s="239"/>
      <c r="H296" s="239"/>
      <c r="I296" s="239"/>
      <c r="J296" s="239"/>
      <c r="K296" s="239"/>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row>
    <row r="297" ht="11.25" customHeight="1">
      <c r="A297" s="239"/>
      <c r="B297" s="239"/>
      <c r="C297" s="239"/>
      <c r="D297" s="239"/>
      <c r="E297" s="239"/>
      <c r="F297" s="239"/>
      <c r="G297" s="239"/>
      <c r="H297" s="239"/>
      <c r="I297" s="239"/>
      <c r="J297" s="239"/>
      <c r="K297" s="239"/>
      <c r="L297" s="239"/>
      <c r="M297" s="239"/>
      <c r="N297" s="239"/>
      <c r="O297" s="239"/>
      <c r="P297" s="239"/>
      <c r="Q297" s="239"/>
      <c r="R297" s="239"/>
      <c r="S297" s="239"/>
      <c r="T297" s="239"/>
      <c r="U297" s="239"/>
      <c r="V297" s="239"/>
      <c r="W297" s="239"/>
      <c r="X297" s="239"/>
      <c r="Y297" s="239"/>
      <c r="Z297" s="239"/>
      <c r="AA297" s="239"/>
      <c r="AB297" s="239"/>
      <c r="AC297" s="239"/>
      <c r="AD297" s="239"/>
      <c r="AE297" s="239"/>
      <c r="AF297" s="239"/>
      <c r="AG297" s="239"/>
      <c r="AH297" s="239"/>
    </row>
    <row r="298" ht="11.25" customHeight="1">
      <c r="A298" s="239"/>
      <c r="B298" s="239"/>
      <c r="C298" s="239"/>
      <c r="D298" s="239"/>
      <c r="E298" s="239"/>
      <c r="F298" s="239"/>
      <c r="G298" s="239"/>
      <c r="H298" s="239"/>
      <c r="I298" s="239"/>
      <c r="J298" s="239"/>
      <c r="K298" s="239"/>
      <c r="L298" s="239"/>
      <c r="M298" s="239"/>
      <c r="N298" s="239"/>
      <c r="O298" s="239"/>
      <c r="P298" s="239"/>
      <c r="Q298" s="239"/>
      <c r="R298" s="239"/>
      <c r="S298" s="239"/>
      <c r="T298" s="239"/>
      <c r="U298" s="239"/>
      <c r="V298" s="239"/>
      <c r="W298" s="239"/>
      <c r="X298" s="239"/>
      <c r="Y298" s="239"/>
      <c r="Z298" s="239"/>
      <c r="AA298" s="239"/>
      <c r="AB298" s="239"/>
      <c r="AC298" s="239"/>
      <c r="AD298" s="239"/>
      <c r="AE298" s="239"/>
      <c r="AF298" s="239"/>
      <c r="AG298" s="239"/>
      <c r="AH298" s="239"/>
    </row>
    <row r="299" ht="11.25" customHeight="1">
      <c r="A299" s="239"/>
      <c r="B299" s="239"/>
      <c r="C299" s="239"/>
      <c r="D299" s="239"/>
      <c r="E299" s="239"/>
      <c r="F299" s="239"/>
      <c r="G299" s="239"/>
      <c r="H299" s="239"/>
      <c r="I299" s="239"/>
      <c r="J299" s="239"/>
      <c r="K299" s="239"/>
      <c r="L299" s="239"/>
      <c r="M299" s="239"/>
      <c r="N299" s="239"/>
      <c r="O299" s="239"/>
      <c r="P299" s="239"/>
      <c r="Q299" s="239"/>
      <c r="R299" s="239"/>
      <c r="S299" s="239"/>
      <c r="T299" s="239"/>
      <c r="U299" s="239"/>
      <c r="V299" s="239"/>
      <c r="W299" s="239"/>
      <c r="X299" s="239"/>
      <c r="Y299" s="239"/>
      <c r="Z299" s="239"/>
      <c r="AA299" s="239"/>
      <c r="AB299" s="239"/>
      <c r="AC299" s="239"/>
      <c r="AD299" s="239"/>
      <c r="AE299" s="239"/>
      <c r="AF299" s="239"/>
      <c r="AG299" s="239"/>
      <c r="AH299" s="239"/>
    </row>
    <row r="300" ht="11.25" customHeight="1">
      <c r="A300" s="239"/>
      <c r="B300" s="239"/>
      <c r="C300" s="239"/>
      <c r="D300" s="239"/>
      <c r="E300" s="239"/>
      <c r="F300" s="239"/>
      <c r="G300" s="239"/>
      <c r="H300" s="239"/>
      <c r="I300" s="239"/>
      <c r="J300" s="239"/>
      <c r="K300" s="239"/>
      <c r="L300" s="239"/>
      <c r="M300" s="239"/>
      <c r="N300" s="239"/>
      <c r="O300" s="239"/>
      <c r="P300" s="239"/>
      <c r="Q300" s="239"/>
      <c r="R300" s="239"/>
      <c r="S300" s="239"/>
      <c r="T300" s="239"/>
      <c r="U300" s="239"/>
      <c r="V300" s="239"/>
      <c r="W300" s="239"/>
      <c r="X300" s="239"/>
      <c r="Y300" s="239"/>
      <c r="Z300" s="239"/>
      <c r="AA300" s="239"/>
      <c r="AB300" s="239"/>
      <c r="AC300" s="239"/>
      <c r="AD300" s="239"/>
      <c r="AE300" s="239"/>
      <c r="AF300" s="239"/>
      <c r="AG300" s="239"/>
      <c r="AH300" s="239"/>
    </row>
    <row r="301" ht="11.25" customHeight="1">
      <c r="A301" s="239"/>
      <c r="B301" s="239"/>
      <c r="C301" s="239"/>
      <c r="D301" s="239"/>
      <c r="E301" s="239"/>
      <c r="F301" s="239"/>
      <c r="G301" s="239"/>
      <c r="H301" s="239"/>
      <c r="I301" s="239"/>
      <c r="J301" s="239"/>
      <c r="K301" s="239"/>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row>
    <row r="302" ht="11.25" customHeight="1">
      <c r="A302" s="239"/>
      <c r="B302" s="239"/>
      <c r="C302" s="239"/>
      <c r="D302" s="239"/>
      <c r="E302" s="239"/>
      <c r="F302" s="239"/>
      <c r="G302" s="239"/>
      <c r="H302" s="239"/>
      <c r="I302" s="239"/>
      <c r="J302" s="239"/>
      <c r="K302" s="239"/>
      <c r="L302" s="239"/>
      <c r="M302" s="239"/>
      <c r="N302" s="239"/>
      <c r="O302" s="239"/>
      <c r="P302" s="239"/>
      <c r="Q302" s="239"/>
      <c r="R302" s="239"/>
      <c r="S302" s="239"/>
      <c r="T302" s="239"/>
      <c r="U302" s="239"/>
      <c r="V302" s="239"/>
      <c r="W302" s="239"/>
      <c r="X302" s="239"/>
      <c r="Y302" s="239"/>
      <c r="Z302" s="239"/>
      <c r="AA302" s="239"/>
      <c r="AB302" s="239"/>
      <c r="AC302" s="239"/>
      <c r="AD302" s="239"/>
      <c r="AE302" s="239"/>
      <c r="AF302" s="239"/>
      <c r="AG302" s="239"/>
      <c r="AH302" s="239"/>
    </row>
    <row r="303" ht="11.25" customHeight="1">
      <c r="A303" s="239"/>
      <c r="B303" s="239"/>
      <c r="C303" s="239"/>
      <c r="D303" s="239"/>
      <c r="E303" s="239"/>
      <c r="F303" s="239"/>
      <c r="G303" s="239"/>
      <c r="H303" s="239"/>
      <c r="I303" s="239"/>
      <c r="J303" s="239"/>
      <c r="K303" s="239"/>
      <c r="L303" s="239"/>
      <c r="M303" s="239"/>
      <c r="N303" s="239"/>
      <c r="O303" s="239"/>
      <c r="P303" s="239"/>
      <c r="Q303" s="239"/>
      <c r="R303" s="239"/>
      <c r="S303" s="239"/>
      <c r="T303" s="239"/>
      <c r="U303" s="239"/>
      <c r="V303" s="239"/>
      <c r="W303" s="239"/>
      <c r="X303" s="239"/>
      <c r="Y303" s="239"/>
      <c r="Z303" s="239"/>
      <c r="AA303" s="239"/>
      <c r="AB303" s="239"/>
      <c r="AC303" s="239"/>
      <c r="AD303" s="239"/>
      <c r="AE303" s="239"/>
      <c r="AF303" s="239"/>
      <c r="AG303" s="239"/>
      <c r="AH303" s="239"/>
    </row>
    <row r="304" ht="11.25" customHeight="1">
      <c r="A304" s="239"/>
      <c r="B304" s="239"/>
      <c r="C304" s="239"/>
      <c r="D304" s="239"/>
      <c r="E304" s="239"/>
      <c r="F304" s="239"/>
      <c r="G304" s="239"/>
      <c r="H304" s="239"/>
      <c r="I304" s="239"/>
      <c r="J304" s="239"/>
      <c r="K304" s="239"/>
      <c r="L304" s="239"/>
      <c r="M304" s="239"/>
      <c r="N304" s="239"/>
      <c r="O304" s="239"/>
      <c r="P304" s="239"/>
      <c r="Q304" s="239"/>
      <c r="R304" s="239"/>
      <c r="S304" s="239"/>
      <c r="T304" s="239"/>
      <c r="U304" s="239"/>
      <c r="V304" s="239"/>
      <c r="W304" s="239"/>
      <c r="X304" s="239"/>
      <c r="Y304" s="239"/>
      <c r="Z304" s="239"/>
      <c r="AA304" s="239"/>
      <c r="AB304" s="239"/>
      <c r="AC304" s="239"/>
      <c r="AD304" s="239"/>
      <c r="AE304" s="239"/>
      <c r="AF304" s="239"/>
      <c r="AG304" s="239"/>
      <c r="AH304" s="239"/>
    </row>
    <row r="305" ht="11.25" customHeight="1">
      <c r="A305" s="239"/>
      <c r="B305" s="239"/>
      <c r="C305" s="239"/>
      <c r="D305" s="239"/>
      <c r="E305" s="239"/>
      <c r="F305" s="239"/>
      <c r="G305" s="239"/>
      <c r="H305" s="239"/>
      <c r="I305" s="239"/>
      <c r="J305" s="239"/>
      <c r="K305" s="239"/>
      <c r="L305" s="239"/>
      <c r="M305" s="239"/>
      <c r="N305" s="239"/>
      <c r="O305" s="239"/>
      <c r="P305" s="239"/>
      <c r="Q305" s="239"/>
      <c r="R305" s="239"/>
      <c r="S305" s="239"/>
      <c r="T305" s="239"/>
      <c r="U305" s="239"/>
      <c r="V305" s="239"/>
      <c r="W305" s="239"/>
      <c r="X305" s="239"/>
      <c r="Y305" s="239"/>
      <c r="Z305" s="239"/>
      <c r="AA305" s="239"/>
      <c r="AB305" s="239"/>
      <c r="AC305" s="239"/>
      <c r="AD305" s="239"/>
      <c r="AE305" s="239"/>
      <c r="AF305" s="239"/>
      <c r="AG305" s="239"/>
      <c r="AH305" s="239"/>
    </row>
    <row r="306" ht="11.25" customHeight="1">
      <c r="A306" s="239"/>
      <c r="B306" s="239"/>
      <c r="C306" s="239"/>
      <c r="D306" s="239"/>
      <c r="E306" s="239"/>
      <c r="F306" s="239"/>
      <c r="G306" s="239"/>
      <c r="H306" s="239"/>
      <c r="I306" s="239"/>
      <c r="J306" s="239"/>
      <c r="K306" s="239"/>
      <c r="L306" s="239"/>
      <c r="M306" s="239"/>
      <c r="N306" s="239"/>
      <c r="O306" s="239"/>
      <c r="P306" s="239"/>
      <c r="Q306" s="239"/>
      <c r="R306" s="239"/>
      <c r="S306" s="239"/>
      <c r="T306" s="239"/>
      <c r="U306" s="239"/>
      <c r="V306" s="239"/>
      <c r="W306" s="239"/>
      <c r="X306" s="239"/>
      <c r="Y306" s="239"/>
      <c r="Z306" s="239"/>
      <c r="AA306" s="239"/>
      <c r="AB306" s="239"/>
      <c r="AC306" s="239"/>
      <c r="AD306" s="239"/>
      <c r="AE306" s="239"/>
      <c r="AF306" s="239"/>
      <c r="AG306" s="239"/>
      <c r="AH306" s="239"/>
    </row>
    <row r="307" ht="11.25" customHeight="1">
      <c r="A307" s="239"/>
      <c r="B307" s="239"/>
      <c r="C307" s="239"/>
      <c r="D307" s="239"/>
      <c r="E307" s="239"/>
      <c r="F307" s="239"/>
      <c r="G307" s="239"/>
      <c r="H307" s="239"/>
      <c r="I307" s="239"/>
      <c r="J307" s="239"/>
      <c r="K307" s="239"/>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row>
    <row r="308" ht="11.25" customHeight="1">
      <c r="A308" s="239"/>
      <c r="B308" s="239"/>
      <c r="C308" s="239"/>
      <c r="D308" s="239"/>
      <c r="E308" s="239"/>
      <c r="F308" s="239"/>
      <c r="G308" s="239"/>
      <c r="H308" s="239"/>
      <c r="I308" s="239"/>
      <c r="J308" s="239"/>
      <c r="K308" s="239"/>
      <c r="L308" s="239"/>
      <c r="M308" s="239"/>
      <c r="N308" s="239"/>
      <c r="O308" s="239"/>
      <c r="P308" s="239"/>
      <c r="Q308" s="239"/>
      <c r="R308" s="239"/>
      <c r="S308" s="239"/>
      <c r="T308" s="239"/>
      <c r="U308" s="239"/>
      <c r="V308" s="239"/>
      <c r="W308" s="239"/>
      <c r="X308" s="239"/>
      <c r="Y308" s="239"/>
      <c r="Z308" s="239"/>
      <c r="AA308" s="239"/>
      <c r="AB308" s="239"/>
      <c r="AC308" s="239"/>
      <c r="AD308" s="239"/>
      <c r="AE308" s="239"/>
      <c r="AF308" s="239"/>
      <c r="AG308" s="239"/>
      <c r="AH308" s="239"/>
    </row>
    <row r="309" ht="11.25" customHeight="1">
      <c r="A309" s="239"/>
      <c r="B309" s="239"/>
      <c r="C309" s="239"/>
      <c r="D309" s="239"/>
      <c r="E309" s="239"/>
      <c r="F309" s="239"/>
      <c r="G309" s="239"/>
      <c r="H309" s="239"/>
      <c r="I309" s="239"/>
      <c r="J309" s="239"/>
      <c r="K309" s="239"/>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row>
    <row r="310" ht="11.25" customHeight="1">
      <c r="A310" s="239"/>
      <c r="B310" s="239"/>
      <c r="C310" s="239"/>
      <c r="D310" s="239"/>
      <c r="E310" s="239"/>
      <c r="F310" s="239"/>
      <c r="G310" s="239"/>
      <c r="H310" s="239"/>
      <c r="I310" s="239"/>
      <c r="J310" s="239"/>
      <c r="K310" s="239"/>
      <c r="L310" s="239"/>
      <c r="M310" s="239"/>
      <c r="N310" s="239"/>
      <c r="O310" s="239"/>
      <c r="P310" s="239"/>
      <c r="Q310" s="239"/>
      <c r="R310" s="239"/>
      <c r="S310" s="239"/>
      <c r="T310" s="239"/>
      <c r="U310" s="239"/>
      <c r="V310" s="239"/>
      <c r="W310" s="239"/>
      <c r="X310" s="239"/>
      <c r="Y310" s="239"/>
      <c r="Z310" s="239"/>
      <c r="AA310" s="239"/>
      <c r="AB310" s="239"/>
      <c r="AC310" s="239"/>
      <c r="AD310" s="239"/>
      <c r="AE310" s="239"/>
      <c r="AF310" s="239"/>
      <c r="AG310" s="239"/>
      <c r="AH310" s="239"/>
    </row>
    <row r="311" ht="11.25" customHeight="1">
      <c r="A311" s="239"/>
      <c r="B311" s="239"/>
      <c r="C311" s="239"/>
      <c r="D311" s="239"/>
      <c r="E311" s="239"/>
      <c r="F311" s="239"/>
      <c r="G311" s="239"/>
      <c r="H311" s="239"/>
      <c r="I311" s="239"/>
      <c r="J311" s="239"/>
      <c r="K311" s="239"/>
      <c r="L311" s="239"/>
      <c r="M311" s="239"/>
      <c r="N311" s="239"/>
      <c r="O311" s="239"/>
      <c r="P311" s="239"/>
      <c r="Q311" s="239"/>
      <c r="R311" s="239"/>
      <c r="S311" s="239"/>
      <c r="T311" s="239"/>
      <c r="U311" s="239"/>
      <c r="V311" s="239"/>
      <c r="W311" s="239"/>
      <c r="X311" s="239"/>
      <c r="Y311" s="239"/>
      <c r="Z311" s="239"/>
      <c r="AA311" s="239"/>
      <c r="AB311" s="239"/>
      <c r="AC311" s="239"/>
      <c r="AD311" s="239"/>
      <c r="AE311" s="239"/>
      <c r="AF311" s="239"/>
      <c r="AG311" s="239"/>
      <c r="AH311" s="239"/>
    </row>
    <row r="312" ht="11.25" customHeight="1">
      <c r="A312" s="239"/>
      <c r="B312" s="239"/>
      <c r="C312" s="239"/>
      <c r="D312" s="239"/>
      <c r="E312" s="239"/>
      <c r="F312" s="239"/>
      <c r="G312" s="239"/>
      <c r="H312" s="239"/>
      <c r="I312" s="239"/>
      <c r="J312" s="239"/>
      <c r="K312" s="239"/>
      <c r="L312" s="239"/>
      <c r="M312" s="239"/>
      <c r="N312" s="239"/>
      <c r="O312" s="239"/>
      <c r="P312" s="239"/>
      <c r="Q312" s="239"/>
      <c r="R312" s="239"/>
      <c r="S312" s="239"/>
      <c r="T312" s="239"/>
      <c r="U312" s="239"/>
      <c r="V312" s="239"/>
      <c r="W312" s="239"/>
      <c r="X312" s="239"/>
      <c r="Y312" s="239"/>
      <c r="Z312" s="239"/>
      <c r="AA312" s="239"/>
      <c r="AB312" s="239"/>
      <c r="AC312" s="239"/>
      <c r="AD312" s="239"/>
      <c r="AE312" s="239"/>
      <c r="AF312" s="239"/>
      <c r="AG312" s="239"/>
      <c r="AH312" s="239"/>
    </row>
    <row r="313" ht="11.25" customHeight="1">
      <c r="A313" s="239"/>
      <c r="B313" s="239"/>
      <c r="C313" s="239"/>
      <c r="D313" s="239"/>
      <c r="E313" s="239"/>
      <c r="F313" s="239"/>
      <c r="G313" s="239"/>
      <c r="H313" s="239"/>
      <c r="I313" s="239"/>
      <c r="J313" s="239"/>
      <c r="K313" s="239"/>
      <c r="L313" s="239"/>
      <c r="M313" s="239"/>
      <c r="N313" s="239"/>
      <c r="O313" s="239"/>
      <c r="P313" s="239"/>
      <c r="Q313" s="239"/>
      <c r="R313" s="239"/>
      <c r="S313" s="239"/>
      <c r="T313" s="239"/>
      <c r="U313" s="239"/>
      <c r="V313" s="239"/>
      <c r="W313" s="239"/>
      <c r="X313" s="239"/>
      <c r="Y313" s="239"/>
      <c r="Z313" s="239"/>
      <c r="AA313" s="239"/>
      <c r="AB313" s="239"/>
      <c r="AC313" s="239"/>
      <c r="AD313" s="239"/>
      <c r="AE313" s="239"/>
      <c r="AF313" s="239"/>
      <c r="AG313" s="239"/>
      <c r="AH313" s="239"/>
    </row>
    <row r="314" ht="11.25" customHeight="1">
      <c r="A314" s="239"/>
      <c r="B314" s="239"/>
      <c r="C314" s="239"/>
      <c r="D314" s="239"/>
      <c r="E314" s="239"/>
      <c r="F314" s="239"/>
      <c r="G314" s="239"/>
      <c r="H314" s="239"/>
      <c r="I314" s="239"/>
      <c r="J314" s="239"/>
      <c r="K314" s="239"/>
      <c r="L314" s="239"/>
      <c r="M314" s="239"/>
      <c r="N314" s="239"/>
      <c r="O314" s="239"/>
      <c r="P314" s="239"/>
      <c r="Q314" s="239"/>
      <c r="R314" s="239"/>
      <c r="S314" s="239"/>
      <c r="T314" s="239"/>
      <c r="U314" s="239"/>
      <c r="V314" s="239"/>
      <c r="W314" s="239"/>
      <c r="X314" s="239"/>
      <c r="Y314" s="239"/>
      <c r="Z314" s="239"/>
      <c r="AA314" s="239"/>
      <c r="AB314" s="239"/>
      <c r="AC314" s="239"/>
      <c r="AD314" s="239"/>
      <c r="AE314" s="239"/>
      <c r="AF314" s="239"/>
      <c r="AG314" s="239"/>
      <c r="AH314" s="239"/>
    </row>
    <row r="315" ht="11.25" customHeight="1">
      <c r="A315" s="239"/>
      <c r="B315" s="239"/>
      <c r="C315" s="239"/>
      <c r="D315" s="239"/>
      <c r="E315" s="239"/>
      <c r="F315" s="239"/>
      <c r="G315" s="239"/>
      <c r="H315" s="239"/>
      <c r="I315" s="239"/>
      <c r="J315" s="239"/>
      <c r="K315" s="239"/>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row>
    <row r="316" ht="11.25" customHeight="1">
      <c r="A316" s="239"/>
      <c r="B316" s="239"/>
      <c r="C316" s="239"/>
      <c r="D316" s="239"/>
      <c r="E316" s="239"/>
      <c r="F316" s="239"/>
      <c r="G316" s="239"/>
      <c r="H316" s="239"/>
      <c r="I316" s="239"/>
      <c r="J316" s="239"/>
      <c r="K316" s="239"/>
      <c r="L316" s="239"/>
      <c r="M316" s="239"/>
      <c r="N316" s="239"/>
      <c r="O316" s="239"/>
      <c r="P316" s="239"/>
      <c r="Q316" s="239"/>
      <c r="R316" s="239"/>
      <c r="S316" s="239"/>
      <c r="T316" s="239"/>
      <c r="U316" s="239"/>
      <c r="V316" s="239"/>
      <c r="W316" s="239"/>
      <c r="X316" s="239"/>
      <c r="Y316" s="239"/>
      <c r="Z316" s="239"/>
      <c r="AA316" s="239"/>
      <c r="AB316" s="239"/>
      <c r="AC316" s="239"/>
      <c r="AD316" s="239"/>
      <c r="AE316" s="239"/>
      <c r="AF316" s="239"/>
      <c r="AG316" s="239"/>
      <c r="AH316" s="239"/>
    </row>
    <row r="317" ht="11.25" customHeight="1">
      <c r="A317" s="239"/>
      <c r="B317" s="239"/>
      <c r="C317" s="239"/>
      <c r="D317" s="239"/>
      <c r="E317" s="239"/>
      <c r="F317" s="239"/>
      <c r="G317" s="239"/>
      <c r="H317" s="239"/>
      <c r="I317" s="239"/>
      <c r="J317" s="239"/>
      <c r="K317" s="239"/>
      <c r="L317" s="239"/>
      <c r="M317" s="239"/>
      <c r="N317" s="239"/>
      <c r="O317" s="239"/>
      <c r="P317" s="239"/>
      <c r="Q317" s="239"/>
      <c r="R317" s="239"/>
      <c r="S317" s="239"/>
      <c r="T317" s="239"/>
      <c r="U317" s="239"/>
      <c r="V317" s="239"/>
      <c r="W317" s="239"/>
      <c r="X317" s="239"/>
      <c r="Y317" s="239"/>
      <c r="Z317" s="239"/>
      <c r="AA317" s="239"/>
      <c r="AB317" s="239"/>
      <c r="AC317" s="239"/>
      <c r="AD317" s="239"/>
      <c r="AE317" s="239"/>
      <c r="AF317" s="239"/>
      <c r="AG317" s="239"/>
      <c r="AH317" s="239"/>
    </row>
    <row r="318" ht="11.25" customHeight="1">
      <c r="A318" s="239"/>
      <c r="B318" s="239"/>
      <c r="C318" s="239"/>
      <c r="D318" s="239"/>
      <c r="E318" s="239"/>
      <c r="F318" s="239"/>
      <c r="G318" s="239"/>
      <c r="H318" s="239"/>
      <c r="I318" s="239"/>
      <c r="J318" s="239"/>
      <c r="K318" s="239"/>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row>
    <row r="319" ht="11.25" customHeight="1">
      <c r="A319" s="239"/>
      <c r="B319" s="239"/>
      <c r="C319" s="239"/>
      <c r="D319" s="239"/>
      <c r="E319" s="239"/>
      <c r="F319" s="239"/>
      <c r="G319" s="239"/>
      <c r="H319" s="239"/>
      <c r="I319" s="239"/>
      <c r="J319" s="239"/>
      <c r="K319" s="239"/>
      <c r="L319" s="239"/>
      <c r="M319" s="239"/>
      <c r="N319" s="239"/>
      <c r="O319" s="239"/>
      <c r="P319" s="239"/>
      <c r="Q319" s="239"/>
      <c r="R319" s="239"/>
      <c r="S319" s="239"/>
      <c r="T319" s="239"/>
      <c r="U319" s="239"/>
      <c r="V319" s="239"/>
      <c r="W319" s="239"/>
      <c r="X319" s="239"/>
      <c r="Y319" s="239"/>
      <c r="Z319" s="239"/>
      <c r="AA319" s="239"/>
      <c r="AB319" s="239"/>
      <c r="AC319" s="239"/>
      <c r="AD319" s="239"/>
      <c r="AE319" s="239"/>
      <c r="AF319" s="239"/>
      <c r="AG319" s="239"/>
      <c r="AH319" s="239"/>
    </row>
    <row r="320" ht="11.25" customHeight="1">
      <c r="A320" s="239"/>
      <c r="B320" s="239"/>
      <c r="C320" s="239"/>
      <c r="D320" s="239"/>
      <c r="E320" s="239"/>
      <c r="F320" s="239"/>
      <c r="G320" s="239"/>
      <c r="H320" s="239"/>
      <c r="I320" s="239"/>
      <c r="J320" s="239"/>
      <c r="K320" s="239"/>
      <c r="L320" s="239"/>
      <c r="M320" s="239"/>
      <c r="N320" s="239"/>
      <c r="O320" s="239"/>
      <c r="P320" s="239"/>
      <c r="Q320" s="239"/>
      <c r="R320" s="239"/>
      <c r="S320" s="239"/>
      <c r="T320" s="239"/>
      <c r="U320" s="239"/>
      <c r="V320" s="239"/>
      <c r="W320" s="239"/>
      <c r="X320" s="239"/>
      <c r="Y320" s="239"/>
      <c r="Z320" s="239"/>
      <c r="AA320" s="239"/>
      <c r="AB320" s="239"/>
      <c r="AC320" s="239"/>
      <c r="AD320" s="239"/>
      <c r="AE320" s="239"/>
      <c r="AF320" s="239"/>
      <c r="AG320" s="239"/>
      <c r="AH320" s="239"/>
    </row>
    <row r="321" ht="11.25" customHeight="1">
      <c r="A321" s="239"/>
      <c r="B321" s="239"/>
      <c r="C321" s="239"/>
      <c r="D321" s="239"/>
      <c r="E321" s="239"/>
      <c r="F321" s="239"/>
      <c r="G321" s="239"/>
      <c r="H321" s="239"/>
      <c r="I321" s="239"/>
      <c r="J321" s="239"/>
      <c r="K321" s="239"/>
      <c r="L321" s="239"/>
      <c r="M321" s="239"/>
      <c r="N321" s="239"/>
      <c r="O321" s="239"/>
      <c r="P321" s="239"/>
      <c r="Q321" s="239"/>
      <c r="R321" s="239"/>
      <c r="S321" s="239"/>
      <c r="T321" s="239"/>
      <c r="U321" s="239"/>
      <c r="V321" s="239"/>
      <c r="W321" s="239"/>
      <c r="X321" s="239"/>
      <c r="Y321" s="239"/>
      <c r="Z321" s="239"/>
      <c r="AA321" s="239"/>
      <c r="AB321" s="239"/>
      <c r="AC321" s="239"/>
      <c r="AD321" s="239"/>
      <c r="AE321" s="239"/>
      <c r="AF321" s="239"/>
      <c r="AG321" s="239"/>
      <c r="AH321" s="239"/>
    </row>
    <row r="322" ht="11.25" customHeight="1">
      <c r="A322" s="239"/>
      <c r="B322" s="239"/>
      <c r="C322" s="239"/>
      <c r="D322" s="239"/>
      <c r="E322" s="239"/>
      <c r="F322" s="239"/>
      <c r="G322" s="239"/>
      <c r="H322" s="239"/>
      <c r="I322" s="239"/>
      <c r="J322" s="239"/>
      <c r="K322" s="239"/>
      <c r="L322" s="239"/>
      <c r="M322" s="239"/>
      <c r="N322" s="239"/>
      <c r="O322" s="239"/>
      <c r="P322" s="239"/>
      <c r="Q322" s="239"/>
      <c r="R322" s="239"/>
      <c r="S322" s="239"/>
      <c r="T322" s="239"/>
      <c r="U322" s="239"/>
      <c r="V322" s="239"/>
      <c r="W322" s="239"/>
      <c r="X322" s="239"/>
      <c r="Y322" s="239"/>
      <c r="Z322" s="239"/>
      <c r="AA322" s="239"/>
      <c r="AB322" s="239"/>
      <c r="AC322" s="239"/>
      <c r="AD322" s="239"/>
      <c r="AE322" s="239"/>
      <c r="AF322" s="239"/>
      <c r="AG322" s="239"/>
      <c r="AH322" s="239"/>
    </row>
    <row r="323" ht="11.25" customHeight="1">
      <c r="A323" s="239"/>
      <c r="B323" s="239"/>
      <c r="C323" s="239"/>
      <c r="D323" s="239"/>
      <c r="E323" s="239"/>
      <c r="F323" s="239"/>
      <c r="G323" s="239"/>
      <c r="H323" s="239"/>
      <c r="I323" s="239"/>
      <c r="J323" s="239"/>
      <c r="K323" s="239"/>
      <c r="L323" s="239"/>
      <c r="M323" s="239"/>
      <c r="N323" s="239"/>
      <c r="O323" s="239"/>
      <c r="P323" s="239"/>
      <c r="Q323" s="239"/>
      <c r="R323" s="239"/>
      <c r="S323" s="239"/>
      <c r="T323" s="239"/>
      <c r="U323" s="239"/>
      <c r="V323" s="239"/>
      <c r="W323" s="239"/>
      <c r="X323" s="239"/>
      <c r="Y323" s="239"/>
      <c r="Z323" s="239"/>
      <c r="AA323" s="239"/>
      <c r="AB323" s="239"/>
      <c r="AC323" s="239"/>
      <c r="AD323" s="239"/>
      <c r="AE323" s="239"/>
      <c r="AF323" s="239"/>
      <c r="AG323" s="239"/>
      <c r="AH323" s="239"/>
    </row>
    <row r="324" ht="11.25" customHeight="1">
      <c r="A324" s="239"/>
      <c r="B324" s="239"/>
      <c r="C324" s="239"/>
      <c r="D324" s="239"/>
      <c r="E324" s="239"/>
      <c r="F324" s="239"/>
      <c r="G324" s="239"/>
      <c r="H324" s="239"/>
      <c r="I324" s="239"/>
      <c r="J324" s="239"/>
      <c r="K324" s="239"/>
      <c r="L324" s="239"/>
      <c r="M324" s="239"/>
      <c r="N324" s="239"/>
      <c r="O324" s="239"/>
      <c r="P324" s="239"/>
      <c r="Q324" s="239"/>
      <c r="R324" s="239"/>
      <c r="S324" s="239"/>
      <c r="T324" s="239"/>
      <c r="U324" s="239"/>
      <c r="V324" s="239"/>
      <c r="W324" s="239"/>
      <c r="X324" s="239"/>
      <c r="Y324" s="239"/>
      <c r="Z324" s="239"/>
      <c r="AA324" s="239"/>
      <c r="AB324" s="239"/>
      <c r="AC324" s="239"/>
      <c r="AD324" s="239"/>
      <c r="AE324" s="239"/>
      <c r="AF324" s="239"/>
      <c r="AG324" s="239"/>
      <c r="AH324" s="239"/>
    </row>
    <row r="325" ht="11.25" customHeight="1">
      <c r="A325" s="239"/>
      <c r="B325" s="239"/>
      <c r="C325" s="239"/>
      <c r="D325" s="239"/>
      <c r="E325" s="239"/>
      <c r="F325" s="239"/>
      <c r="G325" s="239"/>
      <c r="H325" s="239"/>
      <c r="I325" s="239"/>
      <c r="J325" s="239"/>
      <c r="K325" s="239"/>
      <c r="L325" s="239"/>
      <c r="M325" s="239"/>
      <c r="N325" s="239"/>
      <c r="O325" s="239"/>
      <c r="P325" s="239"/>
      <c r="Q325" s="239"/>
      <c r="R325" s="239"/>
      <c r="S325" s="239"/>
      <c r="T325" s="239"/>
      <c r="U325" s="239"/>
      <c r="V325" s="239"/>
      <c r="W325" s="239"/>
      <c r="X325" s="239"/>
      <c r="Y325" s="239"/>
      <c r="Z325" s="239"/>
      <c r="AA325" s="239"/>
      <c r="AB325" s="239"/>
      <c r="AC325" s="239"/>
      <c r="AD325" s="239"/>
      <c r="AE325" s="239"/>
      <c r="AF325" s="239"/>
      <c r="AG325" s="239"/>
      <c r="AH325" s="239"/>
    </row>
    <row r="326" ht="11.25" customHeight="1">
      <c r="A326" s="239"/>
      <c r="B326" s="239"/>
      <c r="C326" s="239"/>
      <c r="D326" s="239"/>
      <c r="E326" s="239"/>
      <c r="F326" s="239"/>
      <c r="G326" s="239"/>
      <c r="H326" s="239"/>
      <c r="I326" s="239"/>
      <c r="J326" s="239"/>
      <c r="K326" s="239"/>
      <c r="L326" s="239"/>
      <c r="M326" s="239"/>
      <c r="N326" s="239"/>
      <c r="O326" s="239"/>
      <c r="P326" s="239"/>
      <c r="Q326" s="239"/>
      <c r="R326" s="239"/>
      <c r="S326" s="239"/>
      <c r="T326" s="239"/>
      <c r="U326" s="239"/>
      <c r="V326" s="239"/>
      <c r="W326" s="239"/>
      <c r="X326" s="239"/>
      <c r="Y326" s="239"/>
      <c r="Z326" s="239"/>
      <c r="AA326" s="239"/>
      <c r="AB326" s="239"/>
      <c r="AC326" s="239"/>
      <c r="AD326" s="239"/>
      <c r="AE326" s="239"/>
      <c r="AF326" s="239"/>
      <c r="AG326" s="239"/>
      <c r="AH326" s="239"/>
    </row>
    <row r="327" ht="11.25" customHeight="1">
      <c r="A327" s="239"/>
      <c r="B327" s="239"/>
      <c r="C327" s="239"/>
      <c r="D327" s="239"/>
      <c r="E327" s="239"/>
      <c r="F327" s="239"/>
      <c r="G327" s="239"/>
      <c r="H327" s="239"/>
      <c r="I327" s="239"/>
      <c r="J327" s="239"/>
      <c r="K327" s="239"/>
      <c r="L327" s="239"/>
      <c r="M327" s="239"/>
      <c r="N327" s="239"/>
      <c r="O327" s="239"/>
      <c r="P327" s="239"/>
      <c r="Q327" s="239"/>
      <c r="R327" s="239"/>
      <c r="S327" s="239"/>
      <c r="T327" s="239"/>
      <c r="U327" s="239"/>
      <c r="V327" s="239"/>
      <c r="W327" s="239"/>
      <c r="X327" s="239"/>
      <c r="Y327" s="239"/>
      <c r="Z327" s="239"/>
      <c r="AA327" s="239"/>
      <c r="AB327" s="239"/>
      <c r="AC327" s="239"/>
      <c r="AD327" s="239"/>
      <c r="AE327" s="239"/>
      <c r="AF327" s="239"/>
      <c r="AG327" s="239"/>
      <c r="AH327" s="239"/>
    </row>
    <row r="328" ht="11.25" customHeight="1">
      <c r="A328" s="239"/>
      <c r="B328" s="239"/>
      <c r="C328" s="239"/>
      <c r="D328" s="239"/>
      <c r="E328" s="239"/>
      <c r="F328" s="239"/>
      <c r="G328" s="239"/>
      <c r="H328" s="239"/>
      <c r="I328" s="239"/>
      <c r="J328" s="239"/>
      <c r="K328" s="239"/>
      <c r="L328" s="239"/>
      <c r="M328" s="239"/>
      <c r="N328" s="239"/>
      <c r="O328" s="239"/>
      <c r="P328" s="239"/>
      <c r="Q328" s="239"/>
      <c r="R328" s="239"/>
      <c r="S328" s="239"/>
      <c r="T328" s="239"/>
      <c r="U328" s="239"/>
      <c r="V328" s="239"/>
      <c r="W328" s="239"/>
      <c r="X328" s="239"/>
      <c r="Y328" s="239"/>
      <c r="Z328" s="239"/>
      <c r="AA328" s="239"/>
      <c r="AB328" s="239"/>
      <c r="AC328" s="239"/>
      <c r="AD328" s="239"/>
      <c r="AE328" s="239"/>
      <c r="AF328" s="239"/>
      <c r="AG328" s="239"/>
      <c r="AH328" s="239"/>
    </row>
    <row r="329" ht="11.25" customHeight="1">
      <c r="A329" s="239"/>
      <c r="B329" s="239"/>
      <c r="C329" s="239"/>
      <c r="D329" s="239"/>
      <c r="E329" s="239"/>
      <c r="F329" s="239"/>
      <c r="G329" s="239"/>
      <c r="H329" s="239"/>
      <c r="I329" s="239"/>
      <c r="J329" s="239"/>
      <c r="K329" s="239"/>
      <c r="L329" s="239"/>
      <c r="M329" s="239"/>
      <c r="N329" s="239"/>
      <c r="O329" s="239"/>
      <c r="P329" s="239"/>
      <c r="Q329" s="239"/>
      <c r="R329" s="239"/>
      <c r="S329" s="239"/>
      <c r="T329" s="239"/>
      <c r="U329" s="239"/>
      <c r="V329" s="239"/>
      <c r="W329" s="239"/>
      <c r="X329" s="239"/>
      <c r="Y329" s="239"/>
      <c r="Z329" s="239"/>
      <c r="AA329" s="239"/>
      <c r="AB329" s="239"/>
      <c r="AC329" s="239"/>
      <c r="AD329" s="239"/>
      <c r="AE329" s="239"/>
      <c r="AF329" s="239"/>
      <c r="AG329" s="239"/>
      <c r="AH329" s="239"/>
    </row>
    <row r="330" ht="11.25" customHeight="1">
      <c r="A330" s="239"/>
      <c r="B330" s="239"/>
      <c r="C330" s="239"/>
      <c r="D330" s="239"/>
      <c r="E330" s="239"/>
      <c r="F330" s="239"/>
      <c r="G330" s="239"/>
      <c r="H330" s="239"/>
      <c r="I330" s="239"/>
      <c r="J330" s="239"/>
      <c r="K330" s="239"/>
      <c r="L330" s="239"/>
      <c r="M330" s="239"/>
      <c r="N330" s="239"/>
      <c r="O330" s="239"/>
      <c r="P330" s="239"/>
      <c r="Q330" s="239"/>
      <c r="R330" s="239"/>
      <c r="S330" s="239"/>
      <c r="T330" s="239"/>
      <c r="U330" s="239"/>
      <c r="V330" s="239"/>
      <c r="W330" s="239"/>
      <c r="X330" s="239"/>
      <c r="Y330" s="239"/>
      <c r="Z330" s="239"/>
      <c r="AA330" s="239"/>
      <c r="AB330" s="239"/>
      <c r="AC330" s="239"/>
      <c r="AD330" s="239"/>
      <c r="AE330" s="239"/>
      <c r="AF330" s="239"/>
      <c r="AG330" s="239"/>
      <c r="AH330" s="239"/>
    </row>
    <row r="331" ht="11.25" customHeight="1">
      <c r="A331" s="239"/>
      <c r="B331" s="239"/>
      <c r="C331" s="239"/>
      <c r="D331" s="239"/>
      <c r="E331" s="239"/>
      <c r="F331" s="239"/>
      <c r="G331" s="239"/>
      <c r="H331" s="239"/>
      <c r="I331" s="239"/>
      <c r="J331" s="239"/>
      <c r="K331" s="239"/>
      <c r="L331" s="239"/>
      <c r="M331" s="239"/>
      <c r="N331" s="239"/>
      <c r="O331" s="239"/>
      <c r="P331" s="239"/>
      <c r="Q331" s="239"/>
      <c r="R331" s="239"/>
      <c r="S331" s="239"/>
      <c r="T331" s="239"/>
      <c r="U331" s="239"/>
      <c r="V331" s="239"/>
      <c r="W331" s="239"/>
      <c r="X331" s="239"/>
      <c r="Y331" s="239"/>
      <c r="Z331" s="239"/>
      <c r="AA331" s="239"/>
      <c r="AB331" s="239"/>
      <c r="AC331" s="239"/>
      <c r="AD331" s="239"/>
      <c r="AE331" s="239"/>
      <c r="AF331" s="239"/>
      <c r="AG331" s="239"/>
      <c r="AH331" s="239"/>
    </row>
    <row r="332" ht="11.25" customHeight="1">
      <c r="A332" s="239"/>
      <c r="B332" s="239"/>
      <c r="C332" s="239"/>
      <c r="D332" s="239"/>
      <c r="E332" s="239"/>
      <c r="F332" s="239"/>
      <c r="G332" s="239"/>
      <c r="H332" s="239"/>
      <c r="I332" s="239"/>
      <c r="J332" s="239"/>
      <c r="K332" s="239"/>
      <c r="L332" s="239"/>
      <c r="M332" s="239"/>
      <c r="N332" s="239"/>
      <c r="O332" s="239"/>
      <c r="P332" s="239"/>
      <c r="Q332" s="239"/>
      <c r="R332" s="239"/>
      <c r="S332" s="239"/>
      <c r="T332" s="239"/>
      <c r="U332" s="239"/>
      <c r="V332" s="239"/>
      <c r="W332" s="239"/>
      <c r="X332" s="239"/>
      <c r="Y332" s="239"/>
      <c r="Z332" s="239"/>
      <c r="AA332" s="239"/>
      <c r="AB332" s="239"/>
      <c r="AC332" s="239"/>
      <c r="AD332" s="239"/>
      <c r="AE332" s="239"/>
      <c r="AF332" s="239"/>
      <c r="AG332" s="239"/>
      <c r="AH332" s="239"/>
    </row>
    <row r="333" ht="11.25" customHeight="1">
      <c r="A333" s="239"/>
      <c r="B333" s="239"/>
      <c r="C333" s="239"/>
      <c r="D333" s="239"/>
      <c r="E333" s="239"/>
      <c r="F333" s="239"/>
      <c r="G333" s="239"/>
      <c r="H333" s="239"/>
      <c r="I333" s="239"/>
      <c r="J333" s="239"/>
      <c r="K333" s="239"/>
      <c r="L333" s="239"/>
      <c r="M333" s="239"/>
      <c r="N333" s="239"/>
      <c r="O333" s="239"/>
      <c r="P333" s="239"/>
      <c r="Q333" s="239"/>
      <c r="R333" s="239"/>
      <c r="S333" s="239"/>
      <c r="T333" s="239"/>
      <c r="U333" s="239"/>
      <c r="V333" s="239"/>
      <c r="W333" s="239"/>
      <c r="X333" s="239"/>
      <c r="Y333" s="239"/>
      <c r="Z333" s="239"/>
      <c r="AA333" s="239"/>
      <c r="AB333" s="239"/>
      <c r="AC333" s="239"/>
      <c r="AD333" s="239"/>
      <c r="AE333" s="239"/>
      <c r="AF333" s="239"/>
      <c r="AG333" s="239"/>
      <c r="AH333" s="239"/>
    </row>
    <row r="334" ht="11.25" customHeight="1">
      <c r="A334" s="239"/>
      <c r="B334" s="239"/>
      <c r="C334" s="239"/>
      <c r="D334" s="239"/>
      <c r="E334" s="239"/>
      <c r="F334" s="239"/>
      <c r="G334" s="239"/>
      <c r="H334" s="239"/>
      <c r="I334" s="239"/>
      <c r="J334" s="239"/>
      <c r="K334" s="239"/>
      <c r="L334" s="239"/>
      <c r="M334" s="239"/>
      <c r="N334" s="239"/>
      <c r="O334" s="239"/>
      <c r="P334" s="239"/>
      <c r="Q334" s="239"/>
      <c r="R334" s="239"/>
      <c r="S334" s="239"/>
      <c r="T334" s="239"/>
      <c r="U334" s="239"/>
      <c r="V334" s="239"/>
      <c r="W334" s="239"/>
      <c r="X334" s="239"/>
      <c r="Y334" s="239"/>
      <c r="Z334" s="239"/>
      <c r="AA334" s="239"/>
      <c r="AB334" s="239"/>
      <c r="AC334" s="239"/>
      <c r="AD334" s="239"/>
      <c r="AE334" s="239"/>
      <c r="AF334" s="239"/>
      <c r="AG334" s="239"/>
      <c r="AH334" s="239"/>
    </row>
    <row r="335" ht="11.25" customHeight="1">
      <c r="A335" s="239"/>
      <c r="B335" s="239"/>
      <c r="C335" s="239"/>
      <c r="D335" s="239"/>
      <c r="E335" s="239"/>
      <c r="F335" s="239"/>
      <c r="G335" s="239"/>
      <c r="H335" s="239"/>
      <c r="I335" s="239"/>
      <c r="J335" s="239"/>
      <c r="K335" s="239"/>
      <c r="L335" s="239"/>
      <c r="M335" s="239"/>
      <c r="N335" s="239"/>
      <c r="O335" s="239"/>
      <c r="P335" s="239"/>
      <c r="Q335" s="239"/>
      <c r="R335" s="239"/>
      <c r="S335" s="239"/>
      <c r="T335" s="239"/>
      <c r="U335" s="239"/>
      <c r="V335" s="239"/>
      <c r="W335" s="239"/>
      <c r="X335" s="239"/>
      <c r="Y335" s="239"/>
      <c r="Z335" s="239"/>
      <c r="AA335" s="239"/>
      <c r="AB335" s="239"/>
      <c r="AC335" s="239"/>
      <c r="AD335" s="239"/>
      <c r="AE335" s="239"/>
      <c r="AF335" s="239"/>
      <c r="AG335" s="239"/>
      <c r="AH335" s="239"/>
    </row>
    <row r="336" ht="11.25" customHeight="1">
      <c r="A336" s="239"/>
      <c r="B336" s="239"/>
      <c r="C336" s="239"/>
      <c r="D336" s="239"/>
      <c r="E336" s="239"/>
      <c r="F336" s="239"/>
      <c r="G336" s="239"/>
      <c r="H336" s="239"/>
      <c r="I336" s="239"/>
      <c r="J336" s="239"/>
      <c r="K336" s="239"/>
      <c r="L336" s="239"/>
      <c r="M336" s="239"/>
      <c r="N336" s="239"/>
      <c r="O336" s="239"/>
      <c r="P336" s="239"/>
      <c r="Q336" s="239"/>
      <c r="R336" s="239"/>
      <c r="S336" s="239"/>
      <c r="T336" s="239"/>
      <c r="U336" s="239"/>
      <c r="V336" s="239"/>
      <c r="W336" s="239"/>
      <c r="X336" s="239"/>
      <c r="Y336" s="239"/>
      <c r="Z336" s="239"/>
      <c r="AA336" s="239"/>
      <c r="AB336" s="239"/>
      <c r="AC336" s="239"/>
      <c r="AD336" s="239"/>
      <c r="AE336" s="239"/>
      <c r="AF336" s="239"/>
      <c r="AG336" s="239"/>
      <c r="AH336" s="239"/>
    </row>
    <row r="337" ht="11.25" customHeight="1">
      <c r="A337" s="239"/>
      <c r="B337" s="239"/>
      <c r="C337" s="239"/>
      <c r="D337" s="239"/>
      <c r="E337" s="239"/>
      <c r="F337" s="239"/>
      <c r="G337" s="239"/>
      <c r="H337" s="239"/>
      <c r="I337" s="239"/>
      <c r="J337" s="239"/>
      <c r="K337" s="239"/>
      <c r="L337" s="239"/>
      <c r="M337" s="239"/>
      <c r="N337" s="239"/>
      <c r="O337" s="239"/>
      <c r="P337" s="239"/>
      <c r="Q337" s="239"/>
      <c r="R337" s="239"/>
      <c r="S337" s="239"/>
      <c r="T337" s="239"/>
      <c r="U337" s="239"/>
      <c r="V337" s="239"/>
      <c r="W337" s="239"/>
      <c r="X337" s="239"/>
      <c r="Y337" s="239"/>
      <c r="Z337" s="239"/>
      <c r="AA337" s="239"/>
      <c r="AB337" s="239"/>
      <c r="AC337" s="239"/>
      <c r="AD337" s="239"/>
      <c r="AE337" s="239"/>
      <c r="AF337" s="239"/>
      <c r="AG337" s="239"/>
      <c r="AH337" s="239"/>
    </row>
    <row r="338" ht="11.25" customHeight="1">
      <c r="A338" s="239"/>
      <c r="B338" s="239"/>
      <c r="C338" s="239"/>
      <c r="D338" s="239"/>
      <c r="E338" s="239"/>
      <c r="F338" s="239"/>
      <c r="G338" s="239"/>
      <c r="H338" s="239"/>
      <c r="I338" s="239"/>
      <c r="J338" s="239"/>
      <c r="K338" s="239"/>
      <c r="L338" s="239"/>
      <c r="M338" s="239"/>
      <c r="N338" s="239"/>
      <c r="O338" s="239"/>
      <c r="P338" s="239"/>
      <c r="Q338" s="239"/>
      <c r="R338" s="239"/>
      <c r="S338" s="239"/>
      <c r="T338" s="239"/>
      <c r="U338" s="239"/>
      <c r="V338" s="239"/>
      <c r="W338" s="239"/>
      <c r="X338" s="239"/>
      <c r="Y338" s="239"/>
      <c r="Z338" s="239"/>
      <c r="AA338" s="239"/>
      <c r="AB338" s="239"/>
      <c r="AC338" s="239"/>
      <c r="AD338" s="239"/>
      <c r="AE338" s="239"/>
      <c r="AF338" s="239"/>
      <c r="AG338" s="239"/>
      <c r="AH338" s="239"/>
    </row>
    <row r="339" ht="11.25" customHeight="1">
      <c r="A339" s="239"/>
      <c r="B339" s="239"/>
      <c r="C339" s="239"/>
      <c r="D339" s="239"/>
      <c r="E339" s="239"/>
      <c r="F339" s="239"/>
      <c r="G339" s="239"/>
      <c r="H339" s="239"/>
      <c r="I339" s="239"/>
      <c r="J339" s="239"/>
      <c r="K339" s="239"/>
      <c r="L339" s="239"/>
      <c r="M339" s="239"/>
      <c r="N339" s="239"/>
      <c r="O339" s="239"/>
      <c r="P339" s="239"/>
      <c r="Q339" s="239"/>
      <c r="R339" s="239"/>
      <c r="S339" s="239"/>
      <c r="T339" s="239"/>
      <c r="U339" s="239"/>
      <c r="V339" s="239"/>
      <c r="W339" s="239"/>
      <c r="X339" s="239"/>
      <c r="Y339" s="239"/>
      <c r="Z339" s="239"/>
      <c r="AA339" s="239"/>
      <c r="AB339" s="239"/>
      <c r="AC339" s="239"/>
      <c r="AD339" s="239"/>
      <c r="AE339" s="239"/>
      <c r="AF339" s="239"/>
      <c r="AG339" s="239"/>
      <c r="AH339" s="239"/>
    </row>
    <row r="340" ht="11.25" customHeight="1">
      <c r="A340" s="239"/>
      <c r="B340" s="239"/>
      <c r="C340" s="239"/>
      <c r="D340" s="239"/>
      <c r="E340" s="239"/>
      <c r="F340" s="239"/>
      <c r="G340" s="239"/>
      <c r="H340" s="239"/>
      <c r="I340" s="239"/>
      <c r="J340" s="239"/>
      <c r="K340" s="239"/>
      <c r="L340" s="239"/>
      <c r="M340" s="239"/>
      <c r="N340" s="239"/>
      <c r="O340" s="239"/>
      <c r="P340" s="239"/>
      <c r="Q340" s="239"/>
      <c r="R340" s="239"/>
      <c r="S340" s="239"/>
      <c r="T340" s="239"/>
      <c r="U340" s="239"/>
      <c r="V340" s="239"/>
      <c r="W340" s="239"/>
      <c r="X340" s="239"/>
      <c r="Y340" s="239"/>
      <c r="Z340" s="239"/>
      <c r="AA340" s="239"/>
      <c r="AB340" s="239"/>
      <c r="AC340" s="239"/>
      <c r="AD340" s="239"/>
      <c r="AE340" s="239"/>
      <c r="AF340" s="239"/>
      <c r="AG340" s="239"/>
      <c r="AH340" s="239"/>
    </row>
    <row r="341" ht="11.25" customHeight="1">
      <c r="A341" s="239"/>
      <c r="B341" s="239"/>
      <c r="C341" s="239"/>
      <c r="D341" s="239"/>
      <c r="E341" s="239"/>
      <c r="F341" s="239"/>
      <c r="G341" s="239"/>
      <c r="H341" s="239"/>
      <c r="I341" s="239"/>
      <c r="J341" s="239"/>
      <c r="K341" s="239"/>
      <c r="L341" s="239"/>
      <c r="M341" s="239"/>
      <c r="N341" s="239"/>
      <c r="O341" s="239"/>
      <c r="P341" s="239"/>
      <c r="Q341" s="239"/>
      <c r="R341" s="239"/>
      <c r="S341" s="239"/>
      <c r="T341" s="239"/>
      <c r="U341" s="239"/>
      <c r="V341" s="239"/>
      <c r="W341" s="239"/>
      <c r="X341" s="239"/>
      <c r="Y341" s="239"/>
      <c r="Z341" s="239"/>
      <c r="AA341" s="239"/>
      <c r="AB341" s="239"/>
      <c r="AC341" s="239"/>
      <c r="AD341" s="239"/>
      <c r="AE341" s="239"/>
      <c r="AF341" s="239"/>
      <c r="AG341" s="239"/>
      <c r="AH341" s="239"/>
    </row>
    <row r="342" ht="11.25" customHeight="1">
      <c r="A342" s="239"/>
      <c r="B342" s="239"/>
      <c r="C342" s="239"/>
      <c r="D342" s="239"/>
      <c r="E342" s="239"/>
      <c r="F342" s="239"/>
      <c r="G342" s="239"/>
      <c r="H342" s="239"/>
      <c r="I342" s="239"/>
      <c r="J342" s="239"/>
      <c r="K342" s="239"/>
      <c r="L342" s="239"/>
      <c r="M342" s="239"/>
      <c r="N342" s="239"/>
      <c r="O342" s="239"/>
      <c r="P342" s="239"/>
      <c r="Q342" s="239"/>
      <c r="R342" s="239"/>
      <c r="S342" s="239"/>
      <c r="T342" s="239"/>
      <c r="U342" s="239"/>
      <c r="V342" s="239"/>
      <c r="W342" s="239"/>
      <c r="X342" s="239"/>
      <c r="Y342" s="239"/>
      <c r="Z342" s="239"/>
      <c r="AA342" s="239"/>
      <c r="AB342" s="239"/>
      <c r="AC342" s="239"/>
      <c r="AD342" s="239"/>
      <c r="AE342" s="239"/>
      <c r="AF342" s="239"/>
      <c r="AG342" s="239"/>
      <c r="AH342" s="239"/>
    </row>
    <row r="343" ht="11.25" customHeight="1">
      <c r="A343" s="239"/>
      <c r="B343" s="239"/>
      <c r="C343" s="239"/>
      <c r="D343" s="239"/>
      <c r="E343" s="239"/>
      <c r="F343" s="239"/>
      <c r="G343" s="239"/>
      <c r="H343" s="239"/>
      <c r="I343" s="239"/>
      <c r="J343" s="239"/>
      <c r="K343" s="239"/>
      <c r="L343" s="239"/>
      <c r="M343" s="239"/>
      <c r="N343" s="239"/>
      <c r="O343" s="239"/>
      <c r="P343" s="239"/>
      <c r="Q343" s="239"/>
      <c r="R343" s="239"/>
      <c r="S343" s="239"/>
      <c r="T343" s="239"/>
      <c r="U343" s="239"/>
      <c r="V343" s="239"/>
      <c r="W343" s="239"/>
      <c r="X343" s="239"/>
      <c r="Y343" s="239"/>
      <c r="Z343" s="239"/>
      <c r="AA343" s="239"/>
      <c r="AB343" s="239"/>
      <c r="AC343" s="239"/>
      <c r="AD343" s="239"/>
      <c r="AE343" s="239"/>
      <c r="AF343" s="239"/>
      <c r="AG343" s="239"/>
      <c r="AH343" s="239"/>
    </row>
    <row r="344" ht="11.25" customHeight="1">
      <c r="A344" s="239"/>
      <c r="B344" s="239"/>
      <c r="C344" s="239"/>
      <c r="D344" s="239"/>
      <c r="E344" s="239"/>
      <c r="F344" s="239"/>
      <c r="G344" s="239"/>
      <c r="H344" s="239"/>
      <c r="I344" s="239"/>
      <c r="J344" s="239"/>
      <c r="K344" s="239"/>
      <c r="L344" s="239"/>
      <c r="M344" s="239"/>
      <c r="N344" s="239"/>
      <c r="O344" s="239"/>
      <c r="P344" s="239"/>
      <c r="Q344" s="239"/>
      <c r="R344" s="239"/>
      <c r="S344" s="239"/>
      <c r="T344" s="239"/>
      <c r="U344" s="239"/>
      <c r="V344" s="239"/>
      <c r="W344" s="239"/>
      <c r="X344" s="239"/>
      <c r="Y344" s="239"/>
      <c r="Z344" s="239"/>
      <c r="AA344" s="239"/>
      <c r="AB344" s="239"/>
      <c r="AC344" s="239"/>
      <c r="AD344" s="239"/>
      <c r="AE344" s="239"/>
      <c r="AF344" s="239"/>
      <c r="AG344" s="239"/>
      <c r="AH344" s="239"/>
    </row>
    <row r="345" ht="11.25" customHeight="1">
      <c r="A345" s="239"/>
      <c r="B345" s="239"/>
      <c r="C345" s="239"/>
      <c r="D345" s="239"/>
      <c r="E345" s="239"/>
      <c r="F345" s="239"/>
      <c r="G345" s="239"/>
      <c r="H345" s="239"/>
      <c r="I345" s="239"/>
      <c r="J345" s="239"/>
      <c r="K345" s="239"/>
      <c r="L345" s="239"/>
      <c r="M345" s="239"/>
      <c r="N345" s="239"/>
      <c r="O345" s="239"/>
      <c r="P345" s="239"/>
      <c r="Q345" s="239"/>
      <c r="R345" s="239"/>
      <c r="S345" s="239"/>
      <c r="T345" s="239"/>
      <c r="U345" s="239"/>
      <c r="V345" s="239"/>
      <c r="W345" s="239"/>
      <c r="X345" s="239"/>
      <c r="Y345" s="239"/>
      <c r="Z345" s="239"/>
      <c r="AA345" s="239"/>
      <c r="AB345" s="239"/>
      <c r="AC345" s="239"/>
      <c r="AD345" s="239"/>
      <c r="AE345" s="239"/>
      <c r="AF345" s="239"/>
      <c r="AG345" s="239"/>
      <c r="AH345" s="239"/>
    </row>
    <row r="346" ht="11.25" customHeight="1">
      <c r="A346" s="239"/>
      <c r="B346" s="239"/>
      <c r="C346" s="239"/>
      <c r="D346" s="239"/>
      <c r="E346" s="239"/>
      <c r="F346" s="239"/>
      <c r="G346" s="239"/>
      <c r="H346" s="239"/>
      <c r="I346" s="239"/>
      <c r="J346" s="239"/>
      <c r="K346" s="239"/>
      <c r="L346" s="239"/>
      <c r="M346" s="239"/>
      <c r="N346" s="239"/>
      <c r="O346" s="239"/>
      <c r="P346" s="239"/>
      <c r="Q346" s="239"/>
      <c r="R346" s="239"/>
      <c r="S346" s="239"/>
      <c r="T346" s="239"/>
      <c r="U346" s="239"/>
      <c r="V346" s="239"/>
      <c r="W346" s="239"/>
      <c r="X346" s="239"/>
      <c r="Y346" s="239"/>
      <c r="Z346" s="239"/>
      <c r="AA346" s="239"/>
      <c r="AB346" s="239"/>
      <c r="AC346" s="239"/>
      <c r="AD346" s="239"/>
      <c r="AE346" s="239"/>
      <c r="AF346" s="239"/>
      <c r="AG346" s="239"/>
      <c r="AH346" s="239"/>
    </row>
    <row r="347" ht="11.25" customHeight="1">
      <c r="A347" s="239"/>
      <c r="B347" s="239"/>
      <c r="C347" s="239"/>
      <c r="D347" s="239"/>
      <c r="E347" s="239"/>
      <c r="F347" s="239"/>
      <c r="G347" s="239"/>
      <c r="H347" s="239"/>
      <c r="I347" s="239"/>
      <c r="J347" s="239"/>
      <c r="K347" s="239"/>
      <c r="L347" s="239"/>
      <c r="M347" s="239"/>
      <c r="N347" s="239"/>
      <c r="O347" s="239"/>
      <c r="P347" s="239"/>
      <c r="Q347" s="239"/>
      <c r="R347" s="239"/>
      <c r="S347" s="239"/>
      <c r="T347" s="239"/>
      <c r="U347" s="239"/>
      <c r="V347" s="239"/>
      <c r="W347" s="239"/>
      <c r="X347" s="239"/>
      <c r="Y347" s="239"/>
      <c r="Z347" s="239"/>
      <c r="AA347" s="239"/>
      <c r="AB347" s="239"/>
      <c r="AC347" s="239"/>
      <c r="AD347" s="239"/>
      <c r="AE347" s="239"/>
      <c r="AF347" s="239"/>
      <c r="AG347" s="239"/>
      <c r="AH347" s="239"/>
    </row>
    <row r="348" ht="11.25" customHeight="1">
      <c r="A348" s="239"/>
      <c r="B348" s="239"/>
      <c r="C348" s="239"/>
      <c r="D348" s="239"/>
      <c r="E348" s="239"/>
      <c r="F348" s="239"/>
      <c r="G348" s="239"/>
      <c r="H348" s="239"/>
      <c r="I348" s="239"/>
      <c r="J348" s="239"/>
      <c r="K348" s="239"/>
      <c r="L348" s="239"/>
      <c r="M348" s="239"/>
      <c r="N348" s="239"/>
      <c r="O348" s="239"/>
      <c r="P348" s="239"/>
      <c r="Q348" s="239"/>
      <c r="R348" s="239"/>
      <c r="S348" s="239"/>
      <c r="T348" s="239"/>
      <c r="U348" s="239"/>
      <c r="V348" s="239"/>
      <c r="W348" s="239"/>
      <c r="X348" s="239"/>
      <c r="Y348" s="239"/>
      <c r="Z348" s="239"/>
      <c r="AA348" s="239"/>
      <c r="AB348" s="239"/>
      <c r="AC348" s="239"/>
      <c r="AD348" s="239"/>
      <c r="AE348" s="239"/>
      <c r="AF348" s="239"/>
      <c r="AG348" s="239"/>
      <c r="AH348" s="239"/>
    </row>
    <row r="349" ht="11.25" customHeight="1">
      <c r="A349" s="239"/>
      <c r="B349" s="239"/>
      <c r="C349" s="239"/>
      <c r="D349" s="239"/>
      <c r="E349" s="239"/>
      <c r="F349" s="239"/>
      <c r="G349" s="239"/>
      <c r="H349" s="239"/>
      <c r="I349" s="239"/>
      <c r="J349" s="239"/>
      <c r="K349" s="239"/>
      <c r="L349" s="239"/>
      <c r="M349" s="239"/>
      <c r="N349" s="239"/>
      <c r="O349" s="239"/>
      <c r="P349" s="239"/>
      <c r="Q349" s="239"/>
      <c r="R349" s="239"/>
      <c r="S349" s="239"/>
      <c r="T349" s="239"/>
      <c r="U349" s="239"/>
      <c r="V349" s="239"/>
      <c r="W349" s="239"/>
      <c r="X349" s="239"/>
      <c r="Y349" s="239"/>
      <c r="Z349" s="239"/>
      <c r="AA349" s="239"/>
      <c r="AB349" s="239"/>
      <c r="AC349" s="239"/>
      <c r="AD349" s="239"/>
      <c r="AE349" s="239"/>
      <c r="AF349" s="239"/>
      <c r="AG349" s="239"/>
      <c r="AH349" s="239"/>
    </row>
    <row r="350" ht="11.25" customHeight="1">
      <c r="A350" s="239"/>
      <c r="B350" s="239"/>
      <c r="C350" s="239"/>
      <c r="D350" s="239"/>
      <c r="E350" s="239"/>
      <c r="F350" s="239"/>
      <c r="G350" s="239"/>
      <c r="H350" s="239"/>
      <c r="I350" s="239"/>
      <c r="J350" s="239"/>
      <c r="K350" s="239"/>
      <c r="L350" s="239"/>
      <c r="M350" s="239"/>
      <c r="N350" s="239"/>
      <c r="O350" s="239"/>
      <c r="P350" s="239"/>
      <c r="Q350" s="239"/>
      <c r="R350" s="239"/>
      <c r="S350" s="239"/>
      <c r="T350" s="239"/>
      <c r="U350" s="239"/>
      <c r="V350" s="239"/>
      <c r="W350" s="239"/>
      <c r="X350" s="239"/>
      <c r="Y350" s="239"/>
      <c r="Z350" s="239"/>
      <c r="AA350" s="239"/>
      <c r="AB350" s="239"/>
      <c r="AC350" s="239"/>
      <c r="AD350" s="239"/>
      <c r="AE350" s="239"/>
      <c r="AF350" s="239"/>
      <c r="AG350" s="239"/>
      <c r="AH350" s="239"/>
    </row>
    <row r="351" ht="11.25" customHeight="1">
      <c r="A351" s="239"/>
      <c r="B351" s="239"/>
      <c r="C351" s="239"/>
      <c r="D351" s="239"/>
      <c r="E351" s="239"/>
      <c r="F351" s="239"/>
      <c r="G351" s="239"/>
      <c r="H351" s="239"/>
      <c r="I351" s="239"/>
      <c r="J351" s="239"/>
      <c r="K351" s="239"/>
      <c r="L351" s="239"/>
      <c r="M351" s="239"/>
      <c r="N351" s="239"/>
      <c r="O351" s="239"/>
      <c r="P351" s="239"/>
      <c r="Q351" s="239"/>
      <c r="R351" s="239"/>
      <c r="S351" s="239"/>
      <c r="T351" s="239"/>
      <c r="U351" s="239"/>
      <c r="V351" s="239"/>
      <c r="W351" s="239"/>
      <c r="X351" s="239"/>
      <c r="Y351" s="239"/>
      <c r="Z351" s="239"/>
      <c r="AA351" s="239"/>
      <c r="AB351" s="239"/>
      <c r="AC351" s="239"/>
      <c r="AD351" s="239"/>
      <c r="AE351" s="239"/>
      <c r="AF351" s="239"/>
      <c r="AG351" s="239"/>
      <c r="AH351" s="239"/>
    </row>
    <row r="352" ht="11.25" customHeight="1">
      <c r="A352" s="239"/>
      <c r="B352" s="239"/>
      <c r="C352" s="239"/>
      <c r="D352" s="239"/>
      <c r="E352" s="239"/>
      <c r="F352" s="239"/>
      <c r="G352" s="239"/>
      <c r="H352" s="239"/>
      <c r="I352" s="239"/>
      <c r="J352" s="239"/>
      <c r="K352" s="239"/>
      <c r="L352" s="239"/>
      <c r="M352" s="239"/>
      <c r="N352" s="239"/>
      <c r="O352" s="239"/>
      <c r="P352" s="239"/>
      <c r="Q352" s="239"/>
      <c r="R352" s="239"/>
      <c r="S352" s="239"/>
      <c r="T352" s="239"/>
      <c r="U352" s="239"/>
      <c r="V352" s="239"/>
      <c r="W352" s="239"/>
      <c r="X352" s="239"/>
      <c r="Y352" s="239"/>
      <c r="Z352" s="239"/>
      <c r="AA352" s="239"/>
      <c r="AB352" s="239"/>
      <c r="AC352" s="239"/>
      <c r="AD352" s="239"/>
      <c r="AE352" s="239"/>
      <c r="AF352" s="239"/>
      <c r="AG352" s="239"/>
      <c r="AH352" s="239"/>
    </row>
    <row r="353" ht="11.25" customHeight="1">
      <c r="A353" s="239"/>
      <c r="B353" s="239"/>
      <c r="C353" s="239"/>
      <c r="D353" s="239"/>
      <c r="E353" s="239"/>
      <c r="F353" s="239"/>
      <c r="G353" s="239"/>
      <c r="H353" s="239"/>
      <c r="I353" s="239"/>
      <c r="J353" s="239"/>
      <c r="K353" s="239"/>
      <c r="L353" s="239"/>
      <c r="M353" s="239"/>
      <c r="N353" s="239"/>
      <c r="O353" s="239"/>
      <c r="P353" s="239"/>
      <c r="Q353" s="239"/>
      <c r="R353" s="239"/>
      <c r="S353" s="239"/>
      <c r="T353" s="239"/>
      <c r="U353" s="239"/>
      <c r="V353" s="239"/>
      <c r="W353" s="239"/>
      <c r="X353" s="239"/>
      <c r="Y353" s="239"/>
      <c r="Z353" s="239"/>
      <c r="AA353" s="239"/>
      <c r="AB353" s="239"/>
      <c r="AC353" s="239"/>
      <c r="AD353" s="239"/>
      <c r="AE353" s="239"/>
      <c r="AF353" s="239"/>
      <c r="AG353" s="239"/>
      <c r="AH353" s="239"/>
    </row>
    <row r="354" ht="11.25" customHeight="1">
      <c r="A354" s="239"/>
      <c r="B354" s="239"/>
      <c r="C354" s="239"/>
      <c r="D354" s="239"/>
      <c r="E354" s="239"/>
      <c r="F354" s="239"/>
      <c r="G354" s="239"/>
      <c r="H354" s="239"/>
      <c r="I354" s="239"/>
      <c r="J354" s="239"/>
      <c r="K354" s="239"/>
      <c r="L354" s="239"/>
      <c r="M354" s="239"/>
      <c r="N354" s="239"/>
      <c r="O354" s="239"/>
      <c r="P354" s="239"/>
      <c r="Q354" s="239"/>
      <c r="R354" s="239"/>
      <c r="S354" s="239"/>
      <c r="T354" s="239"/>
      <c r="U354" s="239"/>
      <c r="V354" s="239"/>
      <c r="W354" s="239"/>
      <c r="X354" s="239"/>
      <c r="Y354" s="239"/>
      <c r="Z354" s="239"/>
      <c r="AA354" s="239"/>
      <c r="AB354" s="239"/>
      <c r="AC354" s="239"/>
      <c r="AD354" s="239"/>
      <c r="AE354" s="239"/>
      <c r="AF354" s="239"/>
      <c r="AG354" s="239"/>
      <c r="AH354" s="239"/>
    </row>
    <row r="355" ht="11.25" customHeight="1">
      <c r="A355" s="239"/>
      <c r="B355" s="239"/>
      <c r="C355" s="239"/>
      <c r="D355" s="239"/>
      <c r="E355" s="239"/>
      <c r="F355" s="239"/>
      <c r="G355" s="239"/>
      <c r="H355" s="239"/>
      <c r="I355" s="239"/>
      <c r="J355" s="239"/>
      <c r="K355" s="239"/>
      <c r="L355" s="239"/>
      <c r="M355" s="239"/>
      <c r="N355" s="239"/>
      <c r="O355" s="239"/>
      <c r="P355" s="239"/>
      <c r="Q355" s="239"/>
      <c r="R355" s="239"/>
      <c r="S355" s="239"/>
      <c r="T355" s="239"/>
      <c r="U355" s="239"/>
      <c r="V355" s="239"/>
      <c r="W355" s="239"/>
      <c r="X355" s="239"/>
      <c r="Y355" s="239"/>
      <c r="Z355" s="239"/>
      <c r="AA355" s="239"/>
      <c r="AB355" s="239"/>
      <c r="AC355" s="239"/>
      <c r="AD355" s="239"/>
      <c r="AE355" s="239"/>
      <c r="AF355" s="239"/>
      <c r="AG355" s="239"/>
      <c r="AH355" s="239"/>
    </row>
    <row r="356" ht="11.25" customHeight="1">
      <c r="A356" s="239"/>
      <c r="B356" s="239"/>
      <c r="C356" s="239"/>
      <c r="D356" s="239"/>
      <c r="E356" s="239"/>
      <c r="F356" s="239"/>
      <c r="G356" s="239"/>
      <c r="H356" s="239"/>
      <c r="I356" s="239"/>
      <c r="J356" s="239"/>
      <c r="K356" s="239"/>
      <c r="L356" s="239"/>
      <c r="M356" s="239"/>
      <c r="N356" s="239"/>
      <c r="O356" s="239"/>
      <c r="P356" s="239"/>
      <c r="Q356" s="239"/>
      <c r="R356" s="239"/>
      <c r="S356" s="239"/>
      <c r="T356" s="239"/>
      <c r="U356" s="239"/>
      <c r="V356" s="239"/>
      <c r="W356" s="239"/>
      <c r="X356" s="239"/>
      <c r="Y356" s="239"/>
      <c r="Z356" s="239"/>
      <c r="AA356" s="239"/>
      <c r="AB356" s="239"/>
      <c r="AC356" s="239"/>
      <c r="AD356" s="239"/>
      <c r="AE356" s="239"/>
      <c r="AF356" s="239"/>
      <c r="AG356" s="239"/>
      <c r="AH356" s="239"/>
    </row>
    <row r="357" ht="11.25" customHeight="1">
      <c r="A357" s="239"/>
      <c r="B357" s="239"/>
      <c r="C357" s="239"/>
      <c r="D357" s="239"/>
      <c r="E357" s="239"/>
      <c r="F357" s="239"/>
      <c r="G357" s="239"/>
      <c r="H357" s="239"/>
      <c r="I357" s="239"/>
      <c r="J357" s="239"/>
      <c r="K357" s="239"/>
      <c r="L357" s="239"/>
      <c r="M357" s="239"/>
      <c r="N357" s="239"/>
      <c r="O357" s="239"/>
      <c r="P357" s="239"/>
      <c r="Q357" s="239"/>
      <c r="R357" s="239"/>
      <c r="S357" s="239"/>
      <c r="T357" s="239"/>
      <c r="U357" s="239"/>
      <c r="V357" s="239"/>
      <c r="W357" s="239"/>
      <c r="X357" s="239"/>
      <c r="Y357" s="239"/>
      <c r="Z357" s="239"/>
      <c r="AA357" s="239"/>
      <c r="AB357" s="239"/>
      <c r="AC357" s="239"/>
      <c r="AD357" s="239"/>
      <c r="AE357" s="239"/>
      <c r="AF357" s="239"/>
      <c r="AG357" s="239"/>
      <c r="AH357" s="239"/>
    </row>
    <row r="358" ht="11.25" customHeight="1">
      <c r="A358" s="239"/>
      <c r="B358" s="239"/>
      <c r="C358" s="239"/>
      <c r="D358" s="239"/>
      <c r="E358" s="239"/>
      <c r="F358" s="239"/>
      <c r="G358" s="239"/>
      <c r="H358" s="239"/>
      <c r="I358" s="239"/>
      <c r="J358" s="239"/>
      <c r="K358" s="239"/>
      <c r="L358" s="239"/>
      <c r="M358" s="239"/>
      <c r="N358" s="239"/>
      <c r="O358" s="239"/>
      <c r="P358" s="239"/>
      <c r="Q358" s="239"/>
      <c r="R358" s="239"/>
      <c r="S358" s="239"/>
      <c r="T358" s="239"/>
      <c r="U358" s="239"/>
      <c r="V358" s="239"/>
      <c r="W358" s="239"/>
      <c r="X358" s="239"/>
      <c r="Y358" s="239"/>
      <c r="Z358" s="239"/>
      <c r="AA358" s="239"/>
      <c r="AB358" s="239"/>
      <c r="AC358" s="239"/>
      <c r="AD358" s="239"/>
      <c r="AE358" s="239"/>
      <c r="AF358" s="239"/>
      <c r="AG358" s="239"/>
      <c r="AH358" s="239"/>
    </row>
    <row r="359" ht="11.25" customHeight="1">
      <c r="A359" s="239"/>
      <c r="B359" s="239"/>
      <c r="C359" s="239"/>
      <c r="D359" s="239"/>
      <c r="E359" s="239"/>
      <c r="F359" s="239"/>
      <c r="G359" s="239"/>
      <c r="H359" s="239"/>
      <c r="I359" s="239"/>
      <c r="J359" s="239"/>
      <c r="K359" s="239"/>
      <c r="L359" s="239"/>
      <c r="M359" s="239"/>
      <c r="N359" s="239"/>
      <c r="O359" s="239"/>
      <c r="P359" s="239"/>
      <c r="Q359" s="239"/>
      <c r="R359" s="239"/>
      <c r="S359" s="239"/>
      <c r="T359" s="239"/>
      <c r="U359" s="239"/>
      <c r="V359" s="239"/>
      <c r="W359" s="239"/>
      <c r="X359" s="239"/>
      <c r="Y359" s="239"/>
      <c r="Z359" s="239"/>
      <c r="AA359" s="239"/>
      <c r="AB359" s="239"/>
      <c r="AC359" s="239"/>
      <c r="AD359" s="239"/>
      <c r="AE359" s="239"/>
      <c r="AF359" s="239"/>
      <c r="AG359" s="239"/>
      <c r="AH359" s="239"/>
    </row>
    <row r="360" ht="11.25" customHeight="1">
      <c r="A360" s="239"/>
      <c r="B360" s="239"/>
      <c r="C360" s="239"/>
      <c r="D360" s="239"/>
      <c r="E360" s="239"/>
      <c r="F360" s="239"/>
      <c r="G360" s="239"/>
      <c r="H360" s="239"/>
      <c r="I360" s="239"/>
      <c r="J360" s="239"/>
      <c r="K360" s="239"/>
      <c r="L360" s="239"/>
      <c r="M360" s="239"/>
      <c r="N360" s="239"/>
      <c r="O360" s="239"/>
      <c r="P360" s="239"/>
      <c r="Q360" s="239"/>
      <c r="R360" s="239"/>
      <c r="S360" s="239"/>
      <c r="T360" s="239"/>
      <c r="U360" s="239"/>
      <c r="V360" s="239"/>
      <c r="W360" s="239"/>
      <c r="X360" s="239"/>
      <c r="Y360" s="239"/>
      <c r="Z360" s="239"/>
      <c r="AA360" s="239"/>
      <c r="AB360" s="239"/>
      <c r="AC360" s="239"/>
      <c r="AD360" s="239"/>
      <c r="AE360" s="239"/>
      <c r="AF360" s="239"/>
      <c r="AG360" s="239"/>
      <c r="AH360" s="239"/>
    </row>
    <row r="361" ht="11.25" customHeight="1">
      <c r="A361" s="239"/>
      <c r="B361" s="239"/>
      <c r="C361" s="239"/>
      <c r="D361" s="239"/>
      <c r="E361" s="239"/>
      <c r="F361" s="239"/>
      <c r="G361" s="239"/>
      <c r="H361" s="239"/>
      <c r="I361" s="239"/>
      <c r="J361" s="239"/>
      <c r="K361" s="239"/>
      <c r="L361" s="239"/>
      <c r="M361" s="239"/>
      <c r="N361" s="239"/>
      <c r="O361" s="239"/>
      <c r="P361" s="239"/>
      <c r="Q361" s="239"/>
      <c r="R361" s="239"/>
      <c r="S361" s="239"/>
      <c r="T361" s="239"/>
      <c r="U361" s="239"/>
      <c r="V361" s="239"/>
      <c r="W361" s="239"/>
      <c r="X361" s="239"/>
      <c r="Y361" s="239"/>
      <c r="Z361" s="239"/>
      <c r="AA361" s="239"/>
      <c r="AB361" s="239"/>
      <c r="AC361" s="239"/>
      <c r="AD361" s="239"/>
      <c r="AE361" s="239"/>
      <c r="AF361" s="239"/>
      <c r="AG361" s="239"/>
      <c r="AH361" s="239"/>
    </row>
    <row r="362" ht="11.25" customHeight="1">
      <c r="A362" s="239"/>
      <c r="B362" s="239"/>
      <c r="C362" s="239"/>
      <c r="D362" s="239"/>
      <c r="E362" s="239"/>
      <c r="F362" s="239"/>
      <c r="G362" s="239"/>
      <c r="H362" s="239"/>
      <c r="I362" s="239"/>
      <c r="J362" s="239"/>
      <c r="K362" s="239"/>
      <c r="L362" s="239"/>
      <c r="M362" s="239"/>
      <c r="N362" s="239"/>
      <c r="O362" s="239"/>
      <c r="P362" s="239"/>
      <c r="Q362" s="239"/>
      <c r="R362" s="239"/>
      <c r="S362" s="239"/>
      <c r="T362" s="239"/>
      <c r="U362" s="239"/>
      <c r="V362" s="239"/>
      <c r="W362" s="239"/>
      <c r="X362" s="239"/>
      <c r="Y362" s="239"/>
      <c r="Z362" s="239"/>
      <c r="AA362" s="239"/>
      <c r="AB362" s="239"/>
      <c r="AC362" s="239"/>
      <c r="AD362" s="239"/>
      <c r="AE362" s="239"/>
      <c r="AF362" s="239"/>
      <c r="AG362" s="239"/>
      <c r="AH362" s="239"/>
    </row>
    <row r="363" ht="11.25" customHeight="1">
      <c r="A363" s="239"/>
      <c r="B363" s="239"/>
      <c r="C363" s="239"/>
      <c r="D363" s="239"/>
      <c r="E363" s="239"/>
      <c r="F363" s="239"/>
      <c r="G363" s="239"/>
      <c r="H363" s="239"/>
      <c r="I363" s="239"/>
      <c r="J363" s="239"/>
      <c r="K363" s="239"/>
      <c r="L363" s="239"/>
      <c r="M363" s="239"/>
      <c r="N363" s="239"/>
      <c r="O363" s="239"/>
      <c r="P363" s="239"/>
      <c r="Q363" s="239"/>
      <c r="R363" s="239"/>
      <c r="S363" s="239"/>
      <c r="T363" s="239"/>
      <c r="U363" s="239"/>
      <c r="V363" s="239"/>
      <c r="W363" s="239"/>
      <c r="X363" s="239"/>
      <c r="Y363" s="239"/>
      <c r="Z363" s="239"/>
      <c r="AA363" s="239"/>
      <c r="AB363" s="239"/>
      <c r="AC363" s="239"/>
      <c r="AD363" s="239"/>
      <c r="AE363" s="239"/>
      <c r="AF363" s="239"/>
      <c r="AG363" s="239"/>
      <c r="AH363" s="239"/>
    </row>
    <row r="364" ht="11.25" customHeight="1">
      <c r="A364" s="239"/>
      <c r="B364" s="239"/>
      <c r="C364" s="239"/>
      <c r="D364" s="239"/>
      <c r="E364" s="239"/>
      <c r="F364" s="239"/>
      <c r="G364" s="239"/>
      <c r="H364" s="239"/>
      <c r="I364" s="239"/>
      <c r="J364" s="239"/>
      <c r="K364" s="239"/>
      <c r="L364" s="239"/>
      <c r="M364" s="239"/>
      <c r="N364" s="239"/>
      <c r="O364" s="239"/>
      <c r="P364" s="239"/>
      <c r="Q364" s="239"/>
      <c r="R364" s="239"/>
      <c r="S364" s="239"/>
      <c r="T364" s="239"/>
      <c r="U364" s="239"/>
      <c r="V364" s="239"/>
      <c r="W364" s="239"/>
      <c r="X364" s="239"/>
      <c r="Y364" s="239"/>
      <c r="Z364" s="239"/>
      <c r="AA364" s="239"/>
      <c r="AB364" s="239"/>
      <c r="AC364" s="239"/>
      <c r="AD364" s="239"/>
      <c r="AE364" s="239"/>
      <c r="AF364" s="239"/>
      <c r="AG364" s="239"/>
      <c r="AH364" s="239"/>
    </row>
    <row r="365" ht="11.25" customHeight="1">
      <c r="A365" s="239"/>
      <c r="B365" s="239"/>
      <c r="C365" s="239"/>
      <c r="D365" s="239"/>
      <c r="E365" s="239"/>
      <c r="F365" s="239"/>
      <c r="G365" s="239"/>
      <c r="H365" s="239"/>
      <c r="I365" s="239"/>
      <c r="J365" s="239"/>
      <c r="K365" s="239"/>
      <c r="L365" s="239"/>
      <c r="M365" s="239"/>
      <c r="N365" s="239"/>
      <c r="O365" s="239"/>
      <c r="P365" s="239"/>
      <c r="Q365" s="239"/>
      <c r="R365" s="239"/>
      <c r="S365" s="239"/>
      <c r="T365" s="239"/>
      <c r="U365" s="239"/>
      <c r="V365" s="239"/>
      <c r="W365" s="239"/>
      <c r="X365" s="239"/>
      <c r="Y365" s="239"/>
      <c r="Z365" s="239"/>
      <c r="AA365" s="239"/>
      <c r="AB365" s="239"/>
      <c r="AC365" s="239"/>
      <c r="AD365" s="239"/>
      <c r="AE365" s="239"/>
      <c r="AF365" s="239"/>
      <c r="AG365" s="239"/>
      <c r="AH365" s="239"/>
    </row>
    <row r="366" ht="11.25" customHeight="1">
      <c r="A366" s="239"/>
      <c r="B366" s="239"/>
      <c r="C366" s="239"/>
      <c r="D366" s="239"/>
      <c r="E366" s="239"/>
      <c r="F366" s="239"/>
      <c r="G366" s="239"/>
      <c r="H366" s="239"/>
      <c r="I366" s="239"/>
      <c r="J366" s="239"/>
      <c r="K366" s="239"/>
      <c r="L366" s="239"/>
      <c r="M366" s="239"/>
      <c r="N366" s="239"/>
      <c r="O366" s="239"/>
      <c r="P366" s="239"/>
      <c r="Q366" s="239"/>
      <c r="R366" s="239"/>
      <c r="S366" s="239"/>
      <c r="T366" s="239"/>
      <c r="U366" s="239"/>
      <c r="V366" s="239"/>
      <c r="W366" s="239"/>
      <c r="X366" s="239"/>
      <c r="Y366" s="239"/>
      <c r="Z366" s="239"/>
      <c r="AA366" s="239"/>
      <c r="AB366" s="239"/>
      <c r="AC366" s="239"/>
      <c r="AD366" s="239"/>
      <c r="AE366" s="239"/>
      <c r="AF366" s="239"/>
      <c r="AG366" s="239"/>
      <c r="AH366" s="239"/>
    </row>
    <row r="367" ht="11.25" customHeight="1">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ht="11.25" customHeight="1">
      <c r="A368" s="239"/>
      <c r="B368" s="239"/>
      <c r="C368" s="239"/>
      <c r="D368" s="239"/>
      <c r="E368" s="239"/>
      <c r="F368" s="239"/>
      <c r="G368" s="239"/>
      <c r="H368" s="239"/>
      <c r="I368" s="239"/>
      <c r="J368" s="239"/>
      <c r="K368" s="239"/>
      <c r="L368" s="239"/>
      <c r="M368" s="239"/>
      <c r="N368" s="239"/>
      <c r="O368" s="239"/>
      <c r="P368" s="239"/>
      <c r="Q368" s="239"/>
      <c r="R368" s="239"/>
      <c r="S368" s="239"/>
      <c r="T368" s="239"/>
      <c r="U368" s="239"/>
      <c r="V368" s="239"/>
      <c r="W368" s="239"/>
      <c r="X368" s="239"/>
      <c r="Y368" s="239"/>
      <c r="Z368" s="239"/>
      <c r="AA368" s="239"/>
      <c r="AB368" s="239"/>
      <c r="AC368" s="239"/>
      <c r="AD368" s="239"/>
      <c r="AE368" s="239"/>
      <c r="AF368" s="239"/>
      <c r="AG368" s="239"/>
      <c r="AH368" s="239"/>
    </row>
    <row r="369" ht="11.25" customHeight="1">
      <c r="A369" s="239"/>
      <c r="B369" s="239"/>
      <c r="C369" s="239"/>
      <c r="D369" s="239"/>
      <c r="E369" s="239"/>
      <c r="F369" s="239"/>
      <c r="G369" s="239"/>
      <c r="H369" s="239"/>
      <c r="I369" s="239"/>
      <c r="J369" s="239"/>
      <c r="K369" s="239"/>
      <c r="L369" s="239"/>
      <c r="M369" s="239"/>
      <c r="N369" s="239"/>
      <c r="O369" s="239"/>
      <c r="P369" s="239"/>
      <c r="Q369" s="239"/>
      <c r="R369" s="239"/>
      <c r="S369" s="239"/>
      <c r="T369" s="239"/>
      <c r="U369" s="239"/>
      <c r="V369" s="239"/>
      <c r="W369" s="239"/>
      <c r="X369" s="239"/>
      <c r="Y369" s="239"/>
      <c r="Z369" s="239"/>
      <c r="AA369" s="239"/>
      <c r="AB369" s="239"/>
      <c r="AC369" s="239"/>
      <c r="AD369" s="239"/>
      <c r="AE369" s="239"/>
      <c r="AF369" s="239"/>
      <c r="AG369" s="239"/>
      <c r="AH369" s="239"/>
    </row>
    <row r="370" ht="11.25" customHeight="1">
      <c r="A370" s="239"/>
      <c r="B370" s="239"/>
      <c r="C370" s="239"/>
      <c r="D370" s="239"/>
      <c r="E370" s="239"/>
      <c r="F370" s="239"/>
      <c r="G370" s="239"/>
      <c r="H370" s="239"/>
      <c r="I370" s="239"/>
      <c r="J370" s="239"/>
      <c r="K370" s="239"/>
      <c r="L370" s="239"/>
      <c r="M370" s="239"/>
      <c r="N370" s="239"/>
      <c r="O370" s="239"/>
      <c r="P370" s="239"/>
      <c r="Q370" s="239"/>
      <c r="R370" s="239"/>
      <c r="S370" s="239"/>
      <c r="T370" s="239"/>
      <c r="U370" s="239"/>
      <c r="V370" s="239"/>
      <c r="W370" s="239"/>
      <c r="X370" s="239"/>
      <c r="Y370" s="239"/>
      <c r="Z370" s="239"/>
      <c r="AA370" s="239"/>
      <c r="AB370" s="239"/>
      <c r="AC370" s="239"/>
      <c r="AD370" s="239"/>
      <c r="AE370" s="239"/>
      <c r="AF370" s="239"/>
      <c r="AG370" s="239"/>
      <c r="AH370" s="239"/>
    </row>
    <row r="371" ht="11.25" customHeight="1">
      <c r="A371" s="239"/>
      <c r="B371" s="239"/>
      <c r="C371" s="239"/>
      <c r="D371" s="239"/>
      <c r="E371" s="239"/>
      <c r="F371" s="239"/>
      <c r="G371" s="239"/>
      <c r="H371" s="239"/>
      <c r="I371" s="239"/>
      <c r="J371" s="239"/>
      <c r="K371" s="239"/>
      <c r="L371" s="239"/>
      <c r="M371" s="239"/>
      <c r="N371" s="239"/>
      <c r="O371" s="239"/>
      <c r="P371" s="239"/>
      <c r="Q371" s="239"/>
      <c r="R371" s="239"/>
      <c r="S371" s="239"/>
      <c r="T371" s="239"/>
      <c r="U371" s="239"/>
      <c r="V371" s="239"/>
      <c r="W371" s="239"/>
      <c r="X371" s="239"/>
      <c r="Y371" s="239"/>
      <c r="Z371" s="239"/>
      <c r="AA371" s="239"/>
      <c r="AB371" s="239"/>
      <c r="AC371" s="239"/>
      <c r="AD371" s="239"/>
      <c r="AE371" s="239"/>
      <c r="AF371" s="239"/>
      <c r="AG371" s="239"/>
      <c r="AH371" s="239"/>
    </row>
    <row r="372" ht="11.25" customHeight="1">
      <c r="A372" s="239"/>
      <c r="B372" s="239"/>
      <c r="C372" s="239"/>
      <c r="D372" s="239"/>
      <c r="E372" s="239"/>
      <c r="F372" s="239"/>
      <c r="G372" s="239"/>
      <c r="H372" s="239"/>
      <c r="I372" s="239"/>
      <c r="J372" s="239"/>
      <c r="K372" s="239"/>
      <c r="L372" s="239"/>
      <c r="M372" s="239"/>
      <c r="N372" s="239"/>
      <c r="O372" s="239"/>
      <c r="P372" s="239"/>
      <c r="Q372" s="239"/>
      <c r="R372" s="239"/>
      <c r="S372" s="239"/>
      <c r="T372" s="239"/>
      <c r="U372" s="239"/>
      <c r="V372" s="239"/>
      <c r="W372" s="239"/>
      <c r="X372" s="239"/>
      <c r="Y372" s="239"/>
      <c r="Z372" s="239"/>
      <c r="AA372" s="239"/>
      <c r="AB372" s="239"/>
      <c r="AC372" s="239"/>
      <c r="AD372" s="239"/>
      <c r="AE372" s="239"/>
      <c r="AF372" s="239"/>
      <c r="AG372" s="239"/>
      <c r="AH372" s="239"/>
    </row>
    <row r="373" ht="11.25" customHeight="1">
      <c r="A373" s="239"/>
      <c r="B373" s="239"/>
      <c r="C373" s="239"/>
      <c r="D373" s="239"/>
      <c r="E373" s="239"/>
      <c r="F373" s="239"/>
      <c r="G373" s="239"/>
      <c r="H373" s="239"/>
      <c r="I373" s="239"/>
      <c r="J373" s="239"/>
      <c r="K373" s="239"/>
      <c r="L373" s="239"/>
      <c r="M373" s="239"/>
      <c r="N373" s="239"/>
      <c r="O373" s="239"/>
      <c r="P373" s="239"/>
      <c r="Q373" s="239"/>
      <c r="R373" s="239"/>
      <c r="S373" s="239"/>
      <c r="T373" s="239"/>
      <c r="U373" s="239"/>
      <c r="V373" s="239"/>
      <c r="W373" s="239"/>
      <c r="X373" s="239"/>
      <c r="Y373" s="239"/>
      <c r="Z373" s="239"/>
      <c r="AA373" s="239"/>
      <c r="AB373" s="239"/>
      <c r="AC373" s="239"/>
      <c r="AD373" s="239"/>
      <c r="AE373" s="239"/>
      <c r="AF373" s="239"/>
      <c r="AG373" s="239"/>
      <c r="AH373" s="239"/>
    </row>
    <row r="374" ht="11.25" customHeight="1">
      <c r="A374" s="239"/>
      <c r="B374" s="239"/>
      <c r="C374" s="239"/>
      <c r="D374" s="239"/>
      <c r="E374" s="239"/>
      <c r="F374" s="239"/>
      <c r="G374" s="239"/>
      <c r="H374" s="239"/>
      <c r="I374" s="239"/>
      <c r="J374" s="239"/>
      <c r="K374" s="239"/>
      <c r="L374" s="239"/>
      <c r="M374" s="239"/>
      <c r="N374" s="239"/>
      <c r="O374" s="239"/>
      <c r="P374" s="239"/>
      <c r="Q374" s="239"/>
      <c r="R374" s="239"/>
      <c r="S374" s="239"/>
      <c r="T374" s="239"/>
      <c r="U374" s="239"/>
      <c r="V374" s="239"/>
      <c r="W374" s="239"/>
      <c r="X374" s="239"/>
      <c r="Y374" s="239"/>
      <c r="Z374" s="239"/>
      <c r="AA374" s="239"/>
      <c r="AB374" s="239"/>
      <c r="AC374" s="239"/>
      <c r="AD374" s="239"/>
      <c r="AE374" s="239"/>
      <c r="AF374" s="239"/>
      <c r="AG374" s="239"/>
      <c r="AH374" s="239"/>
    </row>
    <row r="375" ht="11.25" customHeight="1">
      <c r="A375" s="239"/>
      <c r="B375" s="239"/>
      <c r="C375" s="239"/>
      <c r="D375" s="239"/>
      <c r="E375" s="239"/>
      <c r="F375" s="239"/>
      <c r="G375" s="239"/>
      <c r="H375" s="239"/>
      <c r="I375" s="239"/>
      <c r="J375" s="239"/>
      <c r="K375" s="239"/>
      <c r="L375" s="239"/>
      <c r="M375" s="239"/>
      <c r="N375" s="239"/>
      <c r="O375" s="239"/>
      <c r="P375" s="239"/>
      <c r="Q375" s="239"/>
      <c r="R375" s="239"/>
      <c r="S375" s="239"/>
      <c r="T375" s="239"/>
      <c r="U375" s="239"/>
      <c r="V375" s="239"/>
      <c r="W375" s="239"/>
      <c r="X375" s="239"/>
      <c r="Y375" s="239"/>
      <c r="Z375" s="239"/>
      <c r="AA375" s="239"/>
      <c r="AB375" s="239"/>
      <c r="AC375" s="239"/>
      <c r="AD375" s="239"/>
      <c r="AE375" s="239"/>
      <c r="AF375" s="239"/>
      <c r="AG375" s="239"/>
      <c r="AH375" s="239"/>
    </row>
    <row r="376" ht="11.25" customHeight="1">
      <c r="A376" s="239"/>
      <c r="B376" s="239"/>
      <c r="C376" s="239"/>
      <c r="D376" s="239"/>
      <c r="E376" s="239"/>
      <c r="F376" s="239"/>
      <c r="G376" s="239"/>
      <c r="H376" s="239"/>
      <c r="I376" s="239"/>
      <c r="J376" s="239"/>
      <c r="K376" s="239"/>
      <c r="L376" s="239"/>
      <c r="M376" s="239"/>
      <c r="N376" s="239"/>
      <c r="O376" s="239"/>
      <c r="P376" s="239"/>
      <c r="Q376" s="239"/>
      <c r="R376" s="239"/>
      <c r="S376" s="239"/>
      <c r="T376" s="239"/>
      <c r="U376" s="239"/>
      <c r="V376" s="239"/>
      <c r="W376" s="239"/>
      <c r="X376" s="239"/>
      <c r="Y376" s="239"/>
      <c r="Z376" s="239"/>
      <c r="AA376" s="239"/>
      <c r="AB376" s="239"/>
      <c r="AC376" s="239"/>
      <c r="AD376" s="239"/>
      <c r="AE376" s="239"/>
      <c r="AF376" s="239"/>
      <c r="AG376" s="239"/>
      <c r="AH376" s="239"/>
    </row>
    <row r="377" ht="11.25" customHeight="1">
      <c r="A377" s="239"/>
      <c r="B377" s="239"/>
      <c r="C377" s="239"/>
      <c r="D377" s="239"/>
      <c r="E377" s="239"/>
      <c r="F377" s="239"/>
      <c r="G377" s="239"/>
      <c r="H377" s="239"/>
      <c r="I377" s="239"/>
      <c r="J377" s="239"/>
      <c r="K377" s="239"/>
      <c r="L377" s="239"/>
      <c r="M377" s="239"/>
      <c r="N377" s="239"/>
      <c r="O377" s="239"/>
      <c r="P377" s="239"/>
      <c r="Q377" s="239"/>
      <c r="R377" s="239"/>
      <c r="S377" s="239"/>
      <c r="T377" s="239"/>
      <c r="U377" s="239"/>
      <c r="V377" s="239"/>
      <c r="W377" s="239"/>
      <c r="X377" s="239"/>
      <c r="Y377" s="239"/>
      <c r="Z377" s="239"/>
      <c r="AA377" s="239"/>
      <c r="AB377" s="239"/>
      <c r="AC377" s="239"/>
      <c r="AD377" s="239"/>
      <c r="AE377" s="239"/>
      <c r="AF377" s="239"/>
      <c r="AG377" s="239"/>
      <c r="AH377" s="239"/>
    </row>
    <row r="378" ht="11.25" customHeight="1">
      <c r="A378" s="239"/>
      <c r="B378" s="239"/>
      <c r="C378" s="239"/>
      <c r="D378" s="239"/>
      <c r="E378" s="239"/>
      <c r="F378" s="239"/>
      <c r="G378" s="239"/>
      <c r="H378" s="239"/>
      <c r="I378" s="239"/>
      <c r="J378" s="239"/>
      <c r="K378" s="239"/>
      <c r="L378" s="239"/>
      <c r="M378" s="239"/>
      <c r="N378" s="239"/>
      <c r="O378" s="239"/>
      <c r="P378" s="239"/>
      <c r="Q378" s="239"/>
      <c r="R378" s="239"/>
      <c r="S378" s="239"/>
      <c r="T378" s="239"/>
      <c r="U378" s="239"/>
      <c r="V378" s="239"/>
      <c r="W378" s="239"/>
      <c r="X378" s="239"/>
      <c r="Y378" s="239"/>
      <c r="Z378" s="239"/>
      <c r="AA378" s="239"/>
      <c r="AB378" s="239"/>
      <c r="AC378" s="239"/>
      <c r="AD378" s="239"/>
      <c r="AE378" s="239"/>
      <c r="AF378" s="239"/>
      <c r="AG378" s="239"/>
      <c r="AH378" s="239"/>
    </row>
    <row r="379" ht="11.25" customHeight="1">
      <c r="A379" s="239"/>
      <c r="B379" s="239"/>
      <c r="C379" s="239"/>
      <c r="D379" s="239"/>
      <c r="E379" s="239"/>
      <c r="F379" s="239"/>
      <c r="G379" s="239"/>
      <c r="H379" s="239"/>
      <c r="I379" s="239"/>
      <c r="J379" s="239"/>
      <c r="K379" s="239"/>
      <c r="L379" s="239"/>
      <c r="M379" s="239"/>
      <c r="N379" s="239"/>
      <c r="O379" s="239"/>
      <c r="P379" s="239"/>
      <c r="Q379" s="239"/>
      <c r="R379" s="239"/>
      <c r="S379" s="239"/>
      <c r="T379" s="239"/>
      <c r="U379" s="239"/>
      <c r="V379" s="239"/>
      <c r="W379" s="239"/>
      <c r="X379" s="239"/>
      <c r="Y379" s="239"/>
      <c r="Z379" s="239"/>
      <c r="AA379" s="239"/>
      <c r="AB379" s="239"/>
      <c r="AC379" s="239"/>
      <c r="AD379" s="239"/>
      <c r="AE379" s="239"/>
      <c r="AF379" s="239"/>
      <c r="AG379" s="239"/>
      <c r="AH379" s="239"/>
    </row>
    <row r="380" ht="11.25" customHeight="1">
      <c r="A380" s="239"/>
      <c r="B380" s="239"/>
      <c r="C380" s="239"/>
      <c r="D380" s="239"/>
      <c r="E380" s="239"/>
      <c r="F380" s="239"/>
      <c r="G380" s="239"/>
      <c r="H380" s="239"/>
      <c r="I380" s="239"/>
      <c r="J380" s="239"/>
      <c r="K380" s="239"/>
      <c r="L380" s="239"/>
      <c r="M380" s="239"/>
      <c r="N380" s="239"/>
      <c r="O380" s="239"/>
      <c r="P380" s="239"/>
      <c r="Q380" s="239"/>
      <c r="R380" s="239"/>
      <c r="S380" s="239"/>
      <c r="T380" s="239"/>
      <c r="U380" s="239"/>
      <c r="V380" s="239"/>
      <c r="W380" s="239"/>
      <c r="X380" s="239"/>
      <c r="Y380" s="239"/>
      <c r="Z380" s="239"/>
      <c r="AA380" s="239"/>
      <c r="AB380" s="239"/>
      <c r="AC380" s="239"/>
      <c r="AD380" s="239"/>
      <c r="AE380" s="239"/>
      <c r="AF380" s="239"/>
      <c r="AG380" s="239"/>
      <c r="AH380" s="239"/>
    </row>
    <row r="381" ht="11.25" customHeight="1">
      <c r="A381" s="239"/>
      <c r="B381" s="239"/>
      <c r="C381" s="239"/>
      <c r="D381" s="239"/>
      <c r="E381" s="239"/>
      <c r="F381" s="239"/>
      <c r="G381" s="239"/>
      <c r="H381" s="239"/>
      <c r="I381" s="239"/>
      <c r="J381" s="239"/>
      <c r="K381" s="239"/>
      <c r="L381" s="239"/>
      <c r="M381" s="239"/>
      <c r="N381" s="239"/>
      <c r="O381" s="239"/>
      <c r="P381" s="239"/>
      <c r="Q381" s="239"/>
      <c r="R381" s="239"/>
      <c r="S381" s="239"/>
      <c r="T381" s="239"/>
      <c r="U381" s="239"/>
      <c r="V381" s="239"/>
      <c r="W381" s="239"/>
      <c r="X381" s="239"/>
      <c r="Y381" s="239"/>
      <c r="Z381" s="239"/>
      <c r="AA381" s="239"/>
      <c r="AB381" s="239"/>
      <c r="AC381" s="239"/>
      <c r="AD381" s="239"/>
      <c r="AE381" s="239"/>
      <c r="AF381" s="239"/>
      <c r="AG381" s="239"/>
      <c r="AH381" s="239"/>
    </row>
    <row r="382" ht="11.25" customHeight="1">
      <c r="A382" s="239"/>
      <c r="B382" s="239"/>
      <c r="C382" s="239"/>
      <c r="D382" s="239"/>
      <c r="E382" s="239"/>
      <c r="F382" s="239"/>
      <c r="G382" s="239"/>
      <c r="H382" s="239"/>
      <c r="I382" s="239"/>
      <c r="J382" s="239"/>
      <c r="K382" s="239"/>
      <c r="L382" s="239"/>
      <c r="M382" s="239"/>
      <c r="N382" s="239"/>
      <c r="O382" s="239"/>
      <c r="P382" s="239"/>
      <c r="Q382" s="239"/>
      <c r="R382" s="239"/>
      <c r="S382" s="239"/>
      <c r="T382" s="239"/>
      <c r="U382" s="239"/>
      <c r="V382" s="239"/>
      <c r="W382" s="239"/>
      <c r="X382" s="239"/>
      <c r="Y382" s="239"/>
      <c r="Z382" s="239"/>
      <c r="AA382" s="239"/>
      <c r="AB382" s="239"/>
      <c r="AC382" s="239"/>
      <c r="AD382" s="239"/>
      <c r="AE382" s="239"/>
      <c r="AF382" s="239"/>
      <c r="AG382" s="239"/>
      <c r="AH382" s="239"/>
    </row>
    <row r="383" ht="11.25" customHeight="1">
      <c r="A383" s="239"/>
      <c r="B383" s="239"/>
      <c r="C383" s="239"/>
      <c r="D383" s="239"/>
      <c r="E383" s="239"/>
      <c r="F383" s="239"/>
      <c r="G383" s="239"/>
      <c r="H383" s="239"/>
      <c r="I383" s="239"/>
      <c r="J383" s="239"/>
      <c r="K383" s="239"/>
      <c r="L383" s="239"/>
      <c r="M383" s="239"/>
      <c r="N383" s="239"/>
      <c r="O383" s="239"/>
      <c r="P383" s="239"/>
      <c r="Q383" s="239"/>
      <c r="R383" s="239"/>
      <c r="S383" s="239"/>
      <c r="T383" s="239"/>
      <c r="U383" s="239"/>
      <c r="V383" s="239"/>
      <c r="W383" s="239"/>
      <c r="X383" s="239"/>
      <c r="Y383" s="239"/>
      <c r="Z383" s="239"/>
      <c r="AA383" s="239"/>
      <c r="AB383" s="239"/>
      <c r="AC383" s="239"/>
      <c r="AD383" s="239"/>
      <c r="AE383" s="239"/>
      <c r="AF383" s="239"/>
      <c r="AG383" s="239"/>
      <c r="AH383" s="239"/>
    </row>
    <row r="384" ht="11.25" customHeight="1">
      <c r="A384" s="239"/>
      <c r="B384" s="239"/>
      <c r="C384" s="239"/>
      <c r="D384" s="239"/>
      <c r="E384" s="239"/>
      <c r="F384" s="239"/>
      <c r="G384" s="239"/>
      <c r="H384" s="239"/>
      <c r="I384" s="239"/>
      <c r="J384" s="239"/>
      <c r="K384" s="239"/>
      <c r="L384" s="239"/>
      <c r="M384" s="239"/>
      <c r="N384" s="239"/>
      <c r="O384" s="239"/>
      <c r="P384" s="239"/>
      <c r="Q384" s="239"/>
      <c r="R384" s="239"/>
      <c r="S384" s="239"/>
      <c r="T384" s="239"/>
      <c r="U384" s="239"/>
      <c r="V384" s="239"/>
      <c r="W384" s="239"/>
      <c r="X384" s="239"/>
      <c r="Y384" s="239"/>
      <c r="Z384" s="239"/>
      <c r="AA384" s="239"/>
      <c r="AB384" s="239"/>
      <c r="AC384" s="239"/>
      <c r="AD384" s="239"/>
      <c r="AE384" s="239"/>
      <c r="AF384" s="239"/>
      <c r="AG384" s="239"/>
      <c r="AH384" s="239"/>
    </row>
    <row r="385" ht="11.25" customHeight="1">
      <c r="A385" s="239"/>
      <c r="B385" s="239"/>
      <c r="C385" s="239"/>
      <c r="D385" s="239"/>
      <c r="E385" s="239"/>
      <c r="F385" s="239"/>
      <c r="G385" s="239"/>
      <c r="H385" s="239"/>
      <c r="I385" s="239"/>
      <c r="J385" s="239"/>
      <c r="K385" s="239"/>
      <c r="L385" s="239"/>
      <c r="M385" s="239"/>
      <c r="N385" s="239"/>
      <c r="O385" s="239"/>
      <c r="P385" s="239"/>
      <c r="Q385" s="239"/>
      <c r="R385" s="239"/>
      <c r="S385" s="239"/>
      <c r="T385" s="239"/>
      <c r="U385" s="239"/>
      <c r="V385" s="239"/>
      <c r="W385" s="239"/>
      <c r="X385" s="239"/>
      <c r="Y385" s="239"/>
      <c r="Z385" s="239"/>
      <c r="AA385" s="239"/>
      <c r="AB385" s="239"/>
      <c r="AC385" s="239"/>
      <c r="AD385" s="239"/>
      <c r="AE385" s="239"/>
      <c r="AF385" s="239"/>
      <c r="AG385" s="239"/>
      <c r="AH385" s="239"/>
    </row>
    <row r="386" ht="11.25" customHeight="1">
      <c r="A386" s="239"/>
      <c r="B386" s="239"/>
      <c r="C386" s="239"/>
      <c r="D386" s="239"/>
      <c r="E386" s="239"/>
      <c r="F386" s="239"/>
      <c r="G386" s="239"/>
      <c r="H386" s="239"/>
      <c r="I386" s="239"/>
      <c r="J386" s="239"/>
      <c r="K386" s="239"/>
      <c r="L386" s="239"/>
      <c r="M386" s="239"/>
      <c r="N386" s="239"/>
      <c r="O386" s="239"/>
      <c r="P386" s="239"/>
      <c r="Q386" s="239"/>
      <c r="R386" s="239"/>
      <c r="S386" s="239"/>
      <c r="T386" s="239"/>
      <c r="U386" s="239"/>
      <c r="V386" s="239"/>
      <c r="W386" s="239"/>
      <c r="X386" s="239"/>
      <c r="Y386" s="239"/>
      <c r="Z386" s="239"/>
      <c r="AA386" s="239"/>
      <c r="AB386" s="239"/>
      <c r="AC386" s="239"/>
      <c r="AD386" s="239"/>
      <c r="AE386" s="239"/>
      <c r="AF386" s="239"/>
      <c r="AG386" s="239"/>
      <c r="AH386" s="239"/>
    </row>
    <row r="387" ht="11.25" customHeight="1">
      <c r="A387" s="239"/>
      <c r="B387" s="239"/>
      <c r="C387" s="239"/>
      <c r="D387" s="239"/>
      <c r="E387" s="239"/>
      <c r="F387" s="239"/>
      <c r="G387" s="239"/>
      <c r="H387" s="239"/>
      <c r="I387" s="239"/>
      <c r="J387" s="239"/>
      <c r="K387" s="239"/>
      <c r="L387" s="239"/>
      <c r="M387" s="239"/>
      <c r="N387" s="239"/>
      <c r="O387" s="239"/>
      <c r="P387" s="239"/>
      <c r="Q387" s="239"/>
      <c r="R387" s="239"/>
      <c r="S387" s="239"/>
      <c r="T387" s="239"/>
      <c r="U387" s="239"/>
      <c r="V387" s="239"/>
      <c r="W387" s="239"/>
      <c r="X387" s="239"/>
      <c r="Y387" s="239"/>
      <c r="Z387" s="239"/>
      <c r="AA387" s="239"/>
      <c r="AB387" s="239"/>
      <c r="AC387" s="239"/>
      <c r="AD387" s="239"/>
      <c r="AE387" s="239"/>
      <c r="AF387" s="239"/>
      <c r="AG387" s="239"/>
      <c r="AH387" s="239"/>
    </row>
    <row r="388" ht="11.25" customHeight="1">
      <c r="A388" s="239"/>
      <c r="B388" s="239"/>
      <c r="C388" s="239"/>
      <c r="D388" s="239"/>
      <c r="E388" s="239"/>
      <c r="F388" s="239"/>
      <c r="G388" s="239"/>
      <c r="H388" s="239"/>
      <c r="I388" s="239"/>
      <c r="J388" s="239"/>
      <c r="K388" s="239"/>
      <c r="L388" s="239"/>
      <c r="M388" s="239"/>
      <c r="N388" s="239"/>
      <c r="O388" s="239"/>
      <c r="P388" s="239"/>
      <c r="Q388" s="239"/>
      <c r="R388" s="239"/>
      <c r="S388" s="239"/>
      <c r="T388" s="239"/>
      <c r="U388" s="239"/>
      <c r="V388" s="239"/>
      <c r="W388" s="239"/>
      <c r="X388" s="239"/>
      <c r="Y388" s="239"/>
      <c r="Z388" s="239"/>
      <c r="AA388" s="239"/>
      <c r="AB388" s="239"/>
      <c r="AC388" s="239"/>
      <c r="AD388" s="239"/>
      <c r="AE388" s="239"/>
      <c r="AF388" s="239"/>
      <c r="AG388" s="239"/>
      <c r="AH388" s="239"/>
    </row>
    <row r="389" ht="11.25" customHeight="1">
      <c r="A389" s="239"/>
      <c r="B389" s="239"/>
      <c r="C389" s="239"/>
      <c r="D389" s="239"/>
      <c r="E389" s="239"/>
      <c r="F389" s="239"/>
      <c r="G389" s="239"/>
      <c r="H389" s="239"/>
      <c r="I389" s="239"/>
      <c r="J389" s="239"/>
      <c r="K389" s="239"/>
      <c r="L389" s="239"/>
      <c r="M389" s="239"/>
      <c r="N389" s="239"/>
      <c r="O389" s="239"/>
      <c r="P389" s="239"/>
      <c r="Q389" s="239"/>
      <c r="R389" s="239"/>
      <c r="S389" s="239"/>
      <c r="T389" s="239"/>
      <c r="U389" s="239"/>
      <c r="V389" s="239"/>
      <c r="W389" s="239"/>
      <c r="X389" s="239"/>
      <c r="Y389" s="239"/>
      <c r="Z389" s="239"/>
      <c r="AA389" s="239"/>
      <c r="AB389" s="239"/>
      <c r="AC389" s="239"/>
      <c r="AD389" s="239"/>
      <c r="AE389" s="239"/>
      <c r="AF389" s="239"/>
      <c r="AG389" s="239"/>
      <c r="AH389" s="239"/>
    </row>
    <row r="390" ht="11.25" customHeight="1">
      <c r="A390" s="239"/>
      <c r="B390" s="239"/>
      <c r="C390" s="239"/>
      <c r="D390" s="239"/>
      <c r="E390" s="239"/>
      <c r="F390" s="239"/>
      <c r="G390" s="239"/>
      <c r="H390" s="239"/>
      <c r="I390" s="239"/>
      <c r="J390" s="239"/>
      <c r="K390" s="239"/>
      <c r="L390" s="239"/>
      <c r="M390" s="239"/>
      <c r="N390" s="239"/>
      <c r="O390" s="239"/>
      <c r="P390" s="239"/>
      <c r="Q390" s="239"/>
      <c r="R390" s="239"/>
      <c r="S390" s="239"/>
      <c r="T390" s="239"/>
      <c r="U390" s="239"/>
      <c r="V390" s="239"/>
      <c r="W390" s="239"/>
      <c r="X390" s="239"/>
      <c r="Y390" s="239"/>
      <c r="Z390" s="239"/>
      <c r="AA390" s="239"/>
      <c r="AB390" s="239"/>
      <c r="AC390" s="239"/>
      <c r="AD390" s="239"/>
      <c r="AE390" s="239"/>
      <c r="AF390" s="239"/>
      <c r="AG390" s="239"/>
      <c r="AH390" s="239"/>
    </row>
    <row r="391" ht="11.25" customHeight="1">
      <c r="A391" s="239"/>
      <c r="B391" s="239"/>
      <c r="C391" s="239"/>
      <c r="D391" s="239"/>
      <c r="E391" s="239"/>
      <c r="F391" s="239"/>
      <c r="G391" s="239"/>
      <c r="H391" s="239"/>
      <c r="I391" s="239"/>
      <c r="J391" s="239"/>
      <c r="K391" s="239"/>
      <c r="L391" s="239"/>
      <c r="M391" s="239"/>
      <c r="N391" s="239"/>
      <c r="O391" s="239"/>
      <c r="P391" s="239"/>
      <c r="Q391" s="239"/>
      <c r="R391" s="239"/>
      <c r="S391" s="239"/>
      <c r="T391" s="239"/>
      <c r="U391" s="239"/>
      <c r="V391" s="239"/>
      <c r="W391" s="239"/>
      <c r="X391" s="239"/>
      <c r="Y391" s="239"/>
      <c r="Z391" s="239"/>
      <c r="AA391" s="239"/>
      <c r="AB391" s="239"/>
      <c r="AC391" s="239"/>
      <c r="AD391" s="239"/>
      <c r="AE391" s="239"/>
      <c r="AF391" s="239"/>
      <c r="AG391" s="239"/>
      <c r="AH391" s="239"/>
    </row>
    <row r="392" ht="11.25" customHeight="1">
      <c r="A392" s="239"/>
      <c r="B392" s="239"/>
      <c r="C392" s="239"/>
      <c r="D392" s="239"/>
      <c r="E392" s="239"/>
      <c r="F392" s="239"/>
      <c r="G392" s="239"/>
      <c r="H392" s="239"/>
      <c r="I392" s="239"/>
      <c r="J392" s="239"/>
      <c r="K392" s="239"/>
      <c r="L392" s="239"/>
      <c r="M392" s="239"/>
      <c r="N392" s="239"/>
      <c r="O392" s="239"/>
      <c r="P392" s="239"/>
      <c r="Q392" s="239"/>
      <c r="R392" s="239"/>
      <c r="S392" s="239"/>
      <c r="T392" s="239"/>
      <c r="U392" s="239"/>
      <c r="V392" s="239"/>
      <c r="W392" s="239"/>
      <c r="X392" s="239"/>
      <c r="Y392" s="239"/>
      <c r="Z392" s="239"/>
      <c r="AA392" s="239"/>
      <c r="AB392" s="239"/>
      <c r="AC392" s="239"/>
      <c r="AD392" s="239"/>
      <c r="AE392" s="239"/>
      <c r="AF392" s="239"/>
      <c r="AG392" s="239"/>
      <c r="AH392" s="239"/>
    </row>
    <row r="393" ht="11.25" customHeight="1">
      <c r="A393" s="239"/>
      <c r="B393" s="239"/>
      <c r="C393" s="239"/>
      <c r="D393" s="239"/>
      <c r="E393" s="239"/>
      <c r="F393" s="239"/>
      <c r="G393" s="239"/>
      <c r="H393" s="239"/>
      <c r="I393" s="239"/>
      <c r="J393" s="239"/>
      <c r="K393" s="239"/>
      <c r="L393" s="239"/>
      <c r="M393" s="239"/>
      <c r="N393" s="239"/>
      <c r="O393" s="239"/>
      <c r="P393" s="239"/>
      <c r="Q393" s="239"/>
      <c r="R393" s="239"/>
      <c r="S393" s="239"/>
      <c r="T393" s="239"/>
      <c r="U393" s="239"/>
      <c r="V393" s="239"/>
      <c r="W393" s="239"/>
      <c r="X393" s="239"/>
      <c r="Y393" s="239"/>
      <c r="Z393" s="239"/>
      <c r="AA393" s="239"/>
      <c r="AB393" s="239"/>
      <c r="AC393" s="239"/>
      <c r="AD393" s="239"/>
      <c r="AE393" s="239"/>
      <c r="AF393" s="239"/>
      <c r="AG393" s="239"/>
      <c r="AH393" s="239"/>
    </row>
    <row r="394" ht="11.25" customHeight="1">
      <c r="A394" s="239"/>
      <c r="B394" s="239"/>
      <c r="C394" s="239"/>
      <c r="D394" s="239"/>
      <c r="E394" s="239"/>
      <c r="F394" s="239"/>
      <c r="G394" s="239"/>
      <c r="H394" s="239"/>
      <c r="I394" s="239"/>
      <c r="J394" s="239"/>
      <c r="K394" s="239"/>
      <c r="L394" s="239"/>
      <c r="M394" s="239"/>
      <c r="N394" s="239"/>
      <c r="O394" s="239"/>
      <c r="P394" s="239"/>
      <c r="Q394" s="239"/>
      <c r="R394" s="239"/>
      <c r="S394" s="239"/>
      <c r="T394" s="239"/>
      <c r="U394" s="239"/>
      <c r="V394" s="239"/>
      <c r="W394" s="239"/>
      <c r="X394" s="239"/>
      <c r="Y394" s="239"/>
      <c r="Z394" s="239"/>
      <c r="AA394" s="239"/>
      <c r="AB394" s="239"/>
      <c r="AC394" s="239"/>
      <c r="AD394" s="239"/>
      <c r="AE394" s="239"/>
      <c r="AF394" s="239"/>
      <c r="AG394" s="239"/>
      <c r="AH394" s="239"/>
    </row>
    <row r="395" ht="11.25" customHeight="1">
      <c r="A395" s="239"/>
      <c r="B395" s="239"/>
      <c r="C395" s="239"/>
      <c r="D395" s="239"/>
      <c r="E395" s="239"/>
      <c r="F395" s="239"/>
      <c r="G395" s="239"/>
      <c r="H395" s="239"/>
      <c r="I395" s="239"/>
      <c r="J395" s="239"/>
      <c r="K395" s="239"/>
      <c r="L395" s="239"/>
      <c r="M395" s="239"/>
      <c r="N395" s="239"/>
      <c r="O395" s="239"/>
      <c r="P395" s="239"/>
      <c r="Q395" s="239"/>
      <c r="R395" s="239"/>
      <c r="S395" s="239"/>
      <c r="T395" s="239"/>
      <c r="U395" s="239"/>
      <c r="V395" s="239"/>
      <c r="W395" s="239"/>
      <c r="X395" s="239"/>
      <c r="Y395" s="239"/>
      <c r="Z395" s="239"/>
      <c r="AA395" s="239"/>
      <c r="AB395" s="239"/>
      <c r="AC395" s="239"/>
      <c r="AD395" s="239"/>
      <c r="AE395" s="239"/>
      <c r="AF395" s="239"/>
      <c r="AG395" s="239"/>
      <c r="AH395" s="239"/>
    </row>
    <row r="396" ht="11.25" customHeight="1">
      <c r="A396" s="239"/>
      <c r="B396" s="239"/>
      <c r="C396" s="239"/>
      <c r="D396" s="239"/>
      <c r="E396" s="239"/>
      <c r="F396" s="239"/>
      <c r="G396" s="239"/>
      <c r="H396" s="239"/>
      <c r="I396" s="239"/>
      <c r="J396" s="239"/>
      <c r="K396" s="239"/>
      <c r="L396" s="239"/>
      <c r="M396" s="239"/>
      <c r="N396" s="239"/>
      <c r="O396" s="239"/>
      <c r="P396" s="239"/>
      <c r="Q396" s="239"/>
      <c r="R396" s="239"/>
      <c r="S396" s="239"/>
      <c r="T396" s="239"/>
      <c r="U396" s="239"/>
      <c r="V396" s="239"/>
      <c r="W396" s="239"/>
      <c r="X396" s="239"/>
      <c r="Y396" s="239"/>
      <c r="Z396" s="239"/>
      <c r="AA396" s="239"/>
      <c r="AB396" s="239"/>
      <c r="AC396" s="239"/>
      <c r="AD396" s="239"/>
      <c r="AE396" s="239"/>
      <c r="AF396" s="239"/>
      <c r="AG396" s="239"/>
      <c r="AH396" s="239"/>
    </row>
    <row r="397" ht="11.25" customHeight="1">
      <c r="A397" s="239"/>
      <c r="B397" s="239"/>
      <c r="C397" s="239"/>
      <c r="D397" s="239"/>
      <c r="E397" s="239"/>
      <c r="F397" s="239"/>
      <c r="G397" s="239"/>
      <c r="H397" s="239"/>
      <c r="I397" s="239"/>
      <c r="J397" s="239"/>
      <c r="K397" s="239"/>
      <c r="L397" s="239"/>
      <c r="M397" s="239"/>
      <c r="N397" s="239"/>
      <c r="O397" s="239"/>
      <c r="P397" s="239"/>
      <c r="Q397" s="239"/>
      <c r="R397" s="239"/>
      <c r="S397" s="239"/>
      <c r="T397" s="239"/>
      <c r="U397" s="239"/>
      <c r="V397" s="239"/>
      <c r="W397" s="239"/>
      <c r="X397" s="239"/>
      <c r="Y397" s="239"/>
      <c r="Z397" s="239"/>
      <c r="AA397" s="239"/>
      <c r="AB397" s="239"/>
      <c r="AC397" s="239"/>
      <c r="AD397" s="239"/>
      <c r="AE397" s="239"/>
      <c r="AF397" s="239"/>
      <c r="AG397" s="239"/>
      <c r="AH397" s="239"/>
    </row>
    <row r="398" ht="11.25" customHeight="1">
      <c r="A398" s="239"/>
      <c r="B398" s="239"/>
      <c r="C398" s="239"/>
      <c r="D398" s="239"/>
      <c r="E398" s="239"/>
      <c r="F398" s="239"/>
      <c r="G398" s="239"/>
      <c r="H398" s="239"/>
      <c r="I398" s="239"/>
      <c r="J398" s="239"/>
      <c r="K398" s="239"/>
      <c r="L398" s="239"/>
      <c r="M398" s="239"/>
      <c r="N398" s="239"/>
      <c r="O398" s="239"/>
      <c r="P398" s="239"/>
      <c r="Q398" s="239"/>
      <c r="R398" s="239"/>
      <c r="S398" s="239"/>
      <c r="T398" s="239"/>
      <c r="U398" s="239"/>
      <c r="V398" s="239"/>
      <c r="W398" s="239"/>
      <c r="X398" s="239"/>
      <c r="Y398" s="239"/>
      <c r="Z398" s="239"/>
      <c r="AA398" s="239"/>
      <c r="AB398" s="239"/>
      <c r="AC398" s="239"/>
      <c r="AD398" s="239"/>
      <c r="AE398" s="239"/>
      <c r="AF398" s="239"/>
      <c r="AG398" s="239"/>
      <c r="AH398" s="239"/>
    </row>
    <row r="399" ht="11.25" customHeight="1">
      <c r="A399" s="239"/>
      <c r="B399" s="239"/>
      <c r="C399" s="239"/>
      <c r="D399" s="239"/>
      <c r="E399" s="239"/>
      <c r="F399" s="239"/>
      <c r="G399" s="239"/>
      <c r="H399" s="239"/>
      <c r="I399" s="239"/>
      <c r="J399" s="239"/>
      <c r="K399" s="239"/>
      <c r="L399" s="239"/>
      <c r="M399" s="239"/>
      <c r="N399" s="239"/>
      <c r="O399" s="239"/>
      <c r="P399" s="239"/>
      <c r="Q399" s="239"/>
      <c r="R399" s="239"/>
      <c r="S399" s="239"/>
      <c r="T399" s="239"/>
      <c r="U399" s="239"/>
      <c r="V399" s="239"/>
      <c r="W399" s="239"/>
      <c r="X399" s="239"/>
      <c r="Y399" s="239"/>
      <c r="Z399" s="239"/>
      <c r="AA399" s="239"/>
      <c r="AB399" s="239"/>
      <c r="AC399" s="239"/>
      <c r="AD399" s="239"/>
      <c r="AE399" s="239"/>
      <c r="AF399" s="239"/>
      <c r="AG399" s="239"/>
      <c r="AH399" s="239"/>
    </row>
    <row r="400" ht="11.25" customHeight="1">
      <c r="A400" s="239"/>
      <c r="B400" s="239"/>
      <c r="C400" s="239"/>
      <c r="D400" s="239"/>
      <c r="E400" s="239"/>
      <c r="F400" s="239"/>
      <c r="G400" s="239"/>
      <c r="H400" s="239"/>
      <c r="I400" s="239"/>
      <c r="J400" s="239"/>
      <c r="K400" s="239"/>
      <c r="L400" s="239"/>
      <c r="M400" s="239"/>
      <c r="N400" s="239"/>
      <c r="O400" s="239"/>
      <c r="P400" s="239"/>
      <c r="Q400" s="239"/>
      <c r="R400" s="239"/>
      <c r="S400" s="239"/>
      <c r="T400" s="239"/>
      <c r="U400" s="239"/>
      <c r="V400" s="239"/>
      <c r="W400" s="239"/>
      <c r="X400" s="239"/>
      <c r="Y400" s="239"/>
      <c r="Z400" s="239"/>
      <c r="AA400" s="239"/>
      <c r="AB400" s="239"/>
      <c r="AC400" s="239"/>
      <c r="AD400" s="239"/>
      <c r="AE400" s="239"/>
      <c r="AF400" s="239"/>
      <c r="AG400" s="239"/>
      <c r="AH400" s="239"/>
    </row>
    <row r="401" ht="11.25" customHeight="1">
      <c r="A401" s="239"/>
      <c r="B401" s="239"/>
      <c r="C401" s="239"/>
      <c r="D401" s="239"/>
      <c r="E401" s="239"/>
      <c r="F401" s="239"/>
      <c r="G401" s="239"/>
      <c r="H401" s="239"/>
      <c r="I401" s="239"/>
      <c r="J401" s="239"/>
      <c r="K401" s="239"/>
      <c r="L401" s="239"/>
      <c r="M401" s="239"/>
      <c r="N401" s="239"/>
      <c r="O401" s="239"/>
      <c r="P401" s="239"/>
      <c r="Q401" s="239"/>
      <c r="R401" s="239"/>
      <c r="S401" s="239"/>
      <c r="T401" s="239"/>
      <c r="U401" s="239"/>
      <c r="V401" s="239"/>
      <c r="W401" s="239"/>
      <c r="X401" s="239"/>
      <c r="Y401" s="239"/>
      <c r="Z401" s="239"/>
      <c r="AA401" s="239"/>
      <c r="AB401" s="239"/>
      <c r="AC401" s="239"/>
      <c r="AD401" s="239"/>
      <c r="AE401" s="239"/>
      <c r="AF401" s="239"/>
      <c r="AG401" s="239"/>
      <c r="AH401" s="239"/>
    </row>
    <row r="402" ht="11.25" customHeight="1">
      <c r="A402" s="239"/>
      <c r="B402" s="239"/>
      <c r="C402" s="239"/>
      <c r="D402" s="239"/>
      <c r="E402" s="239"/>
      <c r="F402" s="239"/>
      <c r="G402" s="239"/>
      <c r="H402" s="239"/>
      <c r="I402" s="239"/>
      <c r="J402" s="239"/>
      <c r="K402" s="239"/>
      <c r="L402" s="239"/>
      <c r="M402" s="239"/>
      <c r="N402" s="239"/>
      <c r="O402" s="239"/>
      <c r="P402" s="239"/>
      <c r="Q402" s="239"/>
      <c r="R402" s="239"/>
      <c r="S402" s="239"/>
      <c r="T402" s="239"/>
      <c r="U402" s="239"/>
      <c r="V402" s="239"/>
      <c r="W402" s="239"/>
      <c r="X402" s="239"/>
      <c r="Y402" s="239"/>
      <c r="Z402" s="239"/>
      <c r="AA402" s="239"/>
      <c r="AB402" s="239"/>
      <c r="AC402" s="239"/>
      <c r="AD402" s="239"/>
      <c r="AE402" s="239"/>
      <c r="AF402" s="239"/>
      <c r="AG402" s="239"/>
      <c r="AH402" s="239"/>
    </row>
    <row r="403" ht="11.25" customHeight="1">
      <c r="A403" s="239"/>
      <c r="B403" s="239"/>
      <c r="C403" s="239"/>
      <c r="D403" s="239"/>
      <c r="E403" s="239"/>
      <c r="F403" s="239"/>
      <c r="G403" s="239"/>
      <c r="H403" s="239"/>
      <c r="I403" s="239"/>
      <c r="J403" s="239"/>
      <c r="K403" s="239"/>
      <c r="L403" s="239"/>
      <c r="M403" s="239"/>
      <c r="N403" s="239"/>
      <c r="O403" s="239"/>
      <c r="P403" s="239"/>
      <c r="Q403" s="239"/>
      <c r="R403" s="239"/>
      <c r="S403" s="239"/>
      <c r="T403" s="239"/>
      <c r="U403" s="239"/>
      <c r="V403" s="239"/>
      <c r="W403" s="239"/>
      <c r="X403" s="239"/>
      <c r="Y403" s="239"/>
      <c r="Z403" s="239"/>
      <c r="AA403" s="239"/>
      <c r="AB403" s="239"/>
      <c r="AC403" s="239"/>
      <c r="AD403" s="239"/>
      <c r="AE403" s="239"/>
      <c r="AF403" s="239"/>
      <c r="AG403" s="239"/>
      <c r="AH403" s="239"/>
    </row>
    <row r="404" ht="11.25" customHeight="1">
      <c r="A404" s="239"/>
      <c r="B404" s="239"/>
      <c r="C404" s="239"/>
      <c r="D404" s="239"/>
      <c r="E404" s="239"/>
      <c r="F404" s="239"/>
      <c r="G404" s="239"/>
      <c r="H404" s="239"/>
      <c r="I404" s="239"/>
      <c r="J404" s="239"/>
      <c r="K404" s="239"/>
      <c r="L404" s="239"/>
      <c r="M404" s="239"/>
      <c r="N404" s="239"/>
      <c r="O404" s="239"/>
      <c r="P404" s="239"/>
      <c r="Q404" s="239"/>
      <c r="R404" s="239"/>
      <c r="S404" s="239"/>
      <c r="T404" s="239"/>
      <c r="U404" s="239"/>
      <c r="V404" s="239"/>
      <c r="W404" s="239"/>
      <c r="X404" s="239"/>
      <c r="Y404" s="239"/>
      <c r="Z404" s="239"/>
      <c r="AA404" s="239"/>
      <c r="AB404" s="239"/>
      <c r="AC404" s="239"/>
      <c r="AD404" s="239"/>
      <c r="AE404" s="239"/>
      <c r="AF404" s="239"/>
      <c r="AG404" s="239"/>
      <c r="AH404" s="239"/>
    </row>
    <row r="405" ht="11.25" customHeight="1">
      <c r="A405" s="239"/>
      <c r="B405" s="239"/>
      <c r="C405" s="239"/>
      <c r="D405" s="239"/>
      <c r="E405" s="239"/>
      <c r="F405" s="239"/>
      <c r="G405" s="239"/>
      <c r="H405" s="239"/>
      <c r="I405" s="239"/>
      <c r="J405" s="239"/>
      <c r="K405" s="239"/>
      <c r="L405" s="239"/>
      <c r="M405" s="239"/>
      <c r="N405" s="239"/>
      <c r="O405" s="239"/>
      <c r="P405" s="239"/>
      <c r="Q405" s="239"/>
      <c r="R405" s="239"/>
      <c r="S405" s="239"/>
      <c r="T405" s="239"/>
      <c r="U405" s="239"/>
      <c r="V405" s="239"/>
      <c r="W405" s="239"/>
      <c r="X405" s="239"/>
      <c r="Y405" s="239"/>
      <c r="Z405" s="239"/>
      <c r="AA405" s="239"/>
      <c r="AB405" s="239"/>
      <c r="AC405" s="239"/>
      <c r="AD405" s="239"/>
      <c r="AE405" s="239"/>
      <c r="AF405" s="239"/>
      <c r="AG405" s="239"/>
      <c r="AH405" s="239"/>
    </row>
    <row r="406" ht="11.25" customHeight="1">
      <c r="A406" s="239"/>
      <c r="B406" s="239"/>
      <c r="C406" s="239"/>
      <c r="D406" s="239"/>
      <c r="E406" s="239"/>
      <c r="F406" s="239"/>
      <c r="G406" s="239"/>
      <c r="H406" s="239"/>
      <c r="I406" s="239"/>
      <c r="J406" s="239"/>
      <c r="K406" s="239"/>
      <c r="L406" s="239"/>
      <c r="M406" s="239"/>
      <c r="N406" s="239"/>
      <c r="O406" s="239"/>
      <c r="P406" s="239"/>
      <c r="Q406" s="239"/>
      <c r="R406" s="239"/>
      <c r="S406" s="239"/>
      <c r="T406" s="239"/>
      <c r="U406" s="239"/>
      <c r="V406" s="239"/>
      <c r="W406" s="239"/>
      <c r="X406" s="239"/>
      <c r="Y406" s="239"/>
      <c r="Z406" s="239"/>
      <c r="AA406" s="239"/>
      <c r="AB406" s="239"/>
      <c r="AC406" s="239"/>
      <c r="AD406" s="239"/>
      <c r="AE406" s="239"/>
      <c r="AF406" s="239"/>
      <c r="AG406" s="239"/>
      <c r="AH406" s="239"/>
    </row>
    <row r="407" ht="11.25" customHeight="1">
      <c r="A407" s="239"/>
      <c r="B407" s="239"/>
      <c r="C407" s="239"/>
      <c r="D407" s="239"/>
      <c r="E407" s="239"/>
      <c r="F407" s="239"/>
      <c r="G407" s="239"/>
      <c r="H407" s="239"/>
      <c r="I407" s="239"/>
      <c r="J407" s="239"/>
      <c r="K407" s="239"/>
      <c r="L407" s="239"/>
      <c r="M407" s="239"/>
      <c r="N407" s="239"/>
      <c r="O407" s="239"/>
      <c r="P407" s="239"/>
      <c r="Q407" s="239"/>
      <c r="R407" s="239"/>
      <c r="S407" s="239"/>
      <c r="T407" s="239"/>
      <c r="U407" s="239"/>
      <c r="V407" s="239"/>
      <c r="W407" s="239"/>
      <c r="X407" s="239"/>
      <c r="Y407" s="239"/>
      <c r="Z407" s="239"/>
      <c r="AA407" s="239"/>
      <c r="AB407" s="239"/>
      <c r="AC407" s="239"/>
      <c r="AD407" s="239"/>
      <c r="AE407" s="239"/>
      <c r="AF407" s="239"/>
      <c r="AG407" s="239"/>
      <c r="AH407" s="239"/>
    </row>
    <row r="408" ht="11.25" customHeight="1">
      <c r="A408" s="239"/>
      <c r="B408" s="239"/>
      <c r="C408" s="239"/>
      <c r="D408" s="239"/>
      <c r="E408" s="239"/>
      <c r="F408" s="239"/>
      <c r="G408" s="239"/>
      <c r="H408" s="239"/>
      <c r="I408" s="239"/>
      <c r="J408" s="239"/>
      <c r="K408" s="239"/>
      <c r="L408" s="239"/>
      <c r="M408" s="239"/>
      <c r="N408" s="239"/>
      <c r="O408" s="239"/>
      <c r="P408" s="239"/>
      <c r="Q408" s="239"/>
      <c r="R408" s="239"/>
      <c r="S408" s="239"/>
      <c r="T408" s="239"/>
      <c r="U408" s="239"/>
      <c r="V408" s="239"/>
      <c r="W408" s="239"/>
      <c r="X408" s="239"/>
      <c r="Y408" s="239"/>
      <c r="Z408" s="239"/>
      <c r="AA408" s="239"/>
      <c r="AB408" s="239"/>
      <c r="AC408" s="239"/>
      <c r="AD408" s="239"/>
      <c r="AE408" s="239"/>
      <c r="AF408" s="239"/>
      <c r="AG408" s="239"/>
      <c r="AH408" s="239"/>
    </row>
    <row r="409" ht="11.25" customHeight="1">
      <c r="A409" s="239"/>
      <c r="B409" s="239"/>
      <c r="C409" s="239"/>
      <c r="D409" s="239"/>
      <c r="E409" s="239"/>
      <c r="F409" s="239"/>
      <c r="G409" s="239"/>
      <c r="H409" s="239"/>
      <c r="I409" s="239"/>
      <c r="J409" s="239"/>
      <c r="K409" s="239"/>
      <c r="L409" s="239"/>
      <c r="M409" s="239"/>
      <c r="N409" s="239"/>
      <c r="O409" s="239"/>
      <c r="P409" s="239"/>
      <c r="Q409" s="239"/>
      <c r="R409" s="239"/>
      <c r="S409" s="239"/>
      <c r="T409" s="239"/>
      <c r="U409" s="239"/>
      <c r="V409" s="239"/>
      <c r="W409" s="239"/>
      <c r="X409" s="239"/>
      <c r="Y409" s="239"/>
      <c r="Z409" s="239"/>
      <c r="AA409" s="239"/>
      <c r="AB409" s="239"/>
      <c r="AC409" s="239"/>
      <c r="AD409" s="239"/>
      <c r="AE409" s="239"/>
      <c r="AF409" s="239"/>
      <c r="AG409" s="239"/>
      <c r="AH409" s="239"/>
    </row>
    <row r="410" ht="11.25" customHeight="1">
      <c r="A410" s="239"/>
      <c r="B410" s="239"/>
      <c r="C410" s="239"/>
      <c r="D410" s="239"/>
      <c r="E410" s="239"/>
      <c r="F410" s="239"/>
      <c r="G410" s="239"/>
      <c r="H410" s="239"/>
      <c r="I410" s="239"/>
      <c r="J410" s="239"/>
      <c r="K410" s="239"/>
      <c r="L410" s="239"/>
      <c r="M410" s="239"/>
      <c r="N410" s="239"/>
      <c r="O410" s="239"/>
      <c r="P410" s="239"/>
      <c r="Q410" s="239"/>
      <c r="R410" s="239"/>
      <c r="S410" s="239"/>
      <c r="T410" s="239"/>
      <c r="U410" s="239"/>
      <c r="V410" s="239"/>
      <c r="W410" s="239"/>
      <c r="X410" s="239"/>
      <c r="Y410" s="239"/>
      <c r="Z410" s="239"/>
      <c r="AA410" s="239"/>
      <c r="AB410" s="239"/>
      <c r="AC410" s="239"/>
      <c r="AD410" s="239"/>
      <c r="AE410" s="239"/>
      <c r="AF410" s="239"/>
      <c r="AG410" s="239"/>
      <c r="AH410" s="239"/>
    </row>
    <row r="411" ht="11.25" customHeight="1">
      <c r="A411" s="239"/>
      <c r="B411" s="239"/>
      <c r="C411" s="239"/>
      <c r="D411" s="239"/>
      <c r="E411" s="239"/>
      <c r="F411" s="239"/>
      <c r="G411" s="239"/>
      <c r="H411" s="239"/>
      <c r="I411" s="239"/>
      <c r="J411" s="239"/>
      <c r="K411" s="239"/>
      <c r="L411" s="239"/>
      <c r="M411" s="239"/>
      <c r="N411" s="239"/>
      <c r="O411" s="239"/>
      <c r="P411" s="239"/>
      <c r="Q411" s="239"/>
      <c r="R411" s="239"/>
      <c r="S411" s="239"/>
      <c r="T411" s="239"/>
      <c r="U411" s="239"/>
      <c r="V411" s="239"/>
      <c r="W411" s="239"/>
      <c r="X411" s="239"/>
      <c r="Y411" s="239"/>
      <c r="Z411" s="239"/>
      <c r="AA411" s="239"/>
      <c r="AB411" s="239"/>
      <c r="AC411" s="239"/>
      <c r="AD411" s="239"/>
      <c r="AE411" s="239"/>
      <c r="AF411" s="239"/>
      <c r="AG411" s="239"/>
      <c r="AH411" s="239"/>
    </row>
    <row r="412" ht="11.25" customHeight="1">
      <c r="A412" s="239"/>
      <c r="B412" s="239"/>
      <c r="C412" s="239"/>
      <c r="D412" s="239"/>
      <c r="E412" s="239"/>
      <c r="F412" s="239"/>
      <c r="G412" s="239"/>
      <c r="H412" s="239"/>
      <c r="I412" s="239"/>
      <c r="J412" s="239"/>
      <c r="K412" s="239"/>
      <c r="L412" s="239"/>
      <c r="M412" s="239"/>
      <c r="N412" s="239"/>
      <c r="O412" s="239"/>
      <c r="P412" s="239"/>
      <c r="Q412" s="239"/>
      <c r="R412" s="239"/>
      <c r="S412" s="239"/>
      <c r="T412" s="239"/>
      <c r="U412" s="239"/>
      <c r="V412" s="239"/>
      <c r="W412" s="239"/>
      <c r="X412" s="239"/>
      <c r="Y412" s="239"/>
      <c r="Z412" s="239"/>
      <c r="AA412" s="239"/>
      <c r="AB412" s="239"/>
      <c r="AC412" s="239"/>
      <c r="AD412" s="239"/>
      <c r="AE412" s="239"/>
      <c r="AF412" s="239"/>
      <c r="AG412" s="239"/>
      <c r="AH412" s="239"/>
    </row>
    <row r="413" ht="11.25" customHeight="1">
      <c r="A413" s="239"/>
      <c r="B413" s="239"/>
      <c r="C413" s="239"/>
      <c r="D413" s="239"/>
      <c r="E413" s="239"/>
      <c r="F413" s="239"/>
      <c r="G413" s="239"/>
      <c r="H413" s="239"/>
      <c r="I413" s="239"/>
      <c r="J413" s="239"/>
      <c r="K413" s="239"/>
      <c r="L413" s="239"/>
      <c r="M413" s="239"/>
      <c r="N413" s="239"/>
      <c r="O413" s="239"/>
      <c r="P413" s="239"/>
      <c r="Q413" s="239"/>
      <c r="R413" s="239"/>
      <c r="S413" s="239"/>
      <c r="T413" s="239"/>
      <c r="U413" s="239"/>
      <c r="V413" s="239"/>
      <c r="W413" s="239"/>
      <c r="X413" s="239"/>
      <c r="Y413" s="239"/>
      <c r="Z413" s="239"/>
      <c r="AA413" s="239"/>
      <c r="AB413" s="239"/>
      <c r="AC413" s="239"/>
      <c r="AD413" s="239"/>
      <c r="AE413" s="239"/>
      <c r="AF413" s="239"/>
      <c r="AG413" s="239"/>
      <c r="AH413" s="239"/>
    </row>
    <row r="414" ht="11.25" customHeight="1">
      <c r="A414" s="239"/>
      <c r="B414" s="239"/>
      <c r="C414" s="239"/>
      <c r="D414" s="239"/>
      <c r="E414" s="239"/>
      <c r="F414" s="239"/>
      <c r="G414" s="239"/>
      <c r="H414" s="239"/>
      <c r="I414" s="239"/>
      <c r="J414" s="239"/>
      <c r="K414" s="239"/>
      <c r="L414" s="239"/>
      <c r="M414" s="239"/>
      <c r="N414" s="239"/>
      <c r="O414" s="239"/>
      <c r="P414" s="239"/>
      <c r="Q414" s="239"/>
      <c r="R414" s="239"/>
      <c r="S414" s="239"/>
      <c r="T414" s="239"/>
      <c r="U414" s="239"/>
      <c r="V414" s="239"/>
      <c r="W414" s="239"/>
      <c r="X414" s="239"/>
      <c r="Y414" s="239"/>
      <c r="Z414" s="239"/>
      <c r="AA414" s="239"/>
      <c r="AB414" s="239"/>
      <c r="AC414" s="239"/>
      <c r="AD414" s="239"/>
      <c r="AE414" s="239"/>
      <c r="AF414" s="239"/>
      <c r="AG414" s="239"/>
      <c r="AH414" s="239"/>
    </row>
    <row r="415" ht="11.25" customHeight="1">
      <c r="A415" s="239"/>
      <c r="B415" s="239"/>
      <c r="C415" s="239"/>
      <c r="D415" s="239"/>
      <c r="E415" s="239"/>
      <c r="F415" s="239"/>
      <c r="G415" s="239"/>
      <c r="H415" s="239"/>
      <c r="I415" s="239"/>
      <c r="J415" s="239"/>
      <c r="K415" s="239"/>
      <c r="L415" s="239"/>
      <c r="M415" s="239"/>
      <c r="N415" s="239"/>
      <c r="O415" s="239"/>
      <c r="P415" s="239"/>
      <c r="Q415" s="239"/>
      <c r="R415" s="239"/>
      <c r="S415" s="239"/>
      <c r="T415" s="239"/>
      <c r="U415" s="239"/>
      <c r="V415" s="239"/>
      <c r="W415" s="239"/>
      <c r="X415" s="239"/>
      <c r="Y415" s="239"/>
      <c r="Z415" s="239"/>
      <c r="AA415" s="239"/>
      <c r="AB415" s="239"/>
      <c r="AC415" s="239"/>
      <c r="AD415" s="239"/>
      <c r="AE415" s="239"/>
      <c r="AF415" s="239"/>
      <c r="AG415" s="239"/>
      <c r="AH415" s="239"/>
    </row>
    <row r="416" ht="11.25" customHeight="1">
      <c r="A416" s="239"/>
      <c r="B416" s="239"/>
      <c r="C416" s="239"/>
      <c r="D416" s="239"/>
      <c r="E416" s="239"/>
      <c r="F416" s="239"/>
      <c r="G416" s="239"/>
      <c r="H416" s="239"/>
      <c r="I416" s="239"/>
      <c r="J416" s="239"/>
      <c r="K416" s="239"/>
      <c r="L416" s="239"/>
      <c r="M416" s="239"/>
      <c r="N416" s="239"/>
      <c r="O416" s="239"/>
      <c r="P416" s="239"/>
      <c r="Q416" s="239"/>
      <c r="R416" s="239"/>
      <c r="S416" s="239"/>
      <c r="T416" s="239"/>
      <c r="U416" s="239"/>
      <c r="V416" s="239"/>
      <c r="W416" s="239"/>
      <c r="X416" s="239"/>
      <c r="Y416" s="239"/>
      <c r="Z416" s="239"/>
      <c r="AA416" s="239"/>
      <c r="AB416" s="239"/>
      <c r="AC416" s="239"/>
      <c r="AD416" s="239"/>
      <c r="AE416" s="239"/>
      <c r="AF416" s="239"/>
      <c r="AG416" s="239"/>
      <c r="AH416" s="239"/>
    </row>
    <row r="417" ht="11.25" customHeight="1">
      <c r="A417" s="239"/>
      <c r="B417" s="239"/>
      <c r="C417" s="239"/>
      <c r="D417" s="239"/>
      <c r="E417" s="239"/>
      <c r="F417" s="239"/>
      <c r="G417" s="239"/>
      <c r="H417" s="239"/>
      <c r="I417" s="239"/>
      <c r="J417" s="239"/>
      <c r="K417" s="239"/>
      <c r="L417" s="239"/>
      <c r="M417" s="239"/>
      <c r="N417" s="239"/>
      <c r="O417" s="239"/>
      <c r="P417" s="239"/>
      <c r="Q417" s="239"/>
      <c r="R417" s="239"/>
      <c r="S417" s="239"/>
      <c r="T417" s="239"/>
      <c r="U417" s="239"/>
      <c r="V417" s="239"/>
      <c r="W417" s="239"/>
      <c r="X417" s="239"/>
      <c r="Y417" s="239"/>
      <c r="Z417" s="239"/>
      <c r="AA417" s="239"/>
      <c r="AB417" s="239"/>
      <c r="AC417" s="239"/>
      <c r="AD417" s="239"/>
      <c r="AE417" s="239"/>
      <c r="AF417" s="239"/>
      <c r="AG417" s="239"/>
      <c r="AH417" s="239"/>
    </row>
    <row r="418" ht="11.25" customHeight="1">
      <c r="A418" s="239"/>
      <c r="B418" s="239"/>
      <c r="C418" s="239"/>
      <c r="D418" s="239"/>
      <c r="E418" s="239"/>
      <c r="F418" s="239"/>
      <c r="G418" s="239"/>
      <c r="H418" s="239"/>
      <c r="I418" s="239"/>
      <c r="J418" s="239"/>
      <c r="K418" s="239"/>
      <c r="L418" s="239"/>
      <c r="M418" s="239"/>
      <c r="N418" s="239"/>
      <c r="O418" s="239"/>
      <c r="P418" s="239"/>
      <c r="Q418" s="239"/>
      <c r="R418" s="239"/>
      <c r="S418" s="239"/>
      <c r="T418" s="239"/>
      <c r="U418" s="239"/>
      <c r="V418" s="239"/>
      <c r="W418" s="239"/>
      <c r="X418" s="239"/>
      <c r="Y418" s="239"/>
      <c r="Z418" s="239"/>
      <c r="AA418" s="239"/>
      <c r="AB418" s="239"/>
      <c r="AC418" s="239"/>
      <c r="AD418" s="239"/>
      <c r="AE418" s="239"/>
      <c r="AF418" s="239"/>
      <c r="AG418" s="239"/>
      <c r="AH418" s="239"/>
    </row>
    <row r="419" ht="11.25" customHeight="1">
      <c r="A419" s="239"/>
      <c r="B419" s="239"/>
      <c r="C419" s="239"/>
      <c r="D419" s="239"/>
      <c r="E419" s="239"/>
      <c r="F419" s="239"/>
      <c r="G419" s="239"/>
      <c r="H419" s="239"/>
      <c r="I419" s="239"/>
      <c r="J419" s="239"/>
      <c r="K419" s="239"/>
      <c r="L419" s="239"/>
      <c r="M419" s="239"/>
      <c r="N419" s="239"/>
      <c r="O419" s="239"/>
      <c r="P419" s="239"/>
      <c r="Q419" s="239"/>
      <c r="R419" s="239"/>
      <c r="S419" s="239"/>
      <c r="T419" s="239"/>
      <c r="U419" s="239"/>
      <c r="V419" s="239"/>
      <c r="W419" s="239"/>
      <c r="X419" s="239"/>
      <c r="Y419" s="239"/>
      <c r="Z419" s="239"/>
      <c r="AA419" s="239"/>
      <c r="AB419" s="239"/>
      <c r="AC419" s="239"/>
      <c r="AD419" s="239"/>
      <c r="AE419" s="239"/>
      <c r="AF419" s="239"/>
      <c r="AG419" s="239"/>
      <c r="AH419" s="239"/>
    </row>
    <row r="420" ht="11.25" customHeight="1">
      <c r="A420" s="239"/>
      <c r="B420" s="239"/>
      <c r="C420" s="239"/>
      <c r="D420" s="239"/>
      <c r="E420" s="239"/>
      <c r="F420" s="239"/>
      <c r="G420" s="239"/>
      <c r="H420" s="239"/>
      <c r="I420" s="239"/>
      <c r="J420" s="239"/>
      <c r="K420" s="239"/>
      <c r="L420" s="239"/>
      <c r="M420" s="239"/>
      <c r="N420" s="239"/>
      <c r="O420" s="239"/>
      <c r="P420" s="239"/>
      <c r="Q420" s="239"/>
      <c r="R420" s="239"/>
      <c r="S420" s="239"/>
      <c r="T420" s="239"/>
      <c r="U420" s="239"/>
      <c r="V420" s="239"/>
      <c r="W420" s="239"/>
      <c r="X420" s="239"/>
      <c r="Y420" s="239"/>
      <c r="Z420" s="239"/>
      <c r="AA420" s="239"/>
      <c r="AB420" s="239"/>
      <c r="AC420" s="239"/>
      <c r="AD420" s="239"/>
      <c r="AE420" s="239"/>
      <c r="AF420" s="239"/>
      <c r="AG420" s="239"/>
      <c r="AH420" s="239"/>
    </row>
    <row r="421" ht="11.25" customHeight="1">
      <c r="A421" s="239"/>
      <c r="B421" s="239"/>
      <c r="C421" s="239"/>
      <c r="D421" s="239"/>
      <c r="E421" s="239"/>
      <c r="F421" s="239"/>
      <c r="G421" s="239"/>
      <c r="H421" s="239"/>
      <c r="I421" s="239"/>
      <c r="J421" s="239"/>
      <c r="K421" s="239"/>
      <c r="L421" s="239"/>
      <c r="M421" s="239"/>
      <c r="N421" s="239"/>
      <c r="O421" s="239"/>
      <c r="P421" s="239"/>
      <c r="Q421" s="239"/>
      <c r="R421" s="239"/>
      <c r="S421" s="239"/>
      <c r="T421" s="239"/>
      <c r="U421" s="239"/>
      <c r="V421" s="239"/>
      <c r="W421" s="239"/>
      <c r="X421" s="239"/>
      <c r="Y421" s="239"/>
      <c r="Z421" s="239"/>
      <c r="AA421" s="239"/>
      <c r="AB421" s="239"/>
      <c r="AC421" s="239"/>
      <c r="AD421" s="239"/>
      <c r="AE421" s="239"/>
      <c r="AF421" s="239"/>
      <c r="AG421" s="239"/>
      <c r="AH421" s="239"/>
    </row>
    <row r="422" ht="11.25" customHeight="1">
      <c r="A422" s="239"/>
      <c r="B422" s="239"/>
      <c r="C422" s="239"/>
      <c r="D422" s="239"/>
      <c r="E422" s="239"/>
      <c r="F422" s="239"/>
      <c r="G422" s="239"/>
      <c r="H422" s="239"/>
      <c r="I422" s="239"/>
      <c r="J422" s="239"/>
      <c r="K422" s="239"/>
      <c r="L422" s="239"/>
      <c r="M422" s="239"/>
      <c r="N422" s="239"/>
      <c r="O422" s="239"/>
      <c r="P422" s="239"/>
      <c r="Q422" s="239"/>
      <c r="R422" s="239"/>
      <c r="S422" s="239"/>
      <c r="T422" s="239"/>
      <c r="U422" s="239"/>
      <c r="V422" s="239"/>
      <c r="W422" s="239"/>
      <c r="X422" s="239"/>
      <c r="Y422" s="239"/>
      <c r="Z422" s="239"/>
      <c r="AA422" s="239"/>
      <c r="AB422" s="239"/>
      <c r="AC422" s="239"/>
      <c r="AD422" s="239"/>
      <c r="AE422" s="239"/>
      <c r="AF422" s="239"/>
      <c r="AG422" s="239"/>
      <c r="AH422" s="239"/>
    </row>
    <row r="423" ht="11.25" customHeight="1">
      <c r="A423" s="239"/>
      <c r="B423" s="239"/>
      <c r="C423" s="239"/>
      <c r="D423" s="239"/>
      <c r="E423" s="239"/>
      <c r="F423" s="239"/>
      <c r="G423" s="239"/>
      <c r="H423" s="239"/>
      <c r="I423" s="239"/>
      <c r="J423" s="239"/>
      <c r="K423" s="239"/>
      <c r="L423" s="239"/>
      <c r="M423" s="239"/>
      <c r="N423" s="239"/>
      <c r="O423" s="239"/>
      <c r="P423" s="239"/>
      <c r="Q423" s="239"/>
      <c r="R423" s="239"/>
      <c r="S423" s="239"/>
      <c r="T423" s="239"/>
      <c r="U423" s="239"/>
      <c r="V423" s="239"/>
      <c r="W423" s="239"/>
      <c r="X423" s="239"/>
      <c r="Y423" s="239"/>
      <c r="Z423" s="239"/>
      <c r="AA423" s="239"/>
      <c r="AB423" s="239"/>
      <c r="AC423" s="239"/>
      <c r="AD423" s="239"/>
      <c r="AE423" s="239"/>
      <c r="AF423" s="239"/>
      <c r="AG423" s="239"/>
      <c r="AH423" s="239"/>
    </row>
    <row r="424" ht="11.25" customHeight="1">
      <c r="A424" s="239"/>
      <c r="B424" s="239"/>
      <c r="C424" s="239"/>
      <c r="D424" s="239"/>
      <c r="E424" s="239"/>
      <c r="F424" s="239"/>
      <c r="G424" s="239"/>
      <c r="H424" s="239"/>
      <c r="I424" s="239"/>
      <c r="J424" s="239"/>
      <c r="K424" s="239"/>
      <c r="L424" s="239"/>
      <c r="M424" s="239"/>
      <c r="N424" s="239"/>
      <c r="O424" s="239"/>
      <c r="P424" s="239"/>
      <c r="Q424" s="239"/>
      <c r="R424" s="239"/>
      <c r="S424" s="239"/>
      <c r="T424" s="239"/>
      <c r="U424" s="239"/>
      <c r="V424" s="239"/>
      <c r="W424" s="239"/>
      <c r="X424" s="239"/>
      <c r="Y424" s="239"/>
      <c r="Z424" s="239"/>
      <c r="AA424" s="239"/>
      <c r="AB424" s="239"/>
      <c r="AC424" s="239"/>
      <c r="AD424" s="239"/>
      <c r="AE424" s="239"/>
      <c r="AF424" s="239"/>
      <c r="AG424" s="239"/>
      <c r="AH424" s="239"/>
    </row>
    <row r="425" ht="11.25" customHeight="1">
      <c r="A425" s="239"/>
      <c r="B425" s="239"/>
      <c r="C425" s="239"/>
      <c r="D425" s="239"/>
      <c r="E425" s="239"/>
      <c r="F425" s="239"/>
      <c r="G425" s="239"/>
      <c r="H425" s="239"/>
      <c r="I425" s="239"/>
      <c r="J425" s="239"/>
      <c r="K425" s="239"/>
      <c r="L425" s="239"/>
      <c r="M425" s="239"/>
      <c r="N425" s="239"/>
      <c r="O425" s="239"/>
      <c r="P425" s="239"/>
      <c r="Q425" s="239"/>
      <c r="R425" s="239"/>
      <c r="S425" s="239"/>
      <c r="T425" s="239"/>
      <c r="U425" s="239"/>
      <c r="V425" s="239"/>
      <c r="W425" s="239"/>
      <c r="X425" s="239"/>
      <c r="Y425" s="239"/>
      <c r="Z425" s="239"/>
      <c r="AA425" s="239"/>
      <c r="AB425" s="239"/>
      <c r="AC425" s="239"/>
      <c r="AD425" s="239"/>
      <c r="AE425" s="239"/>
      <c r="AF425" s="239"/>
      <c r="AG425" s="239"/>
      <c r="AH425" s="239"/>
    </row>
    <row r="426" ht="11.25" customHeight="1">
      <c r="A426" s="239"/>
      <c r="B426" s="239"/>
      <c r="C426" s="239"/>
      <c r="D426" s="239"/>
      <c r="E426" s="239"/>
      <c r="F426" s="239"/>
      <c r="G426" s="239"/>
      <c r="H426" s="239"/>
      <c r="I426" s="239"/>
      <c r="J426" s="239"/>
      <c r="K426" s="239"/>
      <c r="L426" s="239"/>
      <c r="M426" s="239"/>
      <c r="N426" s="239"/>
      <c r="O426" s="239"/>
      <c r="P426" s="239"/>
      <c r="Q426" s="239"/>
      <c r="R426" s="239"/>
      <c r="S426" s="239"/>
      <c r="T426" s="239"/>
      <c r="U426" s="239"/>
      <c r="V426" s="239"/>
      <c r="W426" s="239"/>
      <c r="X426" s="239"/>
      <c r="Y426" s="239"/>
      <c r="Z426" s="239"/>
      <c r="AA426" s="239"/>
      <c r="AB426" s="239"/>
      <c r="AC426" s="239"/>
      <c r="AD426" s="239"/>
      <c r="AE426" s="239"/>
      <c r="AF426" s="239"/>
      <c r="AG426" s="239"/>
      <c r="AH426" s="239"/>
    </row>
    <row r="427" ht="11.25" customHeight="1">
      <c r="A427" s="239"/>
      <c r="B427" s="239"/>
      <c r="C427" s="239"/>
      <c r="D427" s="239"/>
      <c r="E427" s="239"/>
      <c r="F427" s="239"/>
      <c r="G427" s="239"/>
      <c r="H427" s="239"/>
      <c r="I427" s="239"/>
      <c r="J427" s="239"/>
      <c r="K427" s="239"/>
      <c r="L427" s="239"/>
      <c r="M427" s="239"/>
      <c r="N427" s="239"/>
      <c r="O427" s="239"/>
      <c r="P427" s="239"/>
      <c r="Q427" s="239"/>
      <c r="R427" s="239"/>
      <c r="S427" s="239"/>
      <c r="T427" s="239"/>
      <c r="U427" s="239"/>
      <c r="V427" s="239"/>
      <c r="W427" s="239"/>
      <c r="X427" s="239"/>
      <c r="Y427" s="239"/>
      <c r="Z427" s="239"/>
      <c r="AA427" s="239"/>
      <c r="AB427" s="239"/>
      <c r="AC427" s="239"/>
      <c r="AD427" s="239"/>
      <c r="AE427" s="239"/>
      <c r="AF427" s="239"/>
      <c r="AG427" s="239"/>
      <c r="AH427" s="239"/>
    </row>
    <row r="428" ht="11.25" customHeight="1">
      <c r="A428" s="239"/>
      <c r="B428" s="239"/>
      <c r="C428" s="239"/>
      <c r="D428" s="239"/>
      <c r="E428" s="239"/>
      <c r="F428" s="239"/>
      <c r="G428" s="239"/>
      <c r="H428" s="239"/>
      <c r="I428" s="239"/>
      <c r="J428" s="239"/>
      <c r="K428" s="239"/>
      <c r="L428" s="239"/>
      <c r="M428" s="239"/>
      <c r="N428" s="239"/>
      <c r="O428" s="239"/>
      <c r="P428" s="239"/>
      <c r="Q428" s="239"/>
      <c r="R428" s="239"/>
      <c r="S428" s="239"/>
      <c r="T428" s="239"/>
      <c r="U428" s="239"/>
      <c r="V428" s="239"/>
      <c r="W428" s="239"/>
      <c r="X428" s="239"/>
      <c r="Y428" s="239"/>
      <c r="Z428" s="239"/>
      <c r="AA428" s="239"/>
      <c r="AB428" s="239"/>
      <c r="AC428" s="239"/>
      <c r="AD428" s="239"/>
      <c r="AE428" s="239"/>
      <c r="AF428" s="239"/>
      <c r="AG428" s="239"/>
      <c r="AH428" s="239"/>
    </row>
    <row r="429" ht="11.25" customHeight="1">
      <c r="A429" s="239"/>
      <c r="B429" s="239"/>
      <c r="C429" s="239"/>
      <c r="D429" s="239"/>
      <c r="E429" s="239"/>
      <c r="F429" s="239"/>
      <c r="G429" s="239"/>
      <c r="H429" s="239"/>
      <c r="I429" s="239"/>
      <c r="J429" s="239"/>
      <c r="K429" s="239"/>
      <c r="L429" s="239"/>
      <c r="M429" s="239"/>
      <c r="N429" s="239"/>
      <c r="O429" s="239"/>
      <c r="P429" s="239"/>
      <c r="Q429" s="239"/>
      <c r="R429" s="239"/>
      <c r="S429" s="239"/>
      <c r="T429" s="239"/>
      <c r="U429" s="239"/>
      <c r="V429" s="239"/>
      <c r="W429" s="239"/>
      <c r="X429" s="239"/>
      <c r="Y429" s="239"/>
      <c r="Z429" s="239"/>
      <c r="AA429" s="239"/>
      <c r="AB429" s="239"/>
      <c r="AC429" s="239"/>
      <c r="AD429" s="239"/>
      <c r="AE429" s="239"/>
      <c r="AF429" s="239"/>
      <c r="AG429" s="239"/>
      <c r="AH429" s="239"/>
    </row>
    <row r="430" ht="11.25" customHeight="1">
      <c r="A430" s="239"/>
      <c r="B430" s="239"/>
      <c r="C430" s="239"/>
      <c r="D430" s="239"/>
      <c r="E430" s="239"/>
      <c r="F430" s="239"/>
      <c r="G430" s="239"/>
      <c r="H430" s="239"/>
      <c r="I430" s="239"/>
      <c r="J430" s="239"/>
      <c r="K430" s="239"/>
      <c r="L430" s="239"/>
      <c r="M430" s="239"/>
      <c r="N430" s="239"/>
      <c r="O430" s="239"/>
      <c r="P430" s="239"/>
      <c r="Q430" s="239"/>
      <c r="R430" s="239"/>
      <c r="S430" s="239"/>
      <c r="T430" s="239"/>
      <c r="U430" s="239"/>
      <c r="V430" s="239"/>
      <c r="W430" s="239"/>
      <c r="X430" s="239"/>
      <c r="Y430" s="239"/>
      <c r="Z430" s="239"/>
      <c r="AA430" s="239"/>
      <c r="AB430" s="239"/>
      <c r="AC430" s="239"/>
      <c r="AD430" s="239"/>
      <c r="AE430" s="239"/>
      <c r="AF430" s="239"/>
      <c r="AG430" s="239"/>
      <c r="AH430" s="239"/>
    </row>
    <row r="431" ht="11.25" customHeight="1">
      <c r="A431" s="239"/>
      <c r="B431" s="239"/>
      <c r="C431" s="239"/>
      <c r="D431" s="239"/>
      <c r="E431" s="239"/>
      <c r="F431" s="239"/>
      <c r="G431" s="239"/>
      <c r="H431" s="239"/>
      <c r="I431" s="239"/>
      <c r="J431" s="239"/>
      <c r="K431" s="239"/>
      <c r="L431" s="239"/>
      <c r="M431" s="239"/>
      <c r="N431" s="239"/>
      <c r="O431" s="239"/>
      <c r="P431" s="239"/>
      <c r="Q431" s="239"/>
      <c r="R431" s="239"/>
      <c r="S431" s="239"/>
      <c r="T431" s="239"/>
      <c r="U431" s="239"/>
      <c r="V431" s="239"/>
      <c r="W431" s="239"/>
      <c r="X431" s="239"/>
      <c r="Y431" s="239"/>
      <c r="Z431" s="239"/>
      <c r="AA431" s="239"/>
      <c r="AB431" s="239"/>
      <c r="AC431" s="239"/>
      <c r="AD431" s="239"/>
      <c r="AE431" s="239"/>
      <c r="AF431" s="239"/>
      <c r="AG431" s="239"/>
      <c r="AH431" s="239"/>
    </row>
    <row r="432" ht="11.25" customHeight="1">
      <c r="A432" s="239"/>
      <c r="B432" s="239"/>
      <c r="C432" s="239"/>
      <c r="D432" s="239"/>
      <c r="E432" s="239"/>
      <c r="F432" s="239"/>
      <c r="G432" s="239"/>
      <c r="H432" s="239"/>
      <c r="I432" s="239"/>
      <c r="J432" s="239"/>
      <c r="K432" s="239"/>
      <c r="L432" s="239"/>
      <c r="M432" s="239"/>
      <c r="N432" s="239"/>
      <c r="O432" s="239"/>
      <c r="P432" s="239"/>
      <c r="Q432" s="239"/>
      <c r="R432" s="239"/>
      <c r="S432" s="239"/>
      <c r="T432" s="239"/>
      <c r="U432" s="239"/>
      <c r="V432" s="239"/>
      <c r="W432" s="239"/>
      <c r="X432" s="239"/>
      <c r="Y432" s="239"/>
      <c r="Z432" s="239"/>
      <c r="AA432" s="239"/>
      <c r="AB432" s="239"/>
      <c r="AC432" s="239"/>
      <c r="AD432" s="239"/>
      <c r="AE432" s="239"/>
      <c r="AF432" s="239"/>
      <c r="AG432" s="239"/>
      <c r="AH432" s="239"/>
    </row>
    <row r="433" ht="11.25" customHeight="1">
      <c r="A433" s="239"/>
      <c r="B433" s="239"/>
      <c r="C433" s="239"/>
      <c r="D433" s="239"/>
      <c r="E433" s="239"/>
      <c r="F433" s="239"/>
      <c r="G433" s="239"/>
      <c r="H433" s="239"/>
      <c r="I433" s="239"/>
      <c r="J433" s="239"/>
      <c r="K433" s="239"/>
      <c r="L433" s="239"/>
      <c r="M433" s="239"/>
      <c r="N433" s="239"/>
      <c r="O433" s="239"/>
      <c r="P433" s="239"/>
      <c r="Q433" s="239"/>
      <c r="R433" s="239"/>
      <c r="S433" s="239"/>
      <c r="T433" s="239"/>
      <c r="U433" s="239"/>
      <c r="V433" s="239"/>
      <c r="W433" s="239"/>
      <c r="X433" s="239"/>
      <c r="Y433" s="239"/>
      <c r="Z433" s="239"/>
      <c r="AA433" s="239"/>
      <c r="AB433" s="239"/>
      <c r="AC433" s="239"/>
      <c r="AD433" s="239"/>
      <c r="AE433" s="239"/>
      <c r="AF433" s="239"/>
      <c r="AG433" s="239"/>
      <c r="AH433" s="239"/>
    </row>
    <row r="434" ht="11.25" customHeight="1">
      <c r="A434" s="239"/>
      <c r="B434" s="239"/>
      <c r="C434" s="239"/>
      <c r="D434" s="239"/>
      <c r="E434" s="239"/>
      <c r="F434" s="239"/>
      <c r="G434" s="239"/>
      <c r="H434" s="239"/>
      <c r="I434" s="239"/>
      <c r="J434" s="239"/>
      <c r="K434" s="239"/>
      <c r="L434" s="239"/>
      <c r="M434" s="239"/>
      <c r="N434" s="239"/>
      <c r="O434" s="239"/>
      <c r="P434" s="239"/>
      <c r="Q434" s="239"/>
      <c r="R434" s="239"/>
      <c r="S434" s="239"/>
      <c r="T434" s="239"/>
      <c r="U434" s="239"/>
      <c r="V434" s="239"/>
      <c r="W434" s="239"/>
      <c r="X434" s="239"/>
      <c r="Y434" s="239"/>
      <c r="Z434" s="239"/>
      <c r="AA434" s="239"/>
      <c r="AB434" s="239"/>
      <c r="AC434" s="239"/>
      <c r="AD434" s="239"/>
      <c r="AE434" s="239"/>
      <c r="AF434" s="239"/>
      <c r="AG434" s="239"/>
      <c r="AH434" s="239"/>
    </row>
    <row r="435" ht="11.25" customHeight="1">
      <c r="A435" s="239"/>
      <c r="B435" s="239"/>
      <c r="C435" s="239"/>
      <c r="D435" s="239"/>
      <c r="E435" s="239"/>
      <c r="F435" s="239"/>
      <c r="G435" s="239"/>
      <c r="H435" s="239"/>
      <c r="I435" s="239"/>
      <c r="J435" s="239"/>
      <c r="K435" s="239"/>
      <c r="L435" s="239"/>
      <c r="M435" s="239"/>
      <c r="N435" s="239"/>
      <c r="O435" s="239"/>
      <c r="P435" s="239"/>
      <c r="Q435" s="239"/>
      <c r="R435" s="239"/>
      <c r="S435" s="239"/>
      <c r="T435" s="239"/>
      <c r="U435" s="239"/>
      <c r="V435" s="239"/>
      <c r="W435" s="239"/>
      <c r="X435" s="239"/>
      <c r="Y435" s="239"/>
      <c r="Z435" s="239"/>
      <c r="AA435" s="239"/>
      <c r="AB435" s="239"/>
      <c r="AC435" s="239"/>
      <c r="AD435" s="239"/>
      <c r="AE435" s="239"/>
      <c r="AF435" s="239"/>
      <c r="AG435" s="239"/>
      <c r="AH435" s="239"/>
    </row>
    <row r="436" ht="11.25" customHeight="1">
      <c r="A436" s="239"/>
      <c r="B436" s="239"/>
      <c r="C436" s="239"/>
      <c r="D436" s="239"/>
      <c r="E436" s="239"/>
      <c r="F436" s="239"/>
      <c r="G436" s="239"/>
      <c r="H436" s="239"/>
      <c r="I436" s="239"/>
      <c r="J436" s="239"/>
      <c r="K436" s="239"/>
      <c r="L436" s="239"/>
      <c r="M436" s="239"/>
      <c r="N436" s="239"/>
      <c r="O436" s="239"/>
      <c r="P436" s="239"/>
      <c r="Q436" s="239"/>
      <c r="R436" s="239"/>
      <c r="S436" s="239"/>
      <c r="T436" s="239"/>
      <c r="U436" s="239"/>
      <c r="V436" s="239"/>
      <c r="W436" s="239"/>
      <c r="X436" s="239"/>
      <c r="Y436" s="239"/>
      <c r="Z436" s="239"/>
      <c r="AA436" s="239"/>
      <c r="AB436" s="239"/>
      <c r="AC436" s="239"/>
      <c r="AD436" s="239"/>
      <c r="AE436" s="239"/>
      <c r="AF436" s="239"/>
      <c r="AG436" s="239"/>
      <c r="AH436" s="239"/>
    </row>
    <row r="437" ht="11.25" customHeight="1">
      <c r="A437" s="239"/>
      <c r="B437" s="239"/>
      <c r="C437" s="239"/>
      <c r="D437" s="239"/>
      <c r="E437" s="239"/>
      <c r="F437" s="239"/>
      <c r="G437" s="239"/>
      <c r="H437" s="239"/>
      <c r="I437" s="239"/>
      <c r="J437" s="239"/>
      <c r="K437" s="239"/>
      <c r="L437" s="239"/>
      <c r="M437" s="239"/>
      <c r="N437" s="239"/>
      <c r="O437" s="239"/>
      <c r="P437" s="239"/>
      <c r="Q437" s="239"/>
      <c r="R437" s="239"/>
      <c r="S437" s="239"/>
      <c r="T437" s="239"/>
      <c r="U437" s="239"/>
      <c r="V437" s="239"/>
      <c r="W437" s="239"/>
      <c r="X437" s="239"/>
      <c r="Y437" s="239"/>
      <c r="Z437" s="239"/>
      <c r="AA437" s="239"/>
      <c r="AB437" s="239"/>
      <c r="AC437" s="239"/>
      <c r="AD437" s="239"/>
      <c r="AE437" s="239"/>
      <c r="AF437" s="239"/>
      <c r="AG437" s="239"/>
      <c r="AH437" s="239"/>
    </row>
    <row r="438" ht="11.25" customHeight="1">
      <c r="A438" s="239"/>
      <c r="B438" s="239"/>
      <c r="C438" s="239"/>
      <c r="D438" s="239"/>
      <c r="E438" s="239"/>
      <c r="F438" s="239"/>
      <c r="G438" s="239"/>
      <c r="H438" s="239"/>
      <c r="I438" s="239"/>
      <c r="J438" s="239"/>
      <c r="K438" s="239"/>
      <c r="L438" s="239"/>
      <c r="M438" s="239"/>
      <c r="N438" s="239"/>
      <c r="O438" s="239"/>
      <c r="P438" s="239"/>
      <c r="Q438" s="239"/>
      <c r="R438" s="239"/>
      <c r="S438" s="239"/>
      <c r="T438" s="239"/>
      <c r="U438" s="239"/>
      <c r="V438" s="239"/>
      <c r="W438" s="239"/>
      <c r="X438" s="239"/>
      <c r="Y438" s="239"/>
      <c r="Z438" s="239"/>
      <c r="AA438" s="239"/>
      <c r="AB438" s="239"/>
      <c r="AC438" s="239"/>
      <c r="AD438" s="239"/>
      <c r="AE438" s="239"/>
      <c r="AF438" s="239"/>
      <c r="AG438" s="239"/>
      <c r="AH438" s="239"/>
    </row>
    <row r="439" ht="11.25" customHeight="1">
      <c r="A439" s="239"/>
      <c r="B439" s="239"/>
      <c r="C439" s="239"/>
      <c r="D439" s="239"/>
      <c r="E439" s="239"/>
      <c r="F439" s="239"/>
      <c r="G439" s="239"/>
      <c r="H439" s="239"/>
      <c r="I439" s="239"/>
      <c r="J439" s="239"/>
      <c r="K439" s="239"/>
      <c r="L439" s="239"/>
      <c r="M439" s="239"/>
      <c r="N439" s="239"/>
      <c r="O439" s="239"/>
      <c r="P439" s="239"/>
      <c r="Q439" s="239"/>
      <c r="R439" s="239"/>
      <c r="S439" s="239"/>
      <c r="T439" s="239"/>
      <c r="U439" s="239"/>
      <c r="V439" s="239"/>
      <c r="W439" s="239"/>
      <c r="X439" s="239"/>
      <c r="Y439" s="239"/>
      <c r="Z439" s="239"/>
      <c r="AA439" s="239"/>
      <c r="AB439" s="239"/>
      <c r="AC439" s="239"/>
      <c r="AD439" s="239"/>
      <c r="AE439" s="239"/>
      <c r="AF439" s="239"/>
      <c r="AG439" s="239"/>
      <c r="AH439" s="239"/>
    </row>
    <row r="440" ht="11.25" customHeight="1">
      <c r="A440" s="239"/>
      <c r="B440" s="239"/>
      <c r="C440" s="239"/>
      <c r="D440" s="239"/>
      <c r="E440" s="239"/>
      <c r="F440" s="239"/>
      <c r="G440" s="239"/>
      <c r="H440" s="239"/>
      <c r="I440" s="239"/>
      <c r="J440" s="239"/>
      <c r="K440" s="239"/>
      <c r="L440" s="239"/>
      <c r="M440" s="239"/>
      <c r="N440" s="239"/>
      <c r="O440" s="239"/>
      <c r="P440" s="239"/>
      <c r="Q440" s="239"/>
      <c r="R440" s="239"/>
      <c r="S440" s="239"/>
      <c r="T440" s="239"/>
      <c r="U440" s="239"/>
      <c r="V440" s="239"/>
      <c r="W440" s="239"/>
      <c r="X440" s="239"/>
      <c r="Y440" s="239"/>
      <c r="Z440" s="239"/>
      <c r="AA440" s="239"/>
      <c r="AB440" s="239"/>
      <c r="AC440" s="239"/>
      <c r="AD440" s="239"/>
      <c r="AE440" s="239"/>
      <c r="AF440" s="239"/>
      <c r="AG440" s="239"/>
      <c r="AH440" s="239"/>
    </row>
    <row r="441" ht="11.25" customHeight="1">
      <c r="A441" s="239"/>
      <c r="B441" s="239"/>
      <c r="C441" s="239"/>
      <c r="D441" s="239"/>
      <c r="E441" s="239"/>
      <c r="F441" s="239"/>
      <c r="G441" s="239"/>
      <c r="H441" s="239"/>
      <c r="I441" s="239"/>
      <c r="J441" s="239"/>
      <c r="K441" s="239"/>
      <c r="L441" s="239"/>
      <c r="M441" s="239"/>
      <c r="N441" s="239"/>
      <c r="O441" s="239"/>
      <c r="P441" s="239"/>
      <c r="Q441" s="239"/>
      <c r="R441" s="239"/>
      <c r="S441" s="239"/>
      <c r="T441" s="239"/>
      <c r="U441" s="239"/>
      <c r="V441" s="239"/>
      <c r="W441" s="239"/>
      <c r="X441" s="239"/>
      <c r="Y441" s="239"/>
      <c r="Z441" s="239"/>
      <c r="AA441" s="239"/>
      <c r="AB441" s="239"/>
      <c r="AC441" s="239"/>
      <c r="AD441" s="239"/>
      <c r="AE441" s="239"/>
      <c r="AF441" s="239"/>
      <c r="AG441" s="239"/>
      <c r="AH441" s="239"/>
    </row>
    <row r="442" ht="11.25" customHeight="1">
      <c r="A442" s="239"/>
      <c r="B442" s="239"/>
      <c r="C442" s="239"/>
      <c r="D442" s="239"/>
      <c r="E442" s="239"/>
      <c r="F442" s="239"/>
      <c r="G442" s="239"/>
      <c r="H442" s="239"/>
      <c r="I442" s="239"/>
      <c r="J442" s="239"/>
      <c r="K442" s="239"/>
      <c r="L442" s="239"/>
      <c r="M442" s="239"/>
      <c r="N442" s="239"/>
      <c r="O442" s="239"/>
      <c r="P442" s="239"/>
      <c r="Q442" s="239"/>
      <c r="R442" s="239"/>
      <c r="S442" s="239"/>
      <c r="T442" s="239"/>
      <c r="U442" s="239"/>
      <c r="V442" s="239"/>
      <c r="W442" s="239"/>
      <c r="X442" s="239"/>
      <c r="Y442" s="239"/>
      <c r="Z442" s="239"/>
      <c r="AA442" s="239"/>
      <c r="AB442" s="239"/>
      <c r="AC442" s="239"/>
      <c r="AD442" s="239"/>
      <c r="AE442" s="239"/>
      <c r="AF442" s="239"/>
      <c r="AG442" s="239"/>
      <c r="AH442" s="239"/>
    </row>
    <row r="443" ht="11.25" customHeight="1">
      <c r="A443" s="239"/>
      <c r="B443" s="239"/>
      <c r="C443" s="239"/>
      <c r="D443" s="239"/>
      <c r="E443" s="239"/>
      <c r="F443" s="239"/>
      <c r="G443" s="239"/>
      <c r="H443" s="239"/>
      <c r="I443" s="239"/>
      <c r="J443" s="239"/>
      <c r="K443" s="239"/>
      <c r="L443" s="239"/>
      <c r="M443" s="239"/>
      <c r="N443" s="239"/>
      <c r="O443" s="239"/>
      <c r="P443" s="239"/>
      <c r="Q443" s="239"/>
      <c r="R443" s="239"/>
      <c r="S443" s="239"/>
      <c r="T443" s="239"/>
      <c r="U443" s="239"/>
      <c r="V443" s="239"/>
      <c r="W443" s="239"/>
      <c r="X443" s="239"/>
      <c r="Y443" s="239"/>
      <c r="Z443" s="239"/>
      <c r="AA443" s="239"/>
      <c r="AB443" s="239"/>
      <c r="AC443" s="239"/>
      <c r="AD443" s="239"/>
      <c r="AE443" s="239"/>
      <c r="AF443" s="239"/>
      <c r="AG443" s="239"/>
      <c r="AH443" s="239"/>
    </row>
    <row r="444" ht="11.25" customHeight="1">
      <c r="A444" s="239"/>
      <c r="B444" s="239"/>
      <c r="C444" s="239"/>
      <c r="D444" s="239"/>
      <c r="E444" s="239"/>
      <c r="F444" s="239"/>
      <c r="G444" s="239"/>
      <c r="H444" s="239"/>
      <c r="I444" s="239"/>
      <c r="J444" s="239"/>
      <c r="K444" s="239"/>
      <c r="L444" s="239"/>
      <c r="M444" s="239"/>
      <c r="N444" s="239"/>
      <c r="O444" s="239"/>
      <c r="P444" s="239"/>
      <c r="Q444" s="239"/>
      <c r="R444" s="239"/>
      <c r="S444" s="239"/>
      <c r="T444" s="239"/>
      <c r="U444" s="239"/>
      <c r="V444" s="239"/>
      <c r="W444" s="239"/>
      <c r="X444" s="239"/>
      <c r="Y444" s="239"/>
      <c r="Z444" s="239"/>
      <c r="AA444" s="239"/>
      <c r="AB444" s="239"/>
      <c r="AC444" s="239"/>
      <c r="AD444" s="239"/>
      <c r="AE444" s="239"/>
      <c r="AF444" s="239"/>
      <c r="AG444" s="239"/>
      <c r="AH444" s="239"/>
    </row>
    <row r="445" ht="11.25" customHeight="1">
      <c r="A445" s="239"/>
      <c r="B445" s="239"/>
      <c r="C445" s="239"/>
      <c r="D445" s="239"/>
      <c r="E445" s="239"/>
      <c r="F445" s="239"/>
      <c r="G445" s="239"/>
      <c r="H445" s="239"/>
      <c r="I445" s="239"/>
      <c r="J445" s="239"/>
      <c r="K445" s="239"/>
      <c r="L445" s="239"/>
      <c r="M445" s="239"/>
      <c r="N445" s="239"/>
      <c r="O445" s="239"/>
      <c r="P445" s="239"/>
      <c r="Q445" s="239"/>
      <c r="R445" s="239"/>
      <c r="S445" s="239"/>
      <c r="T445" s="239"/>
      <c r="U445" s="239"/>
      <c r="V445" s="239"/>
      <c r="W445" s="239"/>
      <c r="X445" s="239"/>
      <c r="Y445" s="239"/>
      <c r="Z445" s="239"/>
      <c r="AA445" s="239"/>
      <c r="AB445" s="239"/>
      <c r="AC445" s="239"/>
      <c r="AD445" s="239"/>
      <c r="AE445" s="239"/>
      <c r="AF445" s="239"/>
      <c r="AG445" s="239"/>
      <c r="AH445" s="239"/>
    </row>
    <row r="446" ht="11.25" customHeight="1">
      <c r="A446" s="239"/>
      <c r="B446" s="239"/>
      <c r="C446" s="239"/>
      <c r="D446" s="239"/>
      <c r="E446" s="239"/>
      <c r="F446" s="239"/>
      <c r="G446" s="239"/>
      <c r="H446" s="239"/>
      <c r="I446" s="239"/>
      <c r="J446" s="239"/>
      <c r="K446" s="239"/>
      <c r="L446" s="239"/>
      <c r="M446" s="239"/>
      <c r="N446" s="239"/>
      <c r="O446" s="239"/>
      <c r="P446" s="239"/>
      <c r="Q446" s="239"/>
      <c r="R446" s="239"/>
      <c r="S446" s="239"/>
      <c r="T446" s="239"/>
      <c r="U446" s="239"/>
      <c r="V446" s="239"/>
      <c r="W446" s="239"/>
      <c r="X446" s="239"/>
      <c r="Y446" s="239"/>
      <c r="Z446" s="239"/>
      <c r="AA446" s="239"/>
      <c r="AB446" s="239"/>
      <c r="AC446" s="239"/>
      <c r="AD446" s="239"/>
      <c r="AE446" s="239"/>
      <c r="AF446" s="239"/>
      <c r="AG446" s="239"/>
      <c r="AH446" s="239"/>
    </row>
    <row r="447" ht="11.25" customHeight="1">
      <c r="A447" s="239"/>
      <c r="B447" s="239"/>
      <c r="C447" s="239"/>
      <c r="D447" s="239"/>
      <c r="E447" s="239"/>
      <c r="F447" s="239"/>
      <c r="G447" s="239"/>
      <c r="H447" s="239"/>
      <c r="I447" s="239"/>
      <c r="J447" s="239"/>
      <c r="K447" s="239"/>
      <c r="L447" s="239"/>
      <c r="M447" s="239"/>
      <c r="N447" s="239"/>
      <c r="O447" s="239"/>
      <c r="P447" s="239"/>
      <c r="Q447" s="239"/>
      <c r="R447" s="239"/>
      <c r="S447" s="239"/>
      <c r="T447" s="239"/>
      <c r="U447" s="239"/>
      <c r="V447" s="239"/>
      <c r="W447" s="239"/>
      <c r="X447" s="239"/>
      <c r="Y447" s="239"/>
      <c r="Z447" s="239"/>
      <c r="AA447" s="239"/>
      <c r="AB447" s="239"/>
      <c r="AC447" s="239"/>
      <c r="AD447" s="239"/>
      <c r="AE447" s="239"/>
      <c r="AF447" s="239"/>
      <c r="AG447" s="239"/>
      <c r="AH447" s="239"/>
    </row>
    <row r="448" ht="11.25" customHeight="1">
      <c r="A448" s="239"/>
      <c r="B448" s="239"/>
      <c r="C448" s="239"/>
      <c r="D448" s="239"/>
      <c r="E448" s="239"/>
      <c r="F448" s="239"/>
      <c r="G448" s="239"/>
      <c r="H448" s="239"/>
      <c r="I448" s="239"/>
      <c r="J448" s="239"/>
      <c r="K448" s="239"/>
      <c r="L448" s="239"/>
      <c r="M448" s="239"/>
      <c r="N448" s="239"/>
      <c r="O448" s="239"/>
      <c r="P448" s="239"/>
      <c r="Q448" s="239"/>
      <c r="R448" s="239"/>
      <c r="S448" s="239"/>
      <c r="T448" s="239"/>
      <c r="U448" s="239"/>
      <c r="V448" s="239"/>
      <c r="W448" s="239"/>
      <c r="X448" s="239"/>
      <c r="Y448" s="239"/>
      <c r="Z448" s="239"/>
      <c r="AA448" s="239"/>
      <c r="AB448" s="239"/>
      <c r="AC448" s="239"/>
      <c r="AD448" s="239"/>
      <c r="AE448" s="239"/>
      <c r="AF448" s="239"/>
      <c r="AG448" s="239"/>
      <c r="AH448" s="239"/>
    </row>
    <row r="449" ht="11.25" customHeight="1">
      <c r="A449" s="239"/>
      <c r="B449" s="239"/>
      <c r="C449" s="239"/>
      <c r="D449" s="239"/>
      <c r="E449" s="239"/>
      <c r="F449" s="239"/>
      <c r="G449" s="239"/>
      <c r="H449" s="239"/>
      <c r="I449" s="239"/>
      <c r="J449" s="239"/>
      <c r="K449" s="239"/>
      <c r="L449" s="239"/>
      <c r="M449" s="239"/>
      <c r="N449" s="239"/>
      <c r="O449" s="239"/>
      <c r="P449" s="239"/>
      <c r="Q449" s="239"/>
      <c r="R449" s="239"/>
      <c r="S449" s="239"/>
      <c r="T449" s="239"/>
      <c r="U449" s="239"/>
      <c r="V449" s="239"/>
      <c r="W449" s="239"/>
      <c r="X449" s="239"/>
      <c r="Y449" s="239"/>
      <c r="Z449" s="239"/>
      <c r="AA449" s="239"/>
      <c r="AB449" s="239"/>
      <c r="AC449" s="239"/>
      <c r="AD449" s="239"/>
      <c r="AE449" s="239"/>
      <c r="AF449" s="239"/>
      <c r="AG449" s="239"/>
      <c r="AH449" s="239"/>
    </row>
    <row r="450" ht="11.25" customHeight="1">
      <c r="A450" s="239"/>
      <c r="B450" s="239"/>
      <c r="C450" s="239"/>
      <c r="D450" s="239"/>
      <c r="E450" s="239"/>
      <c r="F450" s="239"/>
      <c r="G450" s="239"/>
      <c r="H450" s="239"/>
      <c r="I450" s="239"/>
      <c r="J450" s="239"/>
      <c r="K450" s="239"/>
      <c r="L450" s="239"/>
      <c r="M450" s="239"/>
      <c r="N450" s="239"/>
      <c r="O450" s="239"/>
      <c r="P450" s="239"/>
      <c r="Q450" s="239"/>
      <c r="R450" s="239"/>
      <c r="S450" s="239"/>
      <c r="T450" s="239"/>
      <c r="U450" s="239"/>
      <c r="V450" s="239"/>
      <c r="W450" s="239"/>
      <c r="X450" s="239"/>
      <c r="Y450" s="239"/>
      <c r="Z450" s="239"/>
      <c r="AA450" s="239"/>
      <c r="AB450" s="239"/>
      <c r="AC450" s="239"/>
      <c r="AD450" s="239"/>
      <c r="AE450" s="239"/>
      <c r="AF450" s="239"/>
      <c r="AG450" s="239"/>
      <c r="AH450" s="239"/>
    </row>
    <row r="451" ht="11.25" customHeight="1">
      <c r="A451" s="239"/>
      <c r="B451" s="239"/>
      <c r="C451" s="239"/>
      <c r="D451" s="239"/>
      <c r="E451" s="239"/>
      <c r="F451" s="239"/>
      <c r="G451" s="239"/>
      <c r="H451" s="239"/>
      <c r="I451" s="239"/>
      <c r="J451" s="239"/>
      <c r="K451" s="239"/>
      <c r="L451" s="239"/>
      <c r="M451" s="239"/>
      <c r="N451" s="239"/>
      <c r="O451" s="239"/>
      <c r="P451" s="239"/>
      <c r="Q451" s="239"/>
      <c r="R451" s="239"/>
      <c r="S451" s="239"/>
      <c r="T451" s="239"/>
      <c r="U451" s="239"/>
      <c r="V451" s="239"/>
      <c r="W451" s="239"/>
      <c r="X451" s="239"/>
      <c r="Y451" s="239"/>
      <c r="Z451" s="239"/>
      <c r="AA451" s="239"/>
      <c r="AB451" s="239"/>
      <c r="AC451" s="239"/>
      <c r="AD451" s="239"/>
      <c r="AE451" s="239"/>
      <c r="AF451" s="239"/>
      <c r="AG451" s="239"/>
      <c r="AH451" s="239"/>
    </row>
    <row r="452" ht="11.25" customHeight="1">
      <c r="A452" s="239"/>
      <c r="B452" s="239"/>
      <c r="C452" s="239"/>
      <c r="D452" s="239"/>
      <c r="E452" s="239"/>
      <c r="F452" s="239"/>
      <c r="G452" s="239"/>
      <c r="H452" s="239"/>
      <c r="I452" s="239"/>
      <c r="J452" s="239"/>
      <c r="K452" s="239"/>
      <c r="L452" s="239"/>
      <c r="M452" s="239"/>
      <c r="N452" s="239"/>
      <c r="O452" s="239"/>
      <c r="P452" s="239"/>
      <c r="Q452" s="239"/>
      <c r="R452" s="239"/>
      <c r="S452" s="239"/>
      <c r="T452" s="239"/>
      <c r="U452" s="239"/>
      <c r="V452" s="239"/>
      <c r="W452" s="239"/>
      <c r="X452" s="239"/>
      <c r="Y452" s="239"/>
      <c r="Z452" s="239"/>
      <c r="AA452" s="239"/>
      <c r="AB452" s="239"/>
      <c r="AC452" s="239"/>
      <c r="AD452" s="239"/>
      <c r="AE452" s="239"/>
      <c r="AF452" s="239"/>
      <c r="AG452" s="239"/>
      <c r="AH452" s="239"/>
    </row>
    <row r="453" ht="11.25" customHeight="1">
      <c r="A453" s="239"/>
      <c r="B453" s="239"/>
      <c r="C453" s="239"/>
      <c r="D453" s="239"/>
      <c r="E453" s="239"/>
      <c r="F453" s="239"/>
      <c r="G453" s="239"/>
      <c r="H453" s="239"/>
      <c r="I453" s="239"/>
      <c r="J453" s="239"/>
      <c r="K453" s="239"/>
      <c r="L453" s="239"/>
      <c r="M453" s="239"/>
      <c r="N453" s="239"/>
      <c r="O453" s="239"/>
      <c r="P453" s="239"/>
      <c r="Q453" s="239"/>
      <c r="R453" s="239"/>
      <c r="S453" s="239"/>
      <c r="T453" s="239"/>
      <c r="U453" s="239"/>
      <c r="V453" s="239"/>
      <c r="W453" s="239"/>
      <c r="X453" s="239"/>
      <c r="Y453" s="239"/>
      <c r="Z453" s="239"/>
      <c r="AA453" s="239"/>
      <c r="AB453" s="239"/>
      <c r="AC453" s="239"/>
      <c r="AD453" s="239"/>
      <c r="AE453" s="239"/>
      <c r="AF453" s="239"/>
      <c r="AG453" s="239"/>
      <c r="AH453" s="239"/>
    </row>
    <row r="454" ht="11.25" customHeight="1">
      <c r="A454" s="239"/>
      <c r="B454" s="239"/>
      <c r="C454" s="239"/>
      <c r="D454" s="239"/>
      <c r="E454" s="239"/>
      <c r="F454" s="239"/>
      <c r="G454" s="239"/>
      <c r="H454" s="239"/>
      <c r="I454" s="239"/>
      <c r="J454" s="239"/>
      <c r="K454" s="239"/>
      <c r="L454" s="239"/>
      <c r="M454" s="239"/>
      <c r="N454" s="239"/>
      <c r="O454" s="239"/>
      <c r="P454" s="239"/>
      <c r="Q454" s="239"/>
      <c r="R454" s="239"/>
      <c r="S454" s="239"/>
      <c r="T454" s="239"/>
      <c r="U454" s="239"/>
      <c r="V454" s="239"/>
      <c r="W454" s="239"/>
      <c r="X454" s="239"/>
      <c r="Y454" s="239"/>
      <c r="Z454" s="239"/>
      <c r="AA454" s="239"/>
      <c r="AB454" s="239"/>
      <c r="AC454" s="239"/>
      <c r="AD454" s="239"/>
      <c r="AE454" s="239"/>
      <c r="AF454" s="239"/>
      <c r="AG454" s="239"/>
      <c r="AH454" s="239"/>
    </row>
    <row r="455" ht="11.25" customHeight="1">
      <c r="A455" s="239"/>
      <c r="B455" s="239"/>
      <c r="C455" s="239"/>
      <c r="D455" s="239"/>
      <c r="E455" s="239"/>
      <c r="F455" s="239"/>
      <c r="G455" s="239"/>
      <c r="H455" s="239"/>
      <c r="I455" s="239"/>
      <c r="J455" s="239"/>
      <c r="K455" s="239"/>
      <c r="L455" s="239"/>
      <c r="M455" s="239"/>
      <c r="N455" s="239"/>
      <c r="O455" s="239"/>
      <c r="P455" s="239"/>
      <c r="Q455" s="239"/>
      <c r="R455" s="239"/>
      <c r="S455" s="239"/>
      <c r="T455" s="239"/>
      <c r="U455" s="239"/>
      <c r="V455" s="239"/>
      <c r="W455" s="239"/>
      <c r="X455" s="239"/>
      <c r="Y455" s="239"/>
      <c r="Z455" s="239"/>
      <c r="AA455" s="239"/>
      <c r="AB455" s="239"/>
      <c r="AC455" s="239"/>
      <c r="AD455" s="239"/>
      <c r="AE455" s="239"/>
      <c r="AF455" s="239"/>
      <c r="AG455" s="239"/>
      <c r="AH455" s="239"/>
    </row>
    <row r="456" ht="11.25" customHeight="1">
      <c r="A456" s="239"/>
      <c r="B456" s="239"/>
      <c r="C456" s="239"/>
      <c r="D456" s="239"/>
      <c r="E456" s="239"/>
      <c r="F456" s="239"/>
      <c r="G456" s="239"/>
      <c r="H456" s="239"/>
      <c r="I456" s="239"/>
      <c r="J456" s="239"/>
      <c r="K456" s="239"/>
      <c r="L456" s="239"/>
      <c r="M456" s="239"/>
      <c r="N456" s="239"/>
      <c r="O456" s="239"/>
      <c r="P456" s="239"/>
      <c r="Q456" s="239"/>
      <c r="R456" s="239"/>
      <c r="S456" s="239"/>
      <c r="T456" s="239"/>
      <c r="U456" s="239"/>
      <c r="V456" s="239"/>
      <c r="W456" s="239"/>
      <c r="X456" s="239"/>
      <c r="Y456" s="239"/>
      <c r="Z456" s="239"/>
      <c r="AA456" s="239"/>
      <c r="AB456" s="239"/>
      <c r="AC456" s="239"/>
      <c r="AD456" s="239"/>
      <c r="AE456" s="239"/>
      <c r="AF456" s="239"/>
      <c r="AG456" s="239"/>
      <c r="AH456" s="239"/>
    </row>
    <row r="457" ht="11.25" customHeight="1">
      <c r="A457" s="239"/>
      <c r="B457" s="239"/>
      <c r="C457" s="239"/>
      <c r="D457" s="239"/>
      <c r="E457" s="239"/>
      <c r="F457" s="239"/>
      <c r="G457" s="239"/>
      <c r="H457" s="239"/>
      <c r="I457" s="239"/>
      <c r="J457" s="239"/>
      <c r="K457" s="239"/>
      <c r="L457" s="239"/>
      <c r="M457" s="239"/>
      <c r="N457" s="239"/>
      <c r="O457" s="239"/>
      <c r="P457" s="239"/>
      <c r="Q457" s="239"/>
      <c r="R457" s="239"/>
      <c r="S457" s="239"/>
      <c r="T457" s="239"/>
      <c r="U457" s="239"/>
      <c r="V457" s="239"/>
      <c r="W457" s="239"/>
      <c r="X457" s="239"/>
      <c r="Y457" s="239"/>
      <c r="Z457" s="239"/>
      <c r="AA457" s="239"/>
      <c r="AB457" s="239"/>
      <c r="AC457" s="239"/>
      <c r="AD457" s="239"/>
      <c r="AE457" s="239"/>
      <c r="AF457" s="239"/>
      <c r="AG457" s="239"/>
      <c r="AH457" s="239"/>
    </row>
    <row r="458" ht="11.25" customHeight="1">
      <c r="A458" s="239"/>
      <c r="B458" s="239"/>
      <c r="C458" s="239"/>
      <c r="D458" s="239"/>
      <c r="E458" s="239"/>
      <c r="F458" s="239"/>
      <c r="G458" s="239"/>
      <c r="H458" s="239"/>
      <c r="I458" s="239"/>
      <c r="J458" s="239"/>
      <c r="K458" s="239"/>
      <c r="L458" s="239"/>
      <c r="M458" s="239"/>
      <c r="N458" s="239"/>
      <c r="O458" s="239"/>
      <c r="P458" s="239"/>
      <c r="Q458" s="239"/>
      <c r="R458" s="239"/>
      <c r="S458" s="239"/>
      <c r="T458" s="239"/>
      <c r="U458" s="239"/>
      <c r="V458" s="239"/>
      <c r="W458" s="239"/>
      <c r="X458" s="239"/>
      <c r="Y458" s="239"/>
      <c r="Z458" s="239"/>
      <c r="AA458" s="239"/>
      <c r="AB458" s="239"/>
      <c r="AC458" s="239"/>
      <c r="AD458" s="239"/>
      <c r="AE458" s="239"/>
      <c r="AF458" s="239"/>
      <c r="AG458" s="239"/>
      <c r="AH458" s="239"/>
    </row>
    <row r="459" ht="11.25" customHeight="1">
      <c r="A459" s="239"/>
      <c r="B459" s="239"/>
      <c r="C459" s="239"/>
      <c r="D459" s="239"/>
      <c r="E459" s="239"/>
      <c r="F459" s="239"/>
      <c r="G459" s="239"/>
      <c r="H459" s="239"/>
      <c r="I459" s="239"/>
      <c r="J459" s="239"/>
      <c r="K459" s="239"/>
      <c r="L459" s="239"/>
      <c r="M459" s="239"/>
      <c r="N459" s="239"/>
      <c r="O459" s="239"/>
      <c r="P459" s="239"/>
      <c r="Q459" s="239"/>
      <c r="R459" s="239"/>
      <c r="S459" s="239"/>
      <c r="T459" s="239"/>
      <c r="U459" s="239"/>
      <c r="V459" s="239"/>
      <c r="W459" s="239"/>
      <c r="X459" s="239"/>
      <c r="Y459" s="239"/>
      <c r="Z459" s="239"/>
      <c r="AA459" s="239"/>
      <c r="AB459" s="239"/>
      <c r="AC459" s="239"/>
      <c r="AD459" s="239"/>
      <c r="AE459" s="239"/>
      <c r="AF459" s="239"/>
      <c r="AG459" s="239"/>
      <c r="AH459" s="239"/>
    </row>
    <row r="460" ht="11.25" customHeight="1">
      <c r="A460" s="239"/>
      <c r="B460" s="239"/>
      <c r="C460" s="239"/>
      <c r="D460" s="239"/>
      <c r="E460" s="239"/>
      <c r="F460" s="239"/>
      <c r="G460" s="239"/>
      <c r="H460" s="239"/>
      <c r="I460" s="239"/>
      <c r="J460" s="239"/>
      <c r="K460" s="239"/>
      <c r="L460" s="239"/>
      <c r="M460" s="239"/>
      <c r="N460" s="239"/>
      <c r="O460" s="239"/>
      <c r="P460" s="239"/>
      <c r="Q460" s="239"/>
      <c r="R460" s="239"/>
      <c r="S460" s="239"/>
      <c r="T460" s="239"/>
      <c r="U460" s="239"/>
      <c r="V460" s="239"/>
      <c r="W460" s="239"/>
      <c r="X460" s="239"/>
      <c r="Y460" s="239"/>
      <c r="Z460" s="239"/>
      <c r="AA460" s="239"/>
      <c r="AB460" s="239"/>
      <c r="AC460" s="239"/>
      <c r="AD460" s="239"/>
      <c r="AE460" s="239"/>
      <c r="AF460" s="239"/>
      <c r="AG460" s="239"/>
      <c r="AH460" s="239"/>
    </row>
    <row r="461" ht="11.25" customHeight="1">
      <c r="A461" s="239"/>
      <c r="B461" s="239"/>
      <c r="C461" s="239"/>
      <c r="D461" s="239"/>
      <c r="E461" s="239"/>
      <c r="F461" s="239"/>
      <c r="G461" s="239"/>
      <c r="H461" s="239"/>
      <c r="I461" s="239"/>
      <c r="J461" s="239"/>
      <c r="K461" s="239"/>
      <c r="L461" s="239"/>
      <c r="M461" s="239"/>
      <c r="N461" s="239"/>
      <c r="O461" s="239"/>
      <c r="P461" s="239"/>
      <c r="Q461" s="239"/>
      <c r="R461" s="239"/>
      <c r="S461" s="239"/>
      <c r="T461" s="239"/>
      <c r="U461" s="239"/>
      <c r="V461" s="239"/>
      <c r="W461" s="239"/>
      <c r="X461" s="239"/>
      <c r="Y461" s="239"/>
      <c r="Z461" s="239"/>
      <c r="AA461" s="239"/>
      <c r="AB461" s="239"/>
      <c r="AC461" s="239"/>
      <c r="AD461" s="239"/>
      <c r="AE461" s="239"/>
      <c r="AF461" s="239"/>
      <c r="AG461" s="239"/>
      <c r="AH461" s="239"/>
    </row>
    <row r="462" ht="11.25" customHeight="1">
      <c r="A462" s="239"/>
      <c r="B462" s="239"/>
      <c r="C462" s="239"/>
      <c r="D462" s="239"/>
      <c r="E462" s="239"/>
      <c r="F462" s="239"/>
      <c r="G462" s="239"/>
      <c r="H462" s="239"/>
      <c r="I462" s="239"/>
      <c r="J462" s="239"/>
      <c r="K462" s="239"/>
      <c r="L462" s="239"/>
      <c r="M462" s="239"/>
      <c r="N462" s="239"/>
      <c r="O462" s="239"/>
      <c r="P462" s="239"/>
      <c r="Q462" s="239"/>
      <c r="R462" s="239"/>
      <c r="S462" s="239"/>
      <c r="T462" s="239"/>
      <c r="U462" s="239"/>
      <c r="V462" s="239"/>
      <c r="W462" s="239"/>
      <c r="X462" s="239"/>
      <c r="Y462" s="239"/>
      <c r="Z462" s="239"/>
      <c r="AA462" s="239"/>
      <c r="AB462" s="239"/>
      <c r="AC462" s="239"/>
      <c r="AD462" s="239"/>
      <c r="AE462" s="239"/>
      <c r="AF462" s="239"/>
      <c r="AG462" s="239"/>
      <c r="AH462" s="239"/>
    </row>
    <row r="463" ht="11.25" customHeight="1">
      <c r="A463" s="239"/>
      <c r="B463" s="239"/>
      <c r="C463" s="239"/>
      <c r="D463" s="239"/>
      <c r="E463" s="239"/>
      <c r="F463" s="239"/>
      <c r="G463" s="239"/>
      <c r="H463" s="239"/>
      <c r="I463" s="239"/>
      <c r="J463" s="239"/>
      <c r="K463" s="239"/>
      <c r="L463" s="239"/>
      <c r="M463" s="239"/>
      <c r="N463" s="239"/>
      <c r="O463" s="239"/>
      <c r="P463" s="239"/>
      <c r="Q463" s="239"/>
      <c r="R463" s="239"/>
      <c r="S463" s="239"/>
      <c r="T463" s="239"/>
      <c r="U463" s="239"/>
      <c r="V463" s="239"/>
      <c r="W463" s="239"/>
      <c r="X463" s="239"/>
      <c r="Y463" s="239"/>
      <c r="Z463" s="239"/>
      <c r="AA463" s="239"/>
      <c r="AB463" s="239"/>
      <c r="AC463" s="239"/>
      <c r="AD463" s="239"/>
      <c r="AE463" s="239"/>
      <c r="AF463" s="239"/>
      <c r="AG463" s="239"/>
      <c r="AH463" s="239"/>
    </row>
    <row r="464" ht="11.25" customHeight="1">
      <c r="A464" s="239"/>
      <c r="B464" s="239"/>
      <c r="C464" s="239"/>
      <c r="D464" s="239"/>
      <c r="E464" s="239"/>
      <c r="F464" s="239"/>
      <c r="G464" s="239"/>
      <c r="H464" s="239"/>
      <c r="I464" s="239"/>
      <c r="J464" s="239"/>
      <c r="K464" s="239"/>
      <c r="L464" s="239"/>
      <c r="M464" s="239"/>
      <c r="N464" s="239"/>
      <c r="O464" s="239"/>
      <c r="P464" s="239"/>
      <c r="Q464" s="239"/>
      <c r="R464" s="239"/>
      <c r="S464" s="239"/>
      <c r="T464" s="239"/>
      <c r="U464" s="239"/>
      <c r="V464" s="239"/>
      <c r="W464" s="239"/>
      <c r="X464" s="239"/>
      <c r="Y464" s="239"/>
      <c r="Z464" s="239"/>
      <c r="AA464" s="239"/>
      <c r="AB464" s="239"/>
      <c r="AC464" s="239"/>
      <c r="AD464" s="239"/>
      <c r="AE464" s="239"/>
      <c r="AF464" s="239"/>
      <c r="AG464" s="239"/>
      <c r="AH464" s="239"/>
    </row>
    <row r="465" ht="11.25" customHeight="1">
      <c r="A465" s="239"/>
      <c r="B465" s="239"/>
      <c r="C465" s="239"/>
      <c r="D465" s="239"/>
      <c r="E465" s="239"/>
      <c r="F465" s="239"/>
      <c r="G465" s="239"/>
      <c r="H465" s="239"/>
      <c r="I465" s="239"/>
      <c r="J465" s="239"/>
      <c r="K465" s="239"/>
      <c r="L465" s="239"/>
      <c r="M465" s="239"/>
      <c r="N465" s="239"/>
      <c r="O465" s="239"/>
      <c r="P465" s="239"/>
      <c r="Q465" s="239"/>
      <c r="R465" s="239"/>
      <c r="S465" s="239"/>
      <c r="T465" s="239"/>
      <c r="U465" s="239"/>
      <c r="V465" s="239"/>
      <c r="W465" s="239"/>
      <c r="X465" s="239"/>
      <c r="Y465" s="239"/>
      <c r="Z465" s="239"/>
      <c r="AA465" s="239"/>
      <c r="AB465" s="239"/>
      <c r="AC465" s="239"/>
      <c r="AD465" s="239"/>
      <c r="AE465" s="239"/>
      <c r="AF465" s="239"/>
      <c r="AG465" s="239"/>
      <c r="AH465" s="239"/>
    </row>
    <row r="466" ht="11.25" customHeight="1">
      <c r="A466" s="239"/>
      <c r="B466" s="239"/>
      <c r="C466" s="239"/>
      <c r="D466" s="239"/>
      <c r="E466" s="239"/>
      <c r="F466" s="239"/>
      <c r="G466" s="239"/>
      <c r="H466" s="239"/>
      <c r="I466" s="239"/>
      <c r="J466" s="239"/>
      <c r="K466" s="239"/>
      <c r="L466" s="239"/>
      <c r="M466" s="239"/>
      <c r="N466" s="239"/>
      <c r="O466" s="239"/>
      <c r="P466" s="239"/>
      <c r="Q466" s="239"/>
      <c r="R466" s="239"/>
      <c r="S466" s="239"/>
      <c r="T466" s="239"/>
      <c r="U466" s="239"/>
      <c r="V466" s="239"/>
      <c r="W466" s="239"/>
      <c r="X466" s="239"/>
      <c r="Y466" s="239"/>
      <c r="Z466" s="239"/>
      <c r="AA466" s="239"/>
      <c r="AB466" s="239"/>
      <c r="AC466" s="239"/>
      <c r="AD466" s="239"/>
      <c r="AE466" s="239"/>
      <c r="AF466" s="239"/>
      <c r="AG466" s="239"/>
      <c r="AH466" s="239"/>
    </row>
    <row r="467" ht="11.25" customHeight="1">
      <c r="A467" s="239"/>
      <c r="B467" s="239"/>
      <c r="C467" s="239"/>
      <c r="D467" s="239"/>
      <c r="E467" s="239"/>
      <c r="F467" s="239"/>
      <c r="G467" s="239"/>
      <c r="H467" s="239"/>
      <c r="I467" s="239"/>
      <c r="J467" s="239"/>
      <c r="K467" s="239"/>
      <c r="L467" s="239"/>
      <c r="M467" s="239"/>
      <c r="N467" s="239"/>
      <c r="O467" s="239"/>
      <c r="P467" s="239"/>
      <c r="Q467" s="239"/>
      <c r="R467" s="239"/>
      <c r="S467" s="239"/>
      <c r="T467" s="239"/>
      <c r="U467" s="239"/>
      <c r="V467" s="239"/>
      <c r="W467" s="239"/>
      <c r="X467" s="239"/>
      <c r="Y467" s="239"/>
      <c r="Z467" s="239"/>
      <c r="AA467" s="239"/>
      <c r="AB467" s="239"/>
      <c r="AC467" s="239"/>
      <c r="AD467" s="239"/>
      <c r="AE467" s="239"/>
      <c r="AF467" s="239"/>
      <c r="AG467" s="239"/>
      <c r="AH467" s="239"/>
    </row>
    <row r="468" ht="11.25" customHeight="1">
      <c r="A468" s="239"/>
      <c r="B468" s="239"/>
      <c r="C468" s="239"/>
      <c r="D468" s="239"/>
      <c r="E468" s="239"/>
      <c r="F468" s="239"/>
      <c r="G468" s="239"/>
      <c r="H468" s="239"/>
      <c r="I468" s="239"/>
      <c r="J468" s="239"/>
      <c r="K468" s="239"/>
      <c r="L468" s="239"/>
      <c r="M468" s="239"/>
      <c r="N468" s="239"/>
      <c r="O468" s="239"/>
      <c r="P468" s="239"/>
      <c r="Q468" s="239"/>
      <c r="R468" s="239"/>
      <c r="S468" s="239"/>
      <c r="T468" s="239"/>
      <c r="U468" s="239"/>
      <c r="V468" s="239"/>
      <c r="W468" s="239"/>
      <c r="X468" s="239"/>
      <c r="Y468" s="239"/>
      <c r="Z468" s="239"/>
      <c r="AA468" s="239"/>
      <c r="AB468" s="239"/>
      <c r="AC468" s="239"/>
      <c r="AD468" s="239"/>
      <c r="AE468" s="239"/>
      <c r="AF468" s="239"/>
      <c r="AG468" s="239"/>
      <c r="AH468" s="239"/>
    </row>
    <row r="469" ht="11.25" customHeight="1">
      <c r="A469" s="239"/>
      <c r="B469" s="239"/>
      <c r="C469" s="239"/>
      <c r="D469" s="239"/>
      <c r="E469" s="239"/>
      <c r="F469" s="239"/>
      <c r="G469" s="239"/>
      <c r="H469" s="239"/>
      <c r="I469" s="239"/>
      <c r="J469" s="239"/>
      <c r="K469" s="239"/>
      <c r="L469" s="239"/>
      <c r="M469" s="239"/>
      <c r="N469" s="239"/>
      <c r="O469" s="239"/>
      <c r="P469" s="239"/>
      <c r="Q469" s="239"/>
      <c r="R469" s="239"/>
      <c r="S469" s="239"/>
      <c r="T469" s="239"/>
      <c r="U469" s="239"/>
      <c r="V469" s="239"/>
      <c r="W469" s="239"/>
      <c r="X469" s="239"/>
      <c r="Y469" s="239"/>
      <c r="Z469" s="239"/>
      <c r="AA469" s="239"/>
      <c r="AB469" s="239"/>
      <c r="AC469" s="239"/>
      <c r="AD469" s="239"/>
      <c r="AE469" s="239"/>
      <c r="AF469" s="239"/>
      <c r="AG469" s="239"/>
      <c r="AH469" s="239"/>
    </row>
    <row r="470" ht="11.25" customHeight="1">
      <c r="A470" s="239"/>
      <c r="B470" s="239"/>
      <c r="C470" s="239"/>
      <c r="D470" s="239"/>
      <c r="E470" s="239"/>
      <c r="F470" s="239"/>
      <c r="G470" s="239"/>
      <c r="H470" s="239"/>
      <c r="I470" s="239"/>
      <c r="J470" s="239"/>
      <c r="K470" s="239"/>
      <c r="L470" s="239"/>
      <c r="M470" s="239"/>
      <c r="N470" s="239"/>
      <c r="O470" s="239"/>
      <c r="P470" s="239"/>
      <c r="Q470" s="239"/>
      <c r="R470" s="239"/>
      <c r="S470" s="239"/>
      <c r="T470" s="239"/>
      <c r="U470" s="239"/>
      <c r="V470" s="239"/>
      <c r="W470" s="239"/>
      <c r="X470" s="239"/>
      <c r="Y470" s="239"/>
      <c r="Z470" s="239"/>
      <c r="AA470" s="239"/>
      <c r="AB470" s="239"/>
      <c r="AC470" s="239"/>
      <c r="AD470" s="239"/>
      <c r="AE470" s="239"/>
      <c r="AF470" s="239"/>
      <c r="AG470" s="239"/>
      <c r="AH470" s="239"/>
    </row>
    <row r="471" ht="11.25" customHeight="1">
      <c r="A471" s="239"/>
      <c r="B471" s="239"/>
      <c r="C471" s="239"/>
      <c r="D471" s="239"/>
      <c r="E471" s="239"/>
      <c r="F471" s="239"/>
      <c r="G471" s="239"/>
      <c r="H471" s="239"/>
      <c r="I471" s="239"/>
      <c r="J471" s="239"/>
      <c r="K471" s="239"/>
      <c r="L471" s="239"/>
      <c r="M471" s="239"/>
      <c r="N471" s="239"/>
      <c r="O471" s="239"/>
      <c r="P471" s="239"/>
      <c r="Q471" s="239"/>
      <c r="R471" s="239"/>
      <c r="S471" s="239"/>
      <c r="T471" s="239"/>
      <c r="U471" s="239"/>
      <c r="V471" s="239"/>
      <c r="W471" s="239"/>
      <c r="X471" s="239"/>
      <c r="Y471" s="239"/>
      <c r="Z471" s="239"/>
      <c r="AA471" s="239"/>
      <c r="AB471" s="239"/>
      <c r="AC471" s="239"/>
      <c r="AD471" s="239"/>
      <c r="AE471" s="239"/>
      <c r="AF471" s="239"/>
      <c r="AG471" s="239"/>
      <c r="AH471" s="239"/>
    </row>
    <row r="472" ht="11.25" customHeight="1">
      <c r="A472" s="239"/>
      <c r="B472" s="239"/>
      <c r="C472" s="239"/>
      <c r="D472" s="239"/>
      <c r="E472" s="239"/>
      <c r="F472" s="239"/>
      <c r="G472" s="239"/>
      <c r="H472" s="239"/>
      <c r="I472" s="239"/>
      <c r="J472" s="239"/>
      <c r="K472" s="239"/>
      <c r="L472" s="239"/>
      <c r="M472" s="239"/>
      <c r="N472" s="239"/>
      <c r="O472" s="239"/>
      <c r="P472" s="239"/>
      <c r="Q472" s="239"/>
      <c r="R472" s="239"/>
      <c r="S472" s="239"/>
      <c r="T472" s="239"/>
      <c r="U472" s="239"/>
      <c r="V472" s="239"/>
      <c r="W472" s="239"/>
      <c r="X472" s="239"/>
      <c r="Y472" s="239"/>
      <c r="Z472" s="239"/>
      <c r="AA472" s="239"/>
      <c r="AB472" s="239"/>
      <c r="AC472" s="239"/>
      <c r="AD472" s="239"/>
      <c r="AE472" s="239"/>
      <c r="AF472" s="239"/>
      <c r="AG472" s="239"/>
      <c r="AH472" s="239"/>
    </row>
    <row r="473" ht="11.25" customHeight="1">
      <c r="A473" s="239"/>
      <c r="B473" s="239"/>
      <c r="C473" s="239"/>
      <c r="D473" s="239"/>
      <c r="E473" s="239"/>
      <c r="F473" s="239"/>
      <c r="G473" s="239"/>
      <c r="H473" s="239"/>
      <c r="I473" s="239"/>
      <c r="J473" s="239"/>
      <c r="K473" s="239"/>
      <c r="L473" s="239"/>
      <c r="M473" s="239"/>
      <c r="N473" s="239"/>
      <c r="O473" s="239"/>
      <c r="P473" s="239"/>
      <c r="Q473" s="239"/>
      <c r="R473" s="239"/>
      <c r="S473" s="239"/>
      <c r="T473" s="239"/>
      <c r="U473" s="239"/>
      <c r="V473" s="239"/>
      <c r="W473" s="239"/>
      <c r="X473" s="239"/>
      <c r="Y473" s="239"/>
      <c r="Z473" s="239"/>
      <c r="AA473" s="239"/>
      <c r="AB473" s="239"/>
      <c r="AC473" s="239"/>
      <c r="AD473" s="239"/>
      <c r="AE473" s="239"/>
      <c r="AF473" s="239"/>
      <c r="AG473" s="239"/>
      <c r="AH473" s="239"/>
    </row>
    <row r="474" ht="11.25" customHeight="1">
      <c r="A474" s="239"/>
      <c r="B474" s="239"/>
      <c r="C474" s="239"/>
      <c r="D474" s="239"/>
      <c r="E474" s="239"/>
      <c r="F474" s="239"/>
      <c r="G474" s="239"/>
      <c r="H474" s="239"/>
      <c r="I474" s="239"/>
      <c r="J474" s="239"/>
      <c r="K474" s="239"/>
      <c r="L474" s="239"/>
      <c r="M474" s="239"/>
      <c r="N474" s="239"/>
      <c r="O474" s="239"/>
      <c r="P474" s="239"/>
      <c r="Q474" s="239"/>
      <c r="R474" s="239"/>
      <c r="S474" s="239"/>
      <c r="T474" s="239"/>
      <c r="U474" s="239"/>
      <c r="V474" s="239"/>
      <c r="W474" s="239"/>
      <c r="X474" s="239"/>
      <c r="Y474" s="239"/>
      <c r="Z474" s="239"/>
      <c r="AA474" s="239"/>
      <c r="AB474" s="239"/>
      <c r="AC474" s="239"/>
      <c r="AD474" s="239"/>
      <c r="AE474" s="239"/>
      <c r="AF474" s="239"/>
      <c r="AG474" s="239"/>
      <c r="AH474" s="239"/>
    </row>
    <row r="475" ht="11.25" customHeight="1">
      <c r="A475" s="239"/>
      <c r="B475" s="239"/>
      <c r="C475" s="239"/>
      <c r="D475" s="239"/>
      <c r="E475" s="239"/>
      <c r="F475" s="239"/>
      <c r="G475" s="239"/>
      <c r="H475" s="239"/>
      <c r="I475" s="239"/>
      <c r="J475" s="239"/>
      <c r="K475" s="239"/>
      <c r="L475" s="239"/>
      <c r="M475" s="239"/>
      <c r="N475" s="239"/>
      <c r="O475" s="239"/>
      <c r="P475" s="239"/>
      <c r="Q475" s="239"/>
      <c r="R475" s="239"/>
      <c r="S475" s="239"/>
      <c r="T475" s="239"/>
      <c r="U475" s="239"/>
      <c r="V475" s="239"/>
      <c r="W475" s="239"/>
      <c r="X475" s="239"/>
      <c r="Y475" s="239"/>
      <c r="Z475" s="239"/>
      <c r="AA475" s="239"/>
      <c r="AB475" s="239"/>
      <c r="AC475" s="239"/>
      <c r="AD475" s="239"/>
      <c r="AE475" s="239"/>
      <c r="AF475" s="239"/>
      <c r="AG475" s="239"/>
      <c r="AH475" s="239"/>
    </row>
    <row r="476" ht="11.25" customHeight="1">
      <c r="A476" s="239"/>
      <c r="B476" s="239"/>
      <c r="C476" s="239"/>
      <c r="D476" s="239"/>
      <c r="E476" s="239"/>
      <c r="F476" s="239"/>
      <c r="G476" s="239"/>
      <c r="H476" s="239"/>
      <c r="I476" s="239"/>
      <c r="J476" s="239"/>
      <c r="K476" s="239"/>
      <c r="L476" s="239"/>
      <c r="M476" s="239"/>
      <c r="N476" s="239"/>
      <c r="O476" s="239"/>
      <c r="P476" s="239"/>
      <c r="Q476" s="239"/>
      <c r="R476" s="239"/>
      <c r="S476" s="239"/>
      <c r="T476" s="239"/>
      <c r="U476" s="239"/>
      <c r="V476" s="239"/>
      <c r="W476" s="239"/>
      <c r="X476" s="239"/>
      <c r="Y476" s="239"/>
      <c r="Z476" s="239"/>
      <c r="AA476" s="239"/>
      <c r="AB476" s="239"/>
      <c r="AC476" s="239"/>
      <c r="AD476" s="239"/>
      <c r="AE476" s="239"/>
      <c r="AF476" s="239"/>
      <c r="AG476" s="239"/>
      <c r="AH476" s="239"/>
    </row>
    <row r="477" ht="11.25" customHeight="1">
      <c r="A477" s="239"/>
      <c r="B477" s="239"/>
      <c r="C477" s="239"/>
      <c r="D477" s="239"/>
      <c r="E477" s="239"/>
      <c r="F477" s="239"/>
      <c r="G477" s="239"/>
      <c r="H477" s="239"/>
      <c r="I477" s="239"/>
      <c r="J477" s="239"/>
      <c r="K477" s="239"/>
      <c r="L477" s="239"/>
      <c r="M477" s="239"/>
      <c r="N477" s="239"/>
      <c r="O477" s="239"/>
      <c r="P477" s="239"/>
      <c r="Q477" s="239"/>
      <c r="R477" s="239"/>
      <c r="S477" s="239"/>
      <c r="T477" s="239"/>
      <c r="U477" s="239"/>
      <c r="V477" s="239"/>
      <c r="W477" s="239"/>
      <c r="X477" s="239"/>
      <c r="Y477" s="239"/>
      <c r="Z477" s="239"/>
      <c r="AA477" s="239"/>
      <c r="AB477" s="239"/>
      <c r="AC477" s="239"/>
      <c r="AD477" s="239"/>
      <c r="AE477" s="239"/>
      <c r="AF477" s="239"/>
      <c r="AG477" s="239"/>
      <c r="AH477" s="239"/>
    </row>
    <row r="478" ht="11.25" customHeight="1">
      <c r="A478" s="239"/>
      <c r="B478" s="239"/>
      <c r="C478" s="239"/>
      <c r="D478" s="239"/>
      <c r="E478" s="239"/>
      <c r="F478" s="239"/>
      <c r="G478" s="239"/>
      <c r="H478" s="239"/>
      <c r="I478" s="239"/>
      <c r="J478" s="239"/>
      <c r="K478" s="239"/>
      <c r="L478" s="239"/>
      <c r="M478" s="239"/>
      <c r="N478" s="239"/>
      <c r="O478" s="239"/>
      <c r="P478" s="239"/>
      <c r="Q478" s="239"/>
      <c r="R478" s="239"/>
      <c r="S478" s="239"/>
      <c r="T478" s="239"/>
      <c r="U478" s="239"/>
      <c r="V478" s="239"/>
      <c r="W478" s="239"/>
      <c r="X478" s="239"/>
      <c r="Y478" s="239"/>
      <c r="Z478" s="239"/>
      <c r="AA478" s="239"/>
      <c r="AB478" s="239"/>
      <c r="AC478" s="239"/>
      <c r="AD478" s="239"/>
      <c r="AE478" s="239"/>
      <c r="AF478" s="239"/>
      <c r="AG478" s="239"/>
      <c r="AH478" s="239"/>
    </row>
    <row r="479" ht="11.25" customHeight="1">
      <c r="A479" s="239"/>
      <c r="B479" s="239"/>
      <c r="C479" s="239"/>
      <c r="D479" s="239"/>
      <c r="E479" s="239"/>
      <c r="F479" s="239"/>
      <c r="G479" s="239"/>
      <c r="H479" s="239"/>
      <c r="I479" s="239"/>
      <c r="J479" s="239"/>
      <c r="K479" s="239"/>
      <c r="L479" s="239"/>
      <c r="M479" s="239"/>
      <c r="N479" s="239"/>
      <c r="O479" s="239"/>
      <c r="P479" s="239"/>
      <c r="Q479" s="239"/>
      <c r="R479" s="239"/>
      <c r="S479" s="239"/>
      <c r="T479" s="239"/>
      <c r="U479" s="239"/>
      <c r="V479" s="239"/>
      <c r="W479" s="239"/>
      <c r="X479" s="239"/>
      <c r="Y479" s="239"/>
      <c r="Z479" s="239"/>
      <c r="AA479" s="239"/>
      <c r="AB479" s="239"/>
      <c r="AC479" s="239"/>
      <c r="AD479" s="239"/>
      <c r="AE479" s="239"/>
      <c r="AF479" s="239"/>
      <c r="AG479" s="239"/>
      <c r="AH479" s="239"/>
    </row>
    <row r="480" ht="11.25" customHeight="1">
      <c r="A480" s="239"/>
      <c r="B480" s="239"/>
      <c r="C480" s="239"/>
      <c r="D480" s="239"/>
      <c r="E480" s="239"/>
      <c r="F480" s="239"/>
      <c r="G480" s="239"/>
      <c r="H480" s="239"/>
      <c r="I480" s="239"/>
      <c r="J480" s="239"/>
      <c r="K480" s="239"/>
      <c r="L480" s="239"/>
      <c r="M480" s="239"/>
      <c r="N480" s="239"/>
      <c r="O480" s="239"/>
      <c r="P480" s="239"/>
      <c r="Q480" s="239"/>
      <c r="R480" s="239"/>
      <c r="S480" s="239"/>
      <c r="T480" s="239"/>
      <c r="U480" s="239"/>
      <c r="V480" s="239"/>
      <c r="W480" s="239"/>
      <c r="X480" s="239"/>
      <c r="Y480" s="239"/>
      <c r="Z480" s="239"/>
      <c r="AA480" s="239"/>
      <c r="AB480" s="239"/>
      <c r="AC480" s="239"/>
      <c r="AD480" s="239"/>
      <c r="AE480" s="239"/>
      <c r="AF480" s="239"/>
      <c r="AG480" s="239"/>
      <c r="AH480" s="239"/>
    </row>
    <row r="481" ht="11.25" customHeight="1">
      <c r="A481" s="239"/>
      <c r="B481" s="239"/>
      <c r="C481" s="239"/>
      <c r="D481" s="239"/>
      <c r="E481" s="239"/>
      <c r="F481" s="239"/>
      <c r="G481" s="239"/>
      <c r="H481" s="239"/>
      <c r="I481" s="239"/>
      <c r="J481" s="239"/>
      <c r="K481" s="239"/>
      <c r="L481" s="239"/>
      <c r="M481" s="239"/>
      <c r="N481" s="239"/>
      <c r="O481" s="239"/>
      <c r="P481" s="239"/>
      <c r="Q481" s="239"/>
      <c r="R481" s="239"/>
      <c r="S481" s="239"/>
      <c r="T481" s="239"/>
      <c r="U481" s="239"/>
      <c r="V481" s="239"/>
      <c r="W481" s="239"/>
      <c r="X481" s="239"/>
      <c r="Y481" s="239"/>
      <c r="Z481" s="239"/>
      <c r="AA481" s="239"/>
      <c r="AB481" s="239"/>
      <c r="AC481" s="239"/>
      <c r="AD481" s="239"/>
      <c r="AE481" s="239"/>
      <c r="AF481" s="239"/>
      <c r="AG481" s="239"/>
      <c r="AH481" s="239"/>
    </row>
    <row r="482" ht="11.25" customHeight="1">
      <c r="A482" s="239"/>
      <c r="B482" s="239"/>
      <c r="C482" s="239"/>
      <c r="D482" s="239"/>
      <c r="E482" s="239"/>
      <c r="F482" s="239"/>
      <c r="G482" s="239"/>
      <c r="H482" s="239"/>
      <c r="I482" s="239"/>
      <c r="J482" s="239"/>
      <c r="K482" s="239"/>
      <c r="L482" s="239"/>
      <c r="M482" s="239"/>
      <c r="N482" s="239"/>
      <c r="O482" s="239"/>
      <c r="P482" s="239"/>
      <c r="Q482" s="239"/>
      <c r="R482" s="239"/>
      <c r="S482" s="239"/>
      <c r="T482" s="239"/>
      <c r="U482" s="239"/>
      <c r="V482" s="239"/>
      <c r="W482" s="239"/>
      <c r="X482" s="239"/>
      <c r="Y482" s="239"/>
      <c r="Z482" s="239"/>
      <c r="AA482" s="239"/>
      <c r="AB482" s="239"/>
      <c r="AC482" s="239"/>
      <c r="AD482" s="239"/>
      <c r="AE482" s="239"/>
      <c r="AF482" s="239"/>
      <c r="AG482" s="239"/>
      <c r="AH482" s="239"/>
    </row>
    <row r="483" ht="11.25" customHeight="1">
      <c r="A483" s="239"/>
      <c r="B483" s="239"/>
      <c r="C483" s="239"/>
      <c r="D483" s="239"/>
      <c r="E483" s="239"/>
      <c r="F483" s="239"/>
      <c r="G483" s="239"/>
      <c r="H483" s="239"/>
      <c r="I483" s="239"/>
      <c r="J483" s="239"/>
      <c r="K483" s="239"/>
      <c r="L483" s="239"/>
      <c r="M483" s="239"/>
      <c r="N483" s="239"/>
      <c r="O483" s="239"/>
      <c r="P483" s="239"/>
      <c r="Q483" s="239"/>
      <c r="R483" s="239"/>
      <c r="S483" s="239"/>
      <c r="T483" s="239"/>
      <c r="U483" s="239"/>
      <c r="V483" s="239"/>
      <c r="W483" s="239"/>
      <c r="X483" s="239"/>
      <c r="Y483" s="239"/>
      <c r="Z483" s="239"/>
      <c r="AA483" s="239"/>
      <c r="AB483" s="239"/>
      <c r="AC483" s="239"/>
      <c r="AD483" s="239"/>
      <c r="AE483" s="239"/>
      <c r="AF483" s="239"/>
      <c r="AG483" s="239"/>
      <c r="AH483" s="239"/>
    </row>
    <row r="484" ht="11.25" customHeight="1">
      <c r="A484" s="239"/>
      <c r="B484" s="239"/>
      <c r="C484" s="239"/>
      <c r="D484" s="239"/>
      <c r="E484" s="239"/>
      <c r="F484" s="239"/>
      <c r="G484" s="239"/>
      <c r="H484" s="239"/>
      <c r="I484" s="239"/>
      <c r="J484" s="239"/>
      <c r="K484" s="239"/>
      <c r="L484" s="239"/>
      <c r="M484" s="239"/>
      <c r="N484" s="239"/>
      <c r="O484" s="239"/>
      <c r="P484" s="239"/>
      <c r="Q484" s="239"/>
      <c r="R484" s="239"/>
      <c r="S484" s="239"/>
      <c r="T484" s="239"/>
      <c r="U484" s="239"/>
      <c r="V484" s="239"/>
      <c r="W484" s="239"/>
      <c r="X484" s="239"/>
      <c r="Y484" s="239"/>
      <c r="Z484" s="239"/>
      <c r="AA484" s="239"/>
      <c r="AB484" s="239"/>
      <c r="AC484" s="239"/>
      <c r="AD484" s="239"/>
      <c r="AE484" s="239"/>
      <c r="AF484" s="239"/>
      <c r="AG484" s="239"/>
      <c r="AH484" s="239"/>
    </row>
    <row r="485" ht="11.25" customHeight="1">
      <c r="A485" s="239"/>
      <c r="B485" s="239"/>
      <c r="C485" s="239"/>
      <c r="D485" s="239"/>
      <c r="E485" s="239"/>
      <c r="F485" s="239"/>
      <c r="G485" s="239"/>
      <c r="H485" s="239"/>
      <c r="I485" s="239"/>
      <c r="J485" s="239"/>
      <c r="K485" s="239"/>
      <c r="L485" s="239"/>
      <c r="M485" s="239"/>
      <c r="N485" s="239"/>
      <c r="O485" s="239"/>
      <c r="P485" s="239"/>
      <c r="Q485" s="239"/>
      <c r="R485" s="239"/>
      <c r="S485" s="239"/>
      <c r="T485" s="239"/>
      <c r="U485" s="239"/>
      <c r="V485" s="239"/>
      <c r="W485" s="239"/>
      <c r="X485" s="239"/>
      <c r="Y485" s="239"/>
      <c r="Z485" s="239"/>
      <c r="AA485" s="239"/>
      <c r="AB485" s="239"/>
      <c r="AC485" s="239"/>
      <c r="AD485" s="239"/>
      <c r="AE485" s="239"/>
      <c r="AF485" s="239"/>
      <c r="AG485" s="239"/>
      <c r="AH485" s="239"/>
    </row>
    <row r="486" ht="11.25" customHeight="1">
      <c r="A486" s="239"/>
      <c r="B486" s="239"/>
      <c r="C486" s="239"/>
      <c r="D486" s="239"/>
      <c r="E486" s="239"/>
      <c r="F486" s="239"/>
      <c r="G486" s="239"/>
      <c r="H486" s="239"/>
      <c r="I486" s="239"/>
      <c r="J486" s="239"/>
      <c r="K486" s="239"/>
      <c r="L486" s="239"/>
      <c r="M486" s="239"/>
      <c r="N486" s="239"/>
      <c r="O486" s="239"/>
      <c r="P486" s="239"/>
      <c r="Q486" s="239"/>
      <c r="R486" s="239"/>
      <c r="S486" s="239"/>
      <c r="T486" s="239"/>
      <c r="U486" s="239"/>
      <c r="V486" s="239"/>
      <c r="W486" s="239"/>
      <c r="X486" s="239"/>
      <c r="Y486" s="239"/>
      <c r="Z486" s="239"/>
      <c r="AA486" s="239"/>
      <c r="AB486" s="239"/>
      <c r="AC486" s="239"/>
      <c r="AD486" s="239"/>
      <c r="AE486" s="239"/>
      <c r="AF486" s="239"/>
      <c r="AG486" s="239"/>
      <c r="AH486" s="239"/>
    </row>
    <row r="487" ht="11.25" customHeight="1">
      <c r="A487" s="239"/>
      <c r="B487" s="239"/>
      <c r="C487" s="239"/>
      <c r="D487" s="239"/>
      <c r="E487" s="239"/>
      <c r="F487" s="239"/>
      <c r="G487" s="239"/>
      <c r="H487" s="239"/>
      <c r="I487" s="239"/>
      <c r="J487" s="239"/>
      <c r="K487" s="239"/>
      <c r="L487" s="239"/>
      <c r="M487" s="239"/>
      <c r="N487" s="239"/>
      <c r="O487" s="239"/>
      <c r="P487" s="239"/>
      <c r="Q487" s="239"/>
      <c r="R487" s="239"/>
      <c r="S487" s="239"/>
      <c r="T487" s="239"/>
      <c r="U487" s="239"/>
      <c r="V487" s="239"/>
      <c r="W487" s="239"/>
      <c r="X487" s="239"/>
      <c r="Y487" s="239"/>
      <c r="Z487" s="239"/>
      <c r="AA487" s="239"/>
      <c r="AB487" s="239"/>
      <c r="AC487" s="239"/>
      <c r="AD487" s="239"/>
      <c r="AE487" s="239"/>
      <c r="AF487" s="239"/>
      <c r="AG487" s="239"/>
      <c r="AH487" s="239"/>
    </row>
    <row r="488" ht="11.25" customHeight="1">
      <c r="A488" s="239"/>
      <c r="B488" s="239"/>
      <c r="C488" s="239"/>
      <c r="D488" s="239"/>
      <c r="E488" s="239"/>
      <c r="F488" s="239"/>
      <c r="G488" s="239"/>
      <c r="H488" s="239"/>
      <c r="I488" s="239"/>
      <c r="J488" s="239"/>
      <c r="K488" s="239"/>
      <c r="L488" s="239"/>
      <c r="M488" s="239"/>
      <c r="N488" s="239"/>
      <c r="O488" s="239"/>
      <c r="P488" s="239"/>
      <c r="Q488" s="239"/>
      <c r="R488" s="239"/>
      <c r="S488" s="239"/>
      <c r="T488" s="239"/>
      <c r="U488" s="239"/>
      <c r="V488" s="239"/>
      <c r="W488" s="239"/>
      <c r="X488" s="239"/>
      <c r="Y488" s="239"/>
      <c r="Z488" s="239"/>
      <c r="AA488" s="239"/>
      <c r="AB488" s="239"/>
      <c r="AC488" s="239"/>
      <c r="AD488" s="239"/>
      <c r="AE488" s="239"/>
      <c r="AF488" s="239"/>
      <c r="AG488" s="239"/>
      <c r="AH488" s="239"/>
    </row>
    <row r="489" ht="11.25" customHeight="1">
      <c r="A489" s="239"/>
      <c r="B489" s="239"/>
      <c r="C489" s="239"/>
      <c r="D489" s="239"/>
      <c r="E489" s="239"/>
      <c r="F489" s="239"/>
      <c r="G489" s="239"/>
      <c r="H489" s="239"/>
      <c r="I489" s="239"/>
      <c r="J489" s="239"/>
      <c r="K489" s="239"/>
      <c r="L489" s="239"/>
      <c r="M489" s="239"/>
      <c r="N489" s="239"/>
      <c r="O489" s="239"/>
      <c r="P489" s="239"/>
      <c r="Q489" s="239"/>
      <c r="R489" s="239"/>
      <c r="S489" s="239"/>
      <c r="T489" s="239"/>
      <c r="U489" s="239"/>
      <c r="V489" s="239"/>
      <c r="W489" s="239"/>
      <c r="X489" s="239"/>
      <c r="Y489" s="239"/>
      <c r="Z489" s="239"/>
      <c r="AA489" s="239"/>
      <c r="AB489" s="239"/>
      <c r="AC489" s="239"/>
      <c r="AD489" s="239"/>
      <c r="AE489" s="239"/>
      <c r="AF489" s="239"/>
      <c r="AG489" s="239"/>
      <c r="AH489" s="239"/>
    </row>
    <row r="490" ht="11.25" customHeight="1">
      <c r="A490" s="239"/>
      <c r="B490" s="239"/>
      <c r="C490" s="239"/>
      <c r="D490" s="239"/>
      <c r="E490" s="239"/>
      <c r="F490" s="239"/>
      <c r="G490" s="239"/>
      <c r="H490" s="239"/>
      <c r="I490" s="239"/>
      <c r="J490" s="239"/>
      <c r="K490" s="239"/>
      <c r="L490" s="239"/>
      <c r="M490" s="239"/>
      <c r="N490" s="239"/>
      <c r="O490" s="239"/>
      <c r="P490" s="239"/>
      <c r="Q490" s="239"/>
      <c r="R490" s="239"/>
      <c r="S490" s="239"/>
      <c r="T490" s="239"/>
      <c r="U490" s="239"/>
      <c r="V490" s="239"/>
      <c r="W490" s="239"/>
      <c r="X490" s="239"/>
      <c r="Y490" s="239"/>
      <c r="Z490" s="239"/>
      <c r="AA490" s="239"/>
      <c r="AB490" s="239"/>
      <c r="AC490" s="239"/>
      <c r="AD490" s="239"/>
      <c r="AE490" s="239"/>
      <c r="AF490" s="239"/>
      <c r="AG490" s="239"/>
      <c r="AH490" s="239"/>
    </row>
    <row r="491" ht="11.25" customHeight="1">
      <c r="A491" s="239"/>
      <c r="B491" s="239"/>
      <c r="C491" s="239"/>
      <c r="D491" s="239"/>
      <c r="E491" s="239"/>
      <c r="F491" s="239"/>
      <c r="G491" s="239"/>
      <c r="H491" s="239"/>
      <c r="I491" s="239"/>
      <c r="J491" s="239"/>
      <c r="K491" s="239"/>
      <c r="L491" s="239"/>
      <c r="M491" s="239"/>
      <c r="N491" s="239"/>
      <c r="O491" s="239"/>
      <c r="P491" s="239"/>
      <c r="Q491" s="239"/>
      <c r="R491" s="239"/>
      <c r="S491" s="239"/>
      <c r="T491" s="239"/>
      <c r="U491" s="239"/>
      <c r="V491" s="239"/>
      <c r="W491" s="239"/>
      <c r="X491" s="239"/>
      <c r="Y491" s="239"/>
      <c r="Z491" s="239"/>
      <c r="AA491" s="239"/>
      <c r="AB491" s="239"/>
      <c r="AC491" s="239"/>
      <c r="AD491" s="239"/>
      <c r="AE491" s="239"/>
      <c r="AF491" s="239"/>
      <c r="AG491" s="239"/>
      <c r="AH491" s="239"/>
    </row>
    <row r="492" ht="11.25" customHeight="1">
      <c r="A492" s="239"/>
      <c r="B492" s="239"/>
      <c r="C492" s="239"/>
      <c r="D492" s="239"/>
      <c r="E492" s="239"/>
      <c r="F492" s="239"/>
      <c r="G492" s="239"/>
      <c r="H492" s="239"/>
      <c r="I492" s="239"/>
      <c r="J492" s="239"/>
      <c r="K492" s="239"/>
      <c r="L492" s="239"/>
      <c r="M492" s="239"/>
      <c r="N492" s="239"/>
      <c r="O492" s="239"/>
      <c r="P492" s="239"/>
      <c r="Q492" s="239"/>
      <c r="R492" s="239"/>
      <c r="S492" s="239"/>
      <c r="T492" s="239"/>
      <c r="U492" s="239"/>
      <c r="V492" s="239"/>
      <c r="W492" s="239"/>
      <c r="X492" s="239"/>
      <c r="Y492" s="239"/>
      <c r="Z492" s="239"/>
      <c r="AA492" s="239"/>
      <c r="AB492" s="239"/>
      <c r="AC492" s="239"/>
      <c r="AD492" s="239"/>
      <c r="AE492" s="239"/>
      <c r="AF492" s="239"/>
      <c r="AG492" s="239"/>
      <c r="AH492" s="239"/>
    </row>
    <row r="493" ht="11.25" customHeight="1">
      <c r="A493" s="239"/>
      <c r="B493" s="239"/>
      <c r="C493" s="239"/>
      <c r="D493" s="239"/>
      <c r="E493" s="239"/>
      <c r="F493" s="239"/>
      <c r="G493" s="239"/>
      <c r="H493" s="239"/>
      <c r="I493" s="239"/>
      <c r="J493" s="239"/>
      <c r="K493" s="239"/>
      <c r="L493" s="239"/>
      <c r="M493" s="239"/>
      <c r="N493" s="239"/>
      <c r="O493" s="239"/>
      <c r="P493" s="239"/>
      <c r="Q493" s="239"/>
      <c r="R493" s="239"/>
      <c r="S493" s="239"/>
      <c r="T493" s="239"/>
      <c r="U493" s="239"/>
      <c r="V493" s="239"/>
      <c r="W493" s="239"/>
      <c r="X493" s="239"/>
      <c r="Y493" s="239"/>
      <c r="Z493" s="239"/>
      <c r="AA493" s="239"/>
      <c r="AB493" s="239"/>
      <c r="AC493" s="239"/>
      <c r="AD493" s="239"/>
      <c r="AE493" s="239"/>
      <c r="AF493" s="239"/>
      <c r="AG493" s="239"/>
      <c r="AH493" s="239"/>
    </row>
    <row r="494" ht="11.25" customHeight="1">
      <c r="A494" s="239"/>
      <c r="B494" s="239"/>
      <c r="C494" s="239"/>
      <c r="D494" s="239"/>
      <c r="E494" s="239"/>
      <c r="F494" s="239"/>
      <c r="G494" s="239"/>
      <c r="H494" s="239"/>
      <c r="I494" s="239"/>
      <c r="J494" s="239"/>
      <c r="K494" s="239"/>
      <c r="L494" s="239"/>
      <c r="M494" s="239"/>
      <c r="N494" s="239"/>
      <c r="O494" s="239"/>
      <c r="P494" s="239"/>
      <c r="Q494" s="239"/>
      <c r="R494" s="239"/>
      <c r="S494" s="239"/>
      <c r="T494" s="239"/>
      <c r="U494" s="239"/>
      <c r="V494" s="239"/>
      <c r="W494" s="239"/>
      <c r="X494" s="239"/>
      <c r="Y494" s="239"/>
      <c r="Z494" s="239"/>
      <c r="AA494" s="239"/>
      <c r="AB494" s="239"/>
      <c r="AC494" s="239"/>
      <c r="AD494" s="239"/>
      <c r="AE494" s="239"/>
      <c r="AF494" s="239"/>
      <c r="AG494" s="239"/>
      <c r="AH494" s="239"/>
    </row>
    <row r="495" ht="11.25" customHeight="1">
      <c r="A495" s="239"/>
      <c r="B495" s="239"/>
      <c r="C495" s="239"/>
      <c r="D495" s="239"/>
      <c r="E495" s="239"/>
      <c r="F495" s="239"/>
      <c r="G495" s="239"/>
      <c r="H495" s="239"/>
      <c r="I495" s="239"/>
      <c r="J495" s="239"/>
      <c r="K495" s="239"/>
      <c r="L495" s="239"/>
      <c r="M495" s="239"/>
      <c r="N495" s="239"/>
      <c r="O495" s="239"/>
      <c r="P495" s="239"/>
      <c r="Q495" s="239"/>
      <c r="R495" s="239"/>
      <c r="S495" s="239"/>
      <c r="T495" s="239"/>
      <c r="U495" s="239"/>
      <c r="V495" s="239"/>
      <c r="W495" s="239"/>
      <c r="X495" s="239"/>
      <c r="Y495" s="239"/>
      <c r="Z495" s="239"/>
      <c r="AA495" s="239"/>
      <c r="AB495" s="239"/>
      <c r="AC495" s="239"/>
      <c r="AD495" s="239"/>
      <c r="AE495" s="239"/>
      <c r="AF495" s="239"/>
      <c r="AG495" s="239"/>
      <c r="AH495" s="239"/>
    </row>
    <row r="496" ht="11.25" customHeight="1">
      <c r="A496" s="239"/>
      <c r="B496" s="239"/>
      <c r="C496" s="239"/>
      <c r="D496" s="239"/>
      <c r="E496" s="239"/>
      <c r="F496" s="239"/>
      <c r="G496" s="239"/>
      <c r="H496" s="239"/>
      <c r="I496" s="239"/>
      <c r="J496" s="239"/>
      <c r="K496" s="239"/>
      <c r="L496" s="239"/>
      <c r="M496" s="239"/>
      <c r="N496" s="239"/>
      <c r="O496" s="239"/>
      <c r="P496" s="239"/>
      <c r="Q496" s="239"/>
      <c r="R496" s="239"/>
      <c r="S496" s="239"/>
      <c r="T496" s="239"/>
      <c r="U496" s="239"/>
      <c r="V496" s="239"/>
      <c r="W496" s="239"/>
      <c r="X496" s="239"/>
      <c r="Y496" s="239"/>
      <c r="Z496" s="239"/>
      <c r="AA496" s="239"/>
      <c r="AB496" s="239"/>
      <c r="AC496" s="239"/>
      <c r="AD496" s="239"/>
      <c r="AE496" s="239"/>
      <c r="AF496" s="239"/>
      <c r="AG496" s="239"/>
      <c r="AH496" s="239"/>
    </row>
    <row r="497" ht="11.25" customHeight="1">
      <c r="A497" s="239"/>
      <c r="B497" s="239"/>
      <c r="C497" s="239"/>
      <c r="D497" s="239"/>
      <c r="E497" s="239"/>
      <c r="F497" s="239"/>
      <c r="G497" s="239"/>
      <c r="H497" s="239"/>
      <c r="I497" s="239"/>
      <c r="J497" s="239"/>
      <c r="K497" s="239"/>
      <c r="L497" s="239"/>
      <c r="M497" s="239"/>
      <c r="N497" s="239"/>
      <c r="O497" s="239"/>
      <c r="P497" s="239"/>
      <c r="Q497" s="239"/>
      <c r="R497" s="239"/>
      <c r="S497" s="239"/>
      <c r="T497" s="239"/>
      <c r="U497" s="239"/>
      <c r="V497" s="239"/>
      <c r="W497" s="239"/>
      <c r="X497" s="239"/>
      <c r="Y497" s="239"/>
      <c r="Z497" s="239"/>
      <c r="AA497" s="239"/>
      <c r="AB497" s="239"/>
      <c r="AC497" s="239"/>
      <c r="AD497" s="239"/>
      <c r="AE497" s="239"/>
      <c r="AF497" s="239"/>
      <c r="AG497" s="239"/>
      <c r="AH497" s="239"/>
    </row>
    <row r="498" ht="11.25" customHeight="1">
      <c r="A498" s="239"/>
      <c r="B498" s="239"/>
      <c r="C498" s="239"/>
      <c r="D498" s="239"/>
      <c r="E498" s="239"/>
      <c r="F498" s="239"/>
      <c r="G498" s="239"/>
      <c r="H498" s="239"/>
      <c r="I498" s="239"/>
      <c r="J498" s="239"/>
      <c r="K498" s="239"/>
      <c r="L498" s="239"/>
      <c r="M498" s="239"/>
      <c r="N498" s="239"/>
      <c r="O498" s="239"/>
      <c r="P498" s="239"/>
      <c r="Q498" s="239"/>
      <c r="R498" s="239"/>
      <c r="S498" s="239"/>
      <c r="T498" s="239"/>
      <c r="U498" s="239"/>
      <c r="V498" s="239"/>
      <c r="W498" s="239"/>
      <c r="X498" s="239"/>
      <c r="Y498" s="239"/>
      <c r="Z498" s="239"/>
      <c r="AA498" s="239"/>
      <c r="AB498" s="239"/>
      <c r="AC498" s="239"/>
      <c r="AD498" s="239"/>
      <c r="AE498" s="239"/>
      <c r="AF498" s="239"/>
      <c r="AG498" s="239"/>
      <c r="AH498" s="239"/>
    </row>
    <row r="499" ht="11.25" customHeight="1">
      <c r="A499" s="239"/>
      <c r="B499" s="239"/>
      <c r="C499" s="239"/>
      <c r="D499" s="239"/>
      <c r="E499" s="239"/>
      <c r="F499" s="239"/>
      <c r="G499" s="239"/>
      <c r="H499" s="239"/>
      <c r="I499" s="239"/>
      <c r="J499" s="239"/>
      <c r="K499" s="239"/>
      <c r="L499" s="239"/>
      <c r="M499" s="239"/>
      <c r="N499" s="239"/>
      <c r="O499" s="239"/>
      <c r="P499" s="239"/>
      <c r="Q499" s="239"/>
      <c r="R499" s="239"/>
      <c r="S499" s="239"/>
      <c r="T499" s="239"/>
      <c r="U499" s="239"/>
      <c r="V499" s="239"/>
      <c r="W499" s="239"/>
      <c r="X499" s="239"/>
      <c r="Y499" s="239"/>
      <c r="Z499" s="239"/>
      <c r="AA499" s="239"/>
      <c r="AB499" s="239"/>
      <c r="AC499" s="239"/>
      <c r="AD499" s="239"/>
      <c r="AE499" s="239"/>
      <c r="AF499" s="239"/>
      <c r="AG499" s="239"/>
      <c r="AH499" s="239"/>
    </row>
    <row r="500" ht="11.25" customHeight="1">
      <c r="A500" s="239"/>
      <c r="B500" s="239"/>
      <c r="C500" s="239"/>
      <c r="D500" s="239"/>
      <c r="E500" s="239"/>
      <c r="F500" s="239"/>
      <c r="G500" s="239"/>
      <c r="H500" s="239"/>
      <c r="I500" s="239"/>
      <c r="J500" s="239"/>
      <c r="K500" s="239"/>
      <c r="L500" s="239"/>
      <c r="M500" s="239"/>
      <c r="N500" s="239"/>
      <c r="O500" s="239"/>
      <c r="P500" s="239"/>
      <c r="Q500" s="239"/>
      <c r="R500" s="239"/>
      <c r="S500" s="239"/>
      <c r="T500" s="239"/>
      <c r="U500" s="239"/>
      <c r="V500" s="239"/>
      <c r="W500" s="239"/>
      <c r="X500" s="239"/>
      <c r="Y500" s="239"/>
      <c r="Z500" s="239"/>
      <c r="AA500" s="239"/>
      <c r="AB500" s="239"/>
      <c r="AC500" s="239"/>
      <c r="AD500" s="239"/>
      <c r="AE500" s="239"/>
      <c r="AF500" s="239"/>
      <c r="AG500" s="239"/>
      <c r="AH500" s="239"/>
    </row>
    <row r="501" ht="11.25" customHeight="1">
      <c r="A501" s="239"/>
      <c r="B501" s="239"/>
      <c r="C501" s="239"/>
      <c r="D501" s="239"/>
      <c r="E501" s="239"/>
      <c r="F501" s="239"/>
      <c r="G501" s="239"/>
      <c r="H501" s="239"/>
      <c r="I501" s="239"/>
      <c r="J501" s="239"/>
      <c r="K501" s="239"/>
      <c r="L501" s="239"/>
      <c r="M501" s="239"/>
      <c r="N501" s="239"/>
      <c r="O501" s="239"/>
      <c r="P501" s="239"/>
      <c r="Q501" s="239"/>
      <c r="R501" s="239"/>
      <c r="S501" s="239"/>
      <c r="T501" s="239"/>
      <c r="U501" s="239"/>
      <c r="V501" s="239"/>
      <c r="W501" s="239"/>
      <c r="X501" s="239"/>
      <c r="Y501" s="239"/>
      <c r="Z501" s="239"/>
      <c r="AA501" s="239"/>
      <c r="AB501" s="239"/>
      <c r="AC501" s="239"/>
      <c r="AD501" s="239"/>
      <c r="AE501" s="239"/>
      <c r="AF501" s="239"/>
      <c r="AG501" s="239"/>
      <c r="AH501" s="239"/>
    </row>
    <row r="502" ht="11.25" customHeight="1">
      <c r="A502" s="239"/>
      <c r="B502" s="239"/>
      <c r="C502" s="239"/>
      <c r="D502" s="239"/>
      <c r="E502" s="239"/>
      <c r="F502" s="239"/>
      <c r="G502" s="239"/>
      <c r="H502" s="239"/>
      <c r="I502" s="239"/>
      <c r="J502" s="239"/>
      <c r="K502" s="239"/>
      <c r="L502" s="239"/>
      <c r="M502" s="239"/>
      <c r="N502" s="239"/>
      <c r="O502" s="239"/>
      <c r="P502" s="239"/>
      <c r="Q502" s="239"/>
      <c r="R502" s="239"/>
      <c r="S502" s="239"/>
      <c r="T502" s="239"/>
      <c r="U502" s="239"/>
      <c r="V502" s="239"/>
      <c r="W502" s="239"/>
      <c r="X502" s="239"/>
      <c r="Y502" s="239"/>
      <c r="Z502" s="239"/>
      <c r="AA502" s="239"/>
      <c r="AB502" s="239"/>
      <c r="AC502" s="239"/>
      <c r="AD502" s="239"/>
      <c r="AE502" s="239"/>
      <c r="AF502" s="239"/>
      <c r="AG502" s="239"/>
      <c r="AH502" s="239"/>
    </row>
    <row r="503" ht="11.25" customHeight="1">
      <c r="A503" s="239"/>
      <c r="B503" s="239"/>
      <c r="C503" s="239"/>
      <c r="D503" s="239"/>
      <c r="E503" s="239"/>
      <c r="F503" s="239"/>
      <c r="G503" s="239"/>
      <c r="H503" s="239"/>
      <c r="I503" s="239"/>
      <c r="J503" s="239"/>
      <c r="K503" s="239"/>
      <c r="L503" s="239"/>
      <c r="M503" s="239"/>
      <c r="N503" s="239"/>
      <c r="O503" s="239"/>
      <c r="P503" s="239"/>
      <c r="Q503" s="239"/>
      <c r="R503" s="239"/>
      <c r="S503" s="239"/>
      <c r="T503" s="239"/>
      <c r="U503" s="239"/>
      <c r="V503" s="239"/>
      <c r="W503" s="239"/>
      <c r="X503" s="239"/>
      <c r="Y503" s="239"/>
      <c r="Z503" s="239"/>
      <c r="AA503" s="239"/>
      <c r="AB503" s="239"/>
      <c r="AC503" s="239"/>
      <c r="AD503" s="239"/>
      <c r="AE503" s="239"/>
      <c r="AF503" s="239"/>
      <c r="AG503" s="239"/>
      <c r="AH503" s="239"/>
    </row>
    <row r="504" ht="11.25" customHeight="1">
      <c r="A504" s="239"/>
      <c r="B504" s="239"/>
      <c r="C504" s="239"/>
      <c r="D504" s="239"/>
      <c r="E504" s="239"/>
      <c r="F504" s="239"/>
      <c r="G504" s="239"/>
      <c r="H504" s="239"/>
      <c r="I504" s="239"/>
      <c r="J504" s="239"/>
      <c r="K504" s="239"/>
      <c r="L504" s="239"/>
      <c r="M504" s="239"/>
      <c r="N504" s="239"/>
      <c r="O504" s="239"/>
      <c r="P504" s="239"/>
      <c r="Q504" s="239"/>
      <c r="R504" s="239"/>
      <c r="S504" s="239"/>
      <c r="T504" s="239"/>
      <c r="U504" s="239"/>
      <c r="V504" s="239"/>
      <c r="W504" s="239"/>
      <c r="X504" s="239"/>
      <c r="Y504" s="239"/>
      <c r="Z504" s="239"/>
      <c r="AA504" s="239"/>
      <c r="AB504" s="239"/>
      <c r="AC504" s="239"/>
      <c r="AD504" s="239"/>
      <c r="AE504" s="239"/>
      <c r="AF504" s="239"/>
      <c r="AG504" s="239"/>
      <c r="AH504" s="239"/>
    </row>
    <row r="505" ht="11.25" customHeight="1">
      <c r="A505" s="239"/>
      <c r="B505" s="239"/>
      <c r="C505" s="239"/>
      <c r="D505" s="239"/>
      <c r="E505" s="239"/>
      <c r="F505" s="239"/>
      <c r="G505" s="239"/>
      <c r="H505" s="239"/>
      <c r="I505" s="239"/>
      <c r="J505" s="239"/>
      <c r="K505" s="239"/>
      <c r="L505" s="239"/>
      <c r="M505" s="239"/>
      <c r="N505" s="239"/>
      <c r="O505" s="239"/>
      <c r="P505" s="239"/>
      <c r="Q505" s="239"/>
      <c r="R505" s="239"/>
      <c r="S505" s="239"/>
      <c r="T505" s="239"/>
      <c r="U505" s="239"/>
      <c r="V505" s="239"/>
      <c r="W505" s="239"/>
      <c r="X505" s="239"/>
      <c r="Y505" s="239"/>
      <c r="Z505" s="239"/>
      <c r="AA505" s="239"/>
      <c r="AB505" s="239"/>
      <c r="AC505" s="239"/>
      <c r="AD505" s="239"/>
      <c r="AE505" s="239"/>
      <c r="AF505" s="239"/>
      <c r="AG505" s="239"/>
      <c r="AH505" s="239"/>
    </row>
    <row r="506" ht="11.25" customHeight="1">
      <c r="A506" s="239"/>
      <c r="B506" s="239"/>
      <c r="C506" s="239"/>
      <c r="D506" s="239"/>
      <c r="E506" s="239"/>
      <c r="F506" s="239"/>
      <c r="G506" s="239"/>
      <c r="H506" s="239"/>
      <c r="I506" s="239"/>
      <c r="J506" s="239"/>
      <c r="K506" s="239"/>
      <c r="L506" s="239"/>
      <c r="M506" s="239"/>
      <c r="N506" s="239"/>
      <c r="O506" s="239"/>
      <c r="P506" s="239"/>
      <c r="Q506" s="239"/>
      <c r="R506" s="239"/>
      <c r="S506" s="239"/>
      <c r="T506" s="239"/>
      <c r="U506" s="239"/>
      <c r="V506" s="239"/>
      <c r="W506" s="239"/>
      <c r="X506" s="239"/>
      <c r="Y506" s="239"/>
      <c r="Z506" s="239"/>
      <c r="AA506" s="239"/>
      <c r="AB506" s="239"/>
      <c r="AC506" s="239"/>
      <c r="AD506" s="239"/>
      <c r="AE506" s="239"/>
      <c r="AF506" s="239"/>
      <c r="AG506" s="239"/>
      <c r="AH506" s="239"/>
    </row>
    <row r="507" ht="11.25" customHeight="1">
      <c r="A507" s="239"/>
      <c r="B507" s="239"/>
      <c r="C507" s="239"/>
      <c r="D507" s="239"/>
      <c r="E507" s="239"/>
      <c r="F507" s="239"/>
      <c r="G507" s="239"/>
      <c r="H507" s="239"/>
      <c r="I507" s="239"/>
      <c r="J507" s="239"/>
      <c r="K507" s="239"/>
      <c r="L507" s="239"/>
      <c r="M507" s="239"/>
      <c r="N507" s="239"/>
      <c r="O507" s="239"/>
      <c r="P507" s="239"/>
      <c r="Q507" s="239"/>
      <c r="R507" s="239"/>
      <c r="S507" s="239"/>
      <c r="T507" s="239"/>
      <c r="U507" s="239"/>
      <c r="V507" s="239"/>
      <c r="W507" s="239"/>
      <c r="X507" s="239"/>
      <c r="Y507" s="239"/>
      <c r="Z507" s="239"/>
      <c r="AA507" s="239"/>
      <c r="AB507" s="239"/>
      <c r="AC507" s="239"/>
      <c r="AD507" s="239"/>
      <c r="AE507" s="239"/>
      <c r="AF507" s="239"/>
      <c r="AG507" s="239"/>
      <c r="AH507" s="239"/>
    </row>
    <row r="508" ht="11.25" customHeight="1">
      <c r="A508" s="239"/>
      <c r="B508" s="239"/>
      <c r="C508" s="239"/>
      <c r="D508" s="239"/>
      <c r="E508" s="239"/>
      <c r="F508" s="239"/>
      <c r="G508" s="239"/>
      <c r="H508" s="239"/>
      <c r="I508" s="239"/>
      <c r="J508" s="239"/>
      <c r="K508" s="239"/>
      <c r="L508" s="239"/>
      <c r="M508" s="239"/>
      <c r="N508" s="239"/>
      <c r="O508" s="239"/>
      <c r="P508" s="239"/>
      <c r="Q508" s="239"/>
      <c r="R508" s="239"/>
      <c r="S508" s="239"/>
      <c r="T508" s="239"/>
      <c r="U508" s="239"/>
      <c r="V508" s="239"/>
      <c r="W508" s="239"/>
      <c r="X508" s="239"/>
      <c r="Y508" s="239"/>
      <c r="Z508" s="239"/>
      <c r="AA508" s="239"/>
      <c r="AB508" s="239"/>
      <c r="AC508" s="239"/>
      <c r="AD508" s="239"/>
      <c r="AE508" s="239"/>
      <c r="AF508" s="239"/>
      <c r="AG508" s="239"/>
      <c r="AH508" s="239"/>
    </row>
    <row r="509" ht="11.25" customHeight="1">
      <c r="A509" s="239"/>
      <c r="B509" s="239"/>
      <c r="C509" s="239"/>
      <c r="D509" s="239"/>
      <c r="E509" s="239"/>
      <c r="F509" s="239"/>
      <c r="G509" s="239"/>
      <c r="H509" s="239"/>
      <c r="I509" s="239"/>
      <c r="J509" s="239"/>
      <c r="K509" s="239"/>
      <c r="L509" s="239"/>
      <c r="M509" s="239"/>
      <c r="N509" s="239"/>
      <c r="O509" s="239"/>
      <c r="P509" s="239"/>
      <c r="Q509" s="239"/>
      <c r="R509" s="239"/>
      <c r="S509" s="239"/>
      <c r="T509" s="239"/>
      <c r="U509" s="239"/>
      <c r="V509" s="239"/>
      <c r="W509" s="239"/>
      <c r="X509" s="239"/>
      <c r="Y509" s="239"/>
      <c r="Z509" s="239"/>
      <c r="AA509" s="239"/>
      <c r="AB509" s="239"/>
      <c r="AC509" s="239"/>
      <c r="AD509" s="239"/>
      <c r="AE509" s="239"/>
      <c r="AF509" s="239"/>
      <c r="AG509" s="239"/>
      <c r="AH509" s="239"/>
    </row>
    <row r="510" ht="11.25" customHeight="1">
      <c r="A510" s="239"/>
      <c r="B510" s="239"/>
      <c r="C510" s="239"/>
      <c r="D510" s="239"/>
      <c r="E510" s="239"/>
      <c r="F510" s="239"/>
      <c r="G510" s="239"/>
      <c r="H510" s="239"/>
      <c r="I510" s="239"/>
      <c r="J510" s="239"/>
      <c r="K510" s="239"/>
      <c r="L510" s="239"/>
      <c r="M510" s="239"/>
      <c r="N510" s="239"/>
      <c r="O510" s="239"/>
      <c r="P510" s="239"/>
      <c r="Q510" s="239"/>
      <c r="R510" s="239"/>
      <c r="S510" s="239"/>
      <c r="T510" s="239"/>
      <c r="U510" s="239"/>
      <c r="V510" s="239"/>
      <c r="W510" s="239"/>
      <c r="X510" s="239"/>
      <c r="Y510" s="239"/>
      <c r="Z510" s="239"/>
      <c r="AA510" s="239"/>
      <c r="AB510" s="239"/>
      <c r="AC510" s="239"/>
      <c r="AD510" s="239"/>
      <c r="AE510" s="239"/>
      <c r="AF510" s="239"/>
      <c r="AG510" s="239"/>
      <c r="AH510" s="239"/>
    </row>
    <row r="511" ht="11.25" customHeight="1">
      <c r="A511" s="239"/>
      <c r="B511" s="239"/>
      <c r="C511" s="239"/>
      <c r="D511" s="239"/>
      <c r="E511" s="239"/>
      <c r="F511" s="239"/>
      <c r="G511" s="239"/>
      <c r="H511" s="239"/>
      <c r="I511" s="239"/>
      <c r="J511" s="239"/>
      <c r="K511" s="239"/>
      <c r="L511" s="239"/>
      <c r="M511" s="239"/>
      <c r="N511" s="239"/>
      <c r="O511" s="239"/>
      <c r="P511" s="239"/>
      <c r="Q511" s="239"/>
      <c r="R511" s="239"/>
      <c r="S511" s="239"/>
      <c r="T511" s="239"/>
      <c r="U511" s="239"/>
      <c r="V511" s="239"/>
      <c r="W511" s="239"/>
      <c r="X511" s="239"/>
      <c r="Y511" s="239"/>
      <c r="Z511" s="239"/>
      <c r="AA511" s="239"/>
      <c r="AB511" s="239"/>
      <c r="AC511" s="239"/>
      <c r="AD511" s="239"/>
      <c r="AE511" s="239"/>
      <c r="AF511" s="239"/>
      <c r="AG511" s="239"/>
      <c r="AH511" s="239"/>
    </row>
    <row r="512" ht="11.25" customHeight="1">
      <c r="A512" s="239"/>
      <c r="B512" s="239"/>
      <c r="C512" s="239"/>
      <c r="D512" s="239"/>
      <c r="E512" s="239"/>
      <c r="F512" s="239"/>
      <c r="G512" s="239"/>
      <c r="H512" s="239"/>
      <c r="I512" s="239"/>
      <c r="J512" s="239"/>
      <c r="K512" s="239"/>
      <c r="L512" s="239"/>
      <c r="M512" s="239"/>
      <c r="N512" s="239"/>
      <c r="O512" s="239"/>
      <c r="P512" s="239"/>
      <c r="Q512" s="239"/>
      <c r="R512" s="239"/>
      <c r="S512" s="239"/>
      <c r="T512" s="239"/>
      <c r="U512" s="239"/>
      <c r="V512" s="239"/>
      <c r="W512" s="239"/>
      <c r="X512" s="239"/>
      <c r="Y512" s="239"/>
      <c r="Z512" s="239"/>
      <c r="AA512" s="239"/>
      <c r="AB512" s="239"/>
      <c r="AC512" s="239"/>
      <c r="AD512" s="239"/>
      <c r="AE512" s="239"/>
      <c r="AF512" s="239"/>
      <c r="AG512" s="239"/>
      <c r="AH512" s="239"/>
    </row>
    <row r="513" ht="11.25" customHeight="1">
      <c r="A513" s="239"/>
      <c r="B513" s="239"/>
      <c r="C513" s="239"/>
      <c r="D513" s="239"/>
      <c r="E513" s="239"/>
      <c r="F513" s="239"/>
      <c r="G513" s="239"/>
      <c r="H513" s="239"/>
      <c r="I513" s="239"/>
      <c r="J513" s="239"/>
      <c r="K513" s="239"/>
      <c r="L513" s="239"/>
      <c r="M513" s="239"/>
      <c r="N513" s="239"/>
      <c r="O513" s="239"/>
      <c r="P513" s="239"/>
      <c r="Q513" s="239"/>
      <c r="R513" s="239"/>
      <c r="S513" s="239"/>
      <c r="T513" s="239"/>
      <c r="U513" s="239"/>
      <c r="V513" s="239"/>
      <c r="W513" s="239"/>
      <c r="X513" s="239"/>
      <c r="Y513" s="239"/>
      <c r="Z513" s="239"/>
      <c r="AA513" s="239"/>
      <c r="AB513" s="239"/>
      <c r="AC513" s="239"/>
      <c r="AD513" s="239"/>
      <c r="AE513" s="239"/>
      <c r="AF513" s="239"/>
      <c r="AG513" s="239"/>
      <c r="AH513" s="239"/>
    </row>
    <row r="514" ht="11.25" customHeight="1">
      <c r="A514" s="239"/>
      <c r="B514" s="239"/>
      <c r="C514" s="239"/>
      <c r="D514" s="239"/>
      <c r="E514" s="239"/>
      <c r="F514" s="239"/>
      <c r="G514" s="239"/>
      <c r="H514" s="239"/>
      <c r="I514" s="239"/>
      <c r="J514" s="239"/>
      <c r="K514" s="239"/>
      <c r="L514" s="239"/>
      <c r="M514" s="239"/>
      <c r="N514" s="239"/>
      <c r="O514" s="239"/>
      <c r="P514" s="239"/>
      <c r="Q514" s="239"/>
      <c r="R514" s="239"/>
      <c r="S514" s="239"/>
      <c r="T514" s="239"/>
      <c r="U514" s="239"/>
      <c r="V514" s="239"/>
      <c r="W514" s="239"/>
      <c r="X514" s="239"/>
      <c r="Y514" s="239"/>
      <c r="Z514" s="239"/>
      <c r="AA514" s="239"/>
      <c r="AB514" s="239"/>
      <c r="AC514" s="239"/>
      <c r="AD514" s="239"/>
      <c r="AE514" s="239"/>
      <c r="AF514" s="239"/>
      <c r="AG514" s="239"/>
      <c r="AH514" s="239"/>
    </row>
    <row r="515" ht="11.25" customHeight="1">
      <c r="A515" s="239"/>
      <c r="B515" s="239"/>
      <c r="C515" s="239"/>
      <c r="D515" s="239"/>
      <c r="E515" s="239"/>
      <c r="F515" s="239"/>
      <c r="G515" s="239"/>
      <c r="H515" s="239"/>
      <c r="I515" s="239"/>
      <c r="J515" s="239"/>
      <c r="K515" s="239"/>
      <c r="L515" s="239"/>
      <c r="M515" s="239"/>
      <c r="N515" s="239"/>
      <c r="O515" s="239"/>
      <c r="P515" s="239"/>
      <c r="Q515" s="239"/>
      <c r="R515" s="239"/>
      <c r="S515" s="239"/>
      <c r="T515" s="239"/>
      <c r="U515" s="239"/>
      <c r="V515" s="239"/>
      <c r="W515" s="239"/>
      <c r="X515" s="239"/>
      <c r="Y515" s="239"/>
      <c r="Z515" s="239"/>
      <c r="AA515" s="239"/>
      <c r="AB515" s="239"/>
      <c r="AC515" s="239"/>
      <c r="AD515" s="239"/>
      <c r="AE515" s="239"/>
      <c r="AF515" s="239"/>
      <c r="AG515" s="239"/>
      <c r="AH515" s="239"/>
    </row>
    <row r="516" ht="11.25" customHeight="1">
      <c r="A516" s="239"/>
      <c r="B516" s="239"/>
      <c r="C516" s="239"/>
      <c r="D516" s="239"/>
      <c r="E516" s="239"/>
      <c r="F516" s="239"/>
      <c r="G516" s="239"/>
      <c r="H516" s="239"/>
      <c r="I516" s="239"/>
      <c r="J516" s="239"/>
      <c r="K516" s="239"/>
      <c r="L516" s="239"/>
      <c r="M516" s="239"/>
      <c r="N516" s="239"/>
      <c r="O516" s="239"/>
      <c r="P516" s="239"/>
      <c r="Q516" s="239"/>
      <c r="R516" s="239"/>
      <c r="S516" s="239"/>
      <c r="T516" s="239"/>
      <c r="U516" s="239"/>
      <c r="V516" s="239"/>
      <c r="W516" s="239"/>
      <c r="X516" s="239"/>
      <c r="Y516" s="239"/>
      <c r="Z516" s="239"/>
      <c r="AA516" s="239"/>
      <c r="AB516" s="239"/>
      <c r="AC516" s="239"/>
      <c r="AD516" s="239"/>
      <c r="AE516" s="239"/>
      <c r="AF516" s="239"/>
      <c r="AG516" s="239"/>
      <c r="AH516" s="239"/>
    </row>
    <row r="517" ht="11.25" customHeight="1">
      <c r="A517" s="239"/>
      <c r="B517" s="239"/>
      <c r="C517" s="239"/>
      <c r="D517" s="239"/>
      <c r="E517" s="239"/>
      <c r="F517" s="239"/>
      <c r="G517" s="239"/>
      <c r="H517" s="239"/>
      <c r="I517" s="239"/>
      <c r="J517" s="239"/>
      <c r="K517" s="239"/>
      <c r="L517" s="239"/>
      <c r="M517" s="239"/>
      <c r="N517" s="239"/>
      <c r="O517" s="239"/>
      <c r="P517" s="239"/>
      <c r="Q517" s="239"/>
      <c r="R517" s="239"/>
      <c r="S517" s="239"/>
      <c r="T517" s="239"/>
      <c r="U517" s="239"/>
      <c r="V517" s="239"/>
      <c r="W517" s="239"/>
      <c r="X517" s="239"/>
      <c r="Y517" s="239"/>
      <c r="Z517" s="239"/>
      <c r="AA517" s="239"/>
      <c r="AB517" s="239"/>
      <c r="AC517" s="239"/>
      <c r="AD517" s="239"/>
      <c r="AE517" s="239"/>
      <c r="AF517" s="239"/>
      <c r="AG517" s="239"/>
      <c r="AH517" s="239"/>
    </row>
    <row r="518" ht="11.25" customHeight="1">
      <c r="A518" s="239"/>
      <c r="B518" s="239"/>
      <c r="C518" s="239"/>
      <c r="D518" s="239"/>
      <c r="E518" s="239"/>
      <c r="F518" s="239"/>
      <c r="G518" s="239"/>
      <c r="H518" s="239"/>
      <c r="I518" s="239"/>
      <c r="J518" s="239"/>
      <c r="K518" s="239"/>
      <c r="L518" s="239"/>
      <c r="M518" s="239"/>
      <c r="N518" s="239"/>
      <c r="O518" s="239"/>
      <c r="P518" s="239"/>
      <c r="Q518" s="239"/>
      <c r="R518" s="239"/>
      <c r="S518" s="239"/>
      <c r="T518" s="239"/>
      <c r="U518" s="239"/>
      <c r="V518" s="239"/>
      <c r="W518" s="239"/>
      <c r="X518" s="239"/>
      <c r="Y518" s="239"/>
      <c r="Z518" s="239"/>
      <c r="AA518" s="239"/>
      <c r="AB518" s="239"/>
      <c r="AC518" s="239"/>
      <c r="AD518" s="239"/>
      <c r="AE518" s="239"/>
      <c r="AF518" s="239"/>
      <c r="AG518" s="239"/>
      <c r="AH518" s="239"/>
    </row>
    <row r="519" ht="11.25" customHeight="1">
      <c r="A519" s="239"/>
      <c r="B519" s="239"/>
      <c r="C519" s="239"/>
      <c r="D519" s="239"/>
      <c r="E519" s="239"/>
      <c r="F519" s="239"/>
      <c r="G519" s="239"/>
      <c r="H519" s="239"/>
      <c r="I519" s="239"/>
      <c r="J519" s="239"/>
      <c r="K519" s="239"/>
      <c r="L519" s="239"/>
      <c r="M519" s="239"/>
      <c r="N519" s="239"/>
      <c r="O519" s="239"/>
      <c r="P519" s="239"/>
      <c r="Q519" s="239"/>
      <c r="R519" s="239"/>
      <c r="S519" s="239"/>
      <c r="T519" s="239"/>
      <c r="U519" s="239"/>
      <c r="V519" s="239"/>
      <c r="W519" s="239"/>
      <c r="X519" s="239"/>
      <c r="Y519" s="239"/>
      <c r="Z519" s="239"/>
      <c r="AA519" s="239"/>
      <c r="AB519" s="239"/>
      <c r="AC519" s="239"/>
      <c r="AD519" s="239"/>
      <c r="AE519" s="239"/>
      <c r="AF519" s="239"/>
      <c r="AG519" s="239"/>
      <c r="AH519" s="239"/>
    </row>
    <row r="520" ht="11.25" customHeight="1">
      <c r="A520" s="239"/>
      <c r="B520" s="239"/>
      <c r="C520" s="239"/>
      <c r="D520" s="239"/>
      <c r="E520" s="239"/>
      <c r="F520" s="239"/>
      <c r="G520" s="239"/>
      <c r="H520" s="239"/>
      <c r="I520" s="239"/>
      <c r="J520" s="239"/>
      <c r="K520" s="239"/>
      <c r="L520" s="239"/>
      <c r="M520" s="239"/>
      <c r="N520" s="239"/>
      <c r="O520" s="239"/>
      <c r="P520" s="239"/>
      <c r="Q520" s="239"/>
      <c r="R520" s="239"/>
      <c r="S520" s="239"/>
      <c r="T520" s="239"/>
      <c r="U520" s="239"/>
      <c r="V520" s="239"/>
      <c r="W520" s="239"/>
      <c r="X520" s="239"/>
      <c r="Y520" s="239"/>
      <c r="Z520" s="239"/>
      <c r="AA520" s="239"/>
      <c r="AB520" s="239"/>
      <c r="AC520" s="239"/>
      <c r="AD520" s="239"/>
      <c r="AE520" s="239"/>
      <c r="AF520" s="239"/>
      <c r="AG520" s="239"/>
      <c r="AH520" s="239"/>
    </row>
    <row r="521" ht="11.25" customHeight="1">
      <c r="A521" s="239"/>
      <c r="B521" s="239"/>
      <c r="C521" s="239"/>
      <c r="D521" s="239"/>
      <c r="E521" s="239"/>
      <c r="F521" s="239"/>
      <c r="G521" s="239"/>
      <c r="H521" s="239"/>
      <c r="I521" s="239"/>
      <c r="J521" s="239"/>
      <c r="K521" s="239"/>
      <c r="L521" s="239"/>
      <c r="M521" s="239"/>
      <c r="N521" s="239"/>
      <c r="O521" s="239"/>
      <c r="P521" s="239"/>
      <c r="Q521" s="239"/>
      <c r="R521" s="239"/>
      <c r="S521" s="239"/>
      <c r="T521" s="239"/>
      <c r="U521" s="239"/>
      <c r="V521" s="239"/>
      <c r="W521" s="239"/>
      <c r="X521" s="239"/>
      <c r="Y521" s="239"/>
      <c r="Z521" s="239"/>
      <c r="AA521" s="239"/>
      <c r="AB521" s="239"/>
      <c r="AC521" s="239"/>
      <c r="AD521" s="239"/>
      <c r="AE521" s="239"/>
      <c r="AF521" s="239"/>
      <c r="AG521" s="239"/>
      <c r="AH521" s="239"/>
    </row>
    <row r="522" ht="11.25" customHeight="1">
      <c r="A522" s="239"/>
      <c r="B522" s="239"/>
      <c r="C522" s="239"/>
      <c r="D522" s="239"/>
      <c r="E522" s="239"/>
      <c r="F522" s="239"/>
      <c r="G522" s="239"/>
      <c r="H522" s="239"/>
      <c r="I522" s="239"/>
      <c r="J522" s="239"/>
      <c r="K522" s="239"/>
      <c r="L522" s="239"/>
      <c r="M522" s="239"/>
      <c r="N522" s="239"/>
      <c r="O522" s="239"/>
      <c r="P522" s="239"/>
      <c r="Q522" s="239"/>
      <c r="R522" s="239"/>
      <c r="S522" s="239"/>
      <c r="T522" s="239"/>
      <c r="U522" s="239"/>
      <c r="V522" s="239"/>
      <c r="W522" s="239"/>
      <c r="X522" s="239"/>
      <c r="Y522" s="239"/>
      <c r="Z522" s="239"/>
      <c r="AA522" s="239"/>
      <c r="AB522" s="239"/>
      <c r="AC522" s="239"/>
      <c r="AD522" s="239"/>
      <c r="AE522" s="239"/>
      <c r="AF522" s="239"/>
      <c r="AG522" s="239"/>
      <c r="AH522" s="239"/>
    </row>
    <row r="523" ht="11.25" customHeight="1">
      <c r="A523" s="239"/>
      <c r="B523" s="239"/>
      <c r="C523" s="239"/>
      <c r="D523" s="239"/>
      <c r="E523" s="239"/>
      <c r="F523" s="239"/>
      <c r="G523" s="239"/>
      <c r="H523" s="239"/>
      <c r="I523" s="239"/>
      <c r="J523" s="239"/>
      <c r="K523" s="239"/>
      <c r="L523" s="239"/>
      <c r="M523" s="239"/>
      <c r="N523" s="239"/>
      <c r="O523" s="239"/>
      <c r="P523" s="239"/>
      <c r="Q523" s="239"/>
      <c r="R523" s="239"/>
      <c r="S523" s="239"/>
      <c r="T523" s="239"/>
      <c r="U523" s="239"/>
      <c r="V523" s="239"/>
      <c r="W523" s="239"/>
      <c r="X523" s="239"/>
      <c r="Y523" s="239"/>
      <c r="Z523" s="239"/>
      <c r="AA523" s="239"/>
      <c r="AB523" s="239"/>
      <c r="AC523" s="239"/>
      <c r="AD523" s="239"/>
      <c r="AE523" s="239"/>
      <c r="AF523" s="239"/>
      <c r="AG523" s="239"/>
      <c r="AH523" s="239"/>
    </row>
    <row r="524" ht="11.25" customHeight="1">
      <c r="A524" s="239"/>
      <c r="B524" s="239"/>
      <c r="C524" s="239"/>
      <c r="D524" s="239"/>
      <c r="E524" s="239"/>
      <c r="F524" s="239"/>
      <c r="G524" s="239"/>
      <c r="H524" s="239"/>
      <c r="I524" s="239"/>
      <c r="J524" s="239"/>
      <c r="K524" s="239"/>
      <c r="L524" s="239"/>
      <c r="M524" s="239"/>
      <c r="N524" s="239"/>
      <c r="O524" s="239"/>
      <c r="P524" s="239"/>
      <c r="Q524" s="239"/>
      <c r="R524" s="239"/>
      <c r="S524" s="239"/>
      <c r="T524" s="239"/>
      <c r="U524" s="239"/>
      <c r="V524" s="239"/>
      <c r="W524" s="239"/>
      <c r="X524" s="239"/>
      <c r="Y524" s="239"/>
      <c r="Z524" s="239"/>
      <c r="AA524" s="239"/>
      <c r="AB524" s="239"/>
      <c r="AC524" s="239"/>
      <c r="AD524" s="239"/>
      <c r="AE524" s="239"/>
      <c r="AF524" s="239"/>
      <c r="AG524" s="239"/>
      <c r="AH524" s="239"/>
    </row>
    <row r="525" ht="11.25" customHeight="1">
      <c r="A525" s="239"/>
      <c r="B525" s="239"/>
      <c r="C525" s="239"/>
      <c r="D525" s="239"/>
      <c r="E525" s="239"/>
      <c r="F525" s="239"/>
      <c r="G525" s="239"/>
      <c r="H525" s="239"/>
      <c r="I525" s="239"/>
      <c r="J525" s="239"/>
      <c r="K525" s="239"/>
      <c r="L525" s="239"/>
      <c r="M525" s="239"/>
      <c r="N525" s="239"/>
      <c r="O525" s="239"/>
      <c r="P525" s="239"/>
      <c r="Q525" s="239"/>
      <c r="R525" s="239"/>
      <c r="S525" s="239"/>
      <c r="T525" s="239"/>
      <c r="U525" s="239"/>
      <c r="V525" s="239"/>
      <c r="W525" s="239"/>
      <c r="X525" s="239"/>
      <c r="Y525" s="239"/>
      <c r="Z525" s="239"/>
      <c r="AA525" s="239"/>
      <c r="AB525" s="239"/>
      <c r="AC525" s="239"/>
      <c r="AD525" s="239"/>
      <c r="AE525" s="239"/>
      <c r="AF525" s="239"/>
      <c r="AG525" s="239"/>
      <c r="AH525" s="239"/>
    </row>
    <row r="526" ht="11.25" customHeight="1">
      <c r="A526" s="239"/>
      <c r="B526" s="239"/>
      <c r="C526" s="239"/>
      <c r="D526" s="239"/>
      <c r="E526" s="239"/>
      <c r="F526" s="239"/>
      <c r="G526" s="239"/>
      <c r="H526" s="239"/>
      <c r="I526" s="239"/>
      <c r="J526" s="239"/>
      <c r="K526" s="239"/>
      <c r="L526" s="239"/>
      <c r="M526" s="239"/>
      <c r="N526" s="239"/>
      <c r="O526" s="239"/>
      <c r="P526" s="239"/>
      <c r="Q526" s="239"/>
      <c r="R526" s="239"/>
      <c r="S526" s="239"/>
      <c r="T526" s="239"/>
      <c r="U526" s="239"/>
      <c r="V526" s="239"/>
      <c r="W526" s="239"/>
      <c r="X526" s="239"/>
      <c r="Y526" s="239"/>
      <c r="Z526" s="239"/>
      <c r="AA526" s="239"/>
      <c r="AB526" s="239"/>
      <c r="AC526" s="239"/>
      <c r="AD526" s="239"/>
      <c r="AE526" s="239"/>
      <c r="AF526" s="239"/>
      <c r="AG526" s="239"/>
      <c r="AH526" s="239"/>
    </row>
    <row r="527" ht="11.25" customHeight="1">
      <c r="A527" s="239"/>
      <c r="B527" s="239"/>
      <c r="C527" s="239"/>
      <c r="D527" s="239"/>
      <c r="E527" s="239"/>
      <c r="F527" s="239"/>
      <c r="G527" s="239"/>
      <c r="H527" s="239"/>
      <c r="I527" s="239"/>
      <c r="J527" s="239"/>
      <c r="K527" s="239"/>
      <c r="L527" s="239"/>
      <c r="M527" s="239"/>
      <c r="N527" s="239"/>
      <c r="O527" s="239"/>
      <c r="P527" s="239"/>
      <c r="Q527" s="239"/>
      <c r="R527" s="239"/>
      <c r="S527" s="239"/>
      <c r="T527" s="239"/>
      <c r="U527" s="239"/>
      <c r="V527" s="239"/>
      <c r="W527" s="239"/>
      <c r="X527" s="239"/>
      <c r="Y527" s="239"/>
      <c r="Z527" s="239"/>
      <c r="AA527" s="239"/>
      <c r="AB527" s="239"/>
      <c r="AC527" s="239"/>
      <c r="AD527" s="239"/>
      <c r="AE527" s="239"/>
      <c r="AF527" s="239"/>
      <c r="AG527" s="239"/>
      <c r="AH527" s="239"/>
    </row>
    <row r="528" ht="11.25" customHeight="1">
      <c r="A528" s="239"/>
      <c r="B528" s="239"/>
      <c r="C528" s="239"/>
      <c r="D528" s="239"/>
      <c r="E528" s="239"/>
      <c r="F528" s="239"/>
      <c r="G528" s="239"/>
      <c r="H528" s="239"/>
      <c r="I528" s="239"/>
      <c r="J528" s="239"/>
      <c r="K528" s="239"/>
      <c r="L528" s="239"/>
      <c r="M528" s="239"/>
      <c r="N528" s="239"/>
      <c r="O528" s="239"/>
      <c r="P528" s="239"/>
      <c r="Q528" s="239"/>
      <c r="R528" s="239"/>
      <c r="S528" s="239"/>
      <c r="T528" s="239"/>
      <c r="U528" s="239"/>
      <c r="V528" s="239"/>
      <c r="W528" s="239"/>
      <c r="X528" s="239"/>
      <c r="Y528" s="239"/>
      <c r="Z528" s="239"/>
      <c r="AA528" s="239"/>
      <c r="AB528" s="239"/>
      <c r="AC528" s="239"/>
      <c r="AD528" s="239"/>
      <c r="AE528" s="239"/>
      <c r="AF528" s="239"/>
      <c r="AG528" s="239"/>
      <c r="AH528" s="239"/>
    </row>
    <row r="529" ht="11.25" customHeight="1">
      <c r="A529" s="239"/>
      <c r="B529" s="239"/>
      <c r="C529" s="239"/>
      <c r="D529" s="239"/>
      <c r="E529" s="239"/>
      <c r="F529" s="239"/>
      <c r="G529" s="239"/>
      <c r="H529" s="239"/>
      <c r="I529" s="239"/>
      <c r="J529" s="239"/>
      <c r="K529" s="239"/>
      <c r="L529" s="239"/>
      <c r="M529" s="239"/>
      <c r="N529" s="239"/>
      <c r="O529" s="239"/>
      <c r="P529" s="239"/>
      <c r="Q529" s="239"/>
      <c r="R529" s="239"/>
      <c r="S529" s="239"/>
      <c r="T529" s="239"/>
      <c r="U529" s="239"/>
      <c r="V529" s="239"/>
      <c r="W529" s="239"/>
      <c r="X529" s="239"/>
      <c r="Y529" s="239"/>
      <c r="Z529" s="239"/>
      <c r="AA529" s="239"/>
      <c r="AB529" s="239"/>
      <c r="AC529" s="239"/>
      <c r="AD529" s="239"/>
      <c r="AE529" s="239"/>
      <c r="AF529" s="239"/>
      <c r="AG529" s="239"/>
      <c r="AH529" s="239"/>
    </row>
    <row r="530" ht="11.25" customHeight="1">
      <c r="A530" s="239"/>
      <c r="B530" s="239"/>
      <c r="C530" s="239"/>
      <c r="D530" s="239"/>
      <c r="E530" s="239"/>
      <c r="F530" s="239"/>
      <c r="G530" s="239"/>
      <c r="H530" s="239"/>
      <c r="I530" s="239"/>
      <c r="J530" s="239"/>
      <c r="K530" s="239"/>
      <c r="L530" s="239"/>
      <c r="M530" s="239"/>
      <c r="N530" s="239"/>
      <c r="O530" s="239"/>
      <c r="P530" s="239"/>
      <c r="Q530" s="239"/>
      <c r="R530" s="239"/>
      <c r="S530" s="239"/>
      <c r="T530" s="239"/>
      <c r="U530" s="239"/>
      <c r="V530" s="239"/>
      <c r="W530" s="239"/>
      <c r="X530" s="239"/>
      <c r="Y530" s="239"/>
      <c r="Z530" s="239"/>
      <c r="AA530" s="239"/>
      <c r="AB530" s="239"/>
      <c r="AC530" s="239"/>
      <c r="AD530" s="239"/>
      <c r="AE530" s="239"/>
      <c r="AF530" s="239"/>
      <c r="AG530" s="239"/>
      <c r="AH530" s="239"/>
    </row>
    <row r="531" ht="11.25" customHeight="1">
      <c r="A531" s="239"/>
      <c r="B531" s="239"/>
      <c r="C531" s="239"/>
      <c r="D531" s="239"/>
      <c r="E531" s="239"/>
      <c r="F531" s="239"/>
      <c r="G531" s="239"/>
      <c r="H531" s="239"/>
      <c r="I531" s="239"/>
      <c r="J531" s="239"/>
      <c r="K531" s="239"/>
      <c r="L531" s="239"/>
      <c r="M531" s="239"/>
      <c r="N531" s="239"/>
      <c r="O531" s="239"/>
      <c r="P531" s="239"/>
      <c r="Q531" s="239"/>
      <c r="R531" s="239"/>
      <c r="S531" s="239"/>
      <c r="T531" s="239"/>
      <c r="U531" s="239"/>
      <c r="V531" s="239"/>
      <c r="W531" s="239"/>
      <c r="X531" s="239"/>
      <c r="Y531" s="239"/>
      <c r="Z531" s="239"/>
      <c r="AA531" s="239"/>
      <c r="AB531" s="239"/>
      <c r="AC531" s="239"/>
      <c r="AD531" s="239"/>
      <c r="AE531" s="239"/>
      <c r="AF531" s="239"/>
      <c r="AG531" s="239"/>
      <c r="AH531" s="239"/>
    </row>
    <row r="532" ht="11.25" customHeight="1">
      <c r="A532" s="239"/>
      <c r="B532" s="239"/>
      <c r="C532" s="239"/>
      <c r="D532" s="239"/>
      <c r="E532" s="239"/>
      <c r="F532" s="239"/>
      <c r="G532" s="239"/>
      <c r="H532" s="239"/>
      <c r="I532" s="239"/>
      <c r="J532" s="239"/>
      <c r="K532" s="239"/>
      <c r="L532" s="239"/>
      <c r="M532" s="239"/>
      <c r="N532" s="239"/>
      <c r="O532" s="239"/>
      <c r="P532" s="239"/>
      <c r="Q532" s="239"/>
      <c r="R532" s="239"/>
      <c r="S532" s="239"/>
      <c r="T532" s="239"/>
      <c r="U532" s="239"/>
      <c r="V532" s="239"/>
      <c r="W532" s="239"/>
      <c r="X532" s="239"/>
      <c r="Y532" s="239"/>
      <c r="Z532" s="239"/>
      <c r="AA532" s="239"/>
      <c r="AB532" s="239"/>
      <c r="AC532" s="239"/>
      <c r="AD532" s="239"/>
      <c r="AE532" s="239"/>
      <c r="AF532" s="239"/>
      <c r="AG532" s="239"/>
      <c r="AH532" s="239"/>
    </row>
    <row r="533" ht="11.25" customHeight="1">
      <c r="A533" s="239"/>
      <c r="B533" s="239"/>
      <c r="C533" s="239"/>
      <c r="D533" s="239"/>
      <c r="E533" s="239"/>
      <c r="F533" s="239"/>
      <c r="G533" s="239"/>
      <c r="H533" s="239"/>
      <c r="I533" s="239"/>
      <c r="J533" s="239"/>
      <c r="K533" s="239"/>
      <c r="L533" s="239"/>
      <c r="M533" s="239"/>
      <c r="N533" s="239"/>
      <c r="O533" s="239"/>
      <c r="P533" s="239"/>
      <c r="Q533" s="239"/>
      <c r="R533" s="239"/>
      <c r="S533" s="239"/>
      <c r="T533" s="239"/>
      <c r="U533" s="239"/>
      <c r="V533" s="239"/>
      <c r="W533" s="239"/>
      <c r="X533" s="239"/>
      <c r="Y533" s="239"/>
      <c r="Z533" s="239"/>
      <c r="AA533" s="239"/>
      <c r="AB533" s="239"/>
      <c r="AC533" s="239"/>
      <c r="AD533" s="239"/>
      <c r="AE533" s="239"/>
      <c r="AF533" s="239"/>
      <c r="AG533" s="239"/>
      <c r="AH533" s="239"/>
    </row>
    <row r="534" ht="11.25" customHeight="1">
      <c r="A534" s="239"/>
      <c r="B534" s="239"/>
      <c r="C534" s="239"/>
      <c r="D534" s="239"/>
      <c r="E534" s="239"/>
      <c r="F534" s="239"/>
      <c r="G534" s="239"/>
      <c r="H534" s="239"/>
      <c r="I534" s="239"/>
      <c r="J534" s="239"/>
      <c r="K534" s="239"/>
      <c r="L534" s="239"/>
      <c r="M534" s="239"/>
      <c r="N534" s="239"/>
      <c r="O534" s="239"/>
      <c r="P534" s="239"/>
      <c r="Q534" s="239"/>
      <c r="R534" s="239"/>
      <c r="S534" s="239"/>
      <c r="T534" s="239"/>
      <c r="U534" s="239"/>
      <c r="V534" s="239"/>
      <c r="W534" s="239"/>
      <c r="X534" s="239"/>
      <c r="Y534" s="239"/>
      <c r="Z534" s="239"/>
      <c r="AA534" s="239"/>
      <c r="AB534" s="239"/>
      <c r="AC534" s="239"/>
      <c r="AD534" s="239"/>
      <c r="AE534" s="239"/>
      <c r="AF534" s="239"/>
      <c r="AG534" s="239"/>
      <c r="AH534" s="239"/>
    </row>
    <row r="535" ht="11.25" customHeight="1">
      <c r="A535" s="239"/>
      <c r="B535" s="239"/>
      <c r="C535" s="239"/>
      <c r="D535" s="239"/>
      <c r="E535" s="239"/>
      <c r="F535" s="239"/>
      <c r="G535" s="239"/>
      <c r="H535" s="239"/>
      <c r="I535" s="239"/>
      <c r="J535" s="239"/>
      <c r="K535" s="239"/>
      <c r="L535" s="239"/>
      <c r="M535" s="239"/>
      <c r="N535" s="239"/>
      <c r="O535" s="239"/>
      <c r="P535" s="239"/>
      <c r="Q535" s="239"/>
      <c r="R535" s="239"/>
      <c r="S535" s="239"/>
      <c r="T535" s="239"/>
      <c r="U535" s="239"/>
      <c r="V535" s="239"/>
      <c r="W535" s="239"/>
      <c r="X535" s="239"/>
      <c r="Y535" s="239"/>
      <c r="Z535" s="239"/>
      <c r="AA535" s="239"/>
      <c r="AB535" s="239"/>
      <c r="AC535" s="239"/>
      <c r="AD535" s="239"/>
      <c r="AE535" s="239"/>
      <c r="AF535" s="239"/>
      <c r="AG535" s="239"/>
      <c r="AH535" s="239"/>
    </row>
    <row r="536" ht="11.25" customHeight="1">
      <c r="A536" s="239"/>
      <c r="B536" s="239"/>
      <c r="C536" s="239"/>
      <c r="D536" s="239"/>
      <c r="E536" s="239"/>
      <c r="F536" s="239"/>
      <c r="G536" s="239"/>
      <c r="H536" s="239"/>
      <c r="I536" s="239"/>
      <c r="J536" s="239"/>
      <c r="K536" s="239"/>
      <c r="L536" s="239"/>
      <c r="M536" s="239"/>
      <c r="N536" s="239"/>
      <c r="O536" s="239"/>
      <c r="P536" s="239"/>
      <c r="Q536" s="239"/>
      <c r="R536" s="239"/>
      <c r="S536" s="239"/>
      <c r="T536" s="239"/>
      <c r="U536" s="239"/>
      <c r="V536" s="239"/>
      <c r="W536" s="239"/>
      <c r="X536" s="239"/>
      <c r="Y536" s="239"/>
      <c r="Z536" s="239"/>
      <c r="AA536" s="239"/>
      <c r="AB536" s="239"/>
      <c r="AC536" s="239"/>
      <c r="AD536" s="239"/>
      <c r="AE536" s="239"/>
      <c r="AF536" s="239"/>
      <c r="AG536" s="239"/>
      <c r="AH536" s="239"/>
    </row>
    <row r="537" ht="11.25" customHeight="1">
      <c r="A537" s="239"/>
      <c r="B537" s="239"/>
      <c r="C537" s="239"/>
      <c r="D537" s="239"/>
      <c r="E537" s="239"/>
      <c r="F537" s="239"/>
      <c r="G537" s="239"/>
      <c r="H537" s="239"/>
      <c r="I537" s="239"/>
      <c r="J537" s="239"/>
      <c r="K537" s="239"/>
      <c r="L537" s="239"/>
      <c r="M537" s="239"/>
      <c r="N537" s="239"/>
      <c r="O537" s="239"/>
      <c r="P537" s="239"/>
      <c r="Q537" s="239"/>
      <c r="R537" s="239"/>
      <c r="S537" s="239"/>
      <c r="T537" s="239"/>
      <c r="U537" s="239"/>
      <c r="V537" s="239"/>
      <c r="W537" s="239"/>
      <c r="X537" s="239"/>
      <c r="Y537" s="239"/>
      <c r="Z537" s="239"/>
      <c r="AA537" s="239"/>
      <c r="AB537" s="239"/>
      <c r="AC537" s="239"/>
      <c r="AD537" s="239"/>
      <c r="AE537" s="239"/>
      <c r="AF537" s="239"/>
      <c r="AG537" s="239"/>
      <c r="AH537" s="239"/>
    </row>
    <row r="538" ht="11.25" customHeight="1">
      <c r="A538" s="239"/>
      <c r="B538" s="239"/>
      <c r="C538" s="239"/>
      <c r="D538" s="239"/>
      <c r="E538" s="239"/>
      <c r="F538" s="239"/>
      <c r="G538" s="239"/>
      <c r="H538" s="239"/>
      <c r="I538" s="239"/>
      <c r="J538" s="239"/>
      <c r="K538" s="239"/>
      <c r="L538" s="239"/>
      <c r="M538" s="239"/>
      <c r="N538" s="239"/>
      <c r="O538" s="239"/>
      <c r="P538" s="239"/>
      <c r="Q538" s="239"/>
      <c r="R538" s="239"/>
      <c r="S538" s="239"/>
      <c r="T538" s="239"/>
      <c r="U538" s="239"/>
      <c r="V538" s="239"/>
      <c r="W538" s="239"/>
      <c r="X538" s="239"/>
      <c r="Y538" s="239"/>
      <c r="Z538" s="239"/>
      <c r="AA538" s="239"/>
      <c r="AB538" s="239"/>
      <c r="AC538" s="239"/>
      <c r="AD538" s="239"/>
      <c r="AE538" s="239"/>
      <c r="AF538" s="239"/>
      <c r="AG538" s="239"/>
      <c r="AH538" s="239"/>
    </row>
    <row r="539" ht="11.25" customHeight="1">
      <c r="A539" s="239"/>
      <c r="B539" s="239"/>
      <c r="C539" s="239"/>
      <c r="D539" s="239"/>
      <c r="E539" s="239"/>
      <c r="F539" s="239"/>
      <c r="G539" s="239"/>
      <c r="H539" s="239"/>
      <c r="I539" s="239"/>
      <c r="J539" s="239"/>
      <c r="K539" s="239"/>
      <c r="L539" s="239"/>
      <c r="M539" s="239"/>
      <c r="N539" s="239"/>
      <c r="O539" s="239"/>
      <c r="P539" s="239"/>
      <c r="Q539" s="239"/>
      <c r="R539" s="239"/>
      <c r="S539" s="239"/>
      <c r="T539" s="239"/>
      <c r="U539" s="239"/>
      <c r="V539" s="239"/>
      <c r="W539" s="239"/>
      <c r="X539" s="239"/>
      <c r="Y539" s="239"/>
      <c r="Z539" s="239"/>
      <c r="AA539" s="239"/>
      <c r="AB539" s="239"/>
      <c r="AC539" s="239"/>
      <c r="AD539" s="239"/>
      <c r="AE539" s="239"/>
      <c r="AF539" s="239"/>
      <c r="AG539" s="239"/>
      <c r="AH539" s="239"/>
    </row>
    <row r="540" ht="11.25" customHeight="1">
      <c r="A540" s="239"/>
      <c r="B540" s="239"/>
      <c r="C540" s="239"/>
      <c r="D540" s="239"/>
      <c r="E540" s="239"/>
      <c r="F540" s="239"/>
      <c r="G540" s="239"/>
      <c r="H540" s="239"/>
      <c r="I540" s="239"/>
      <c r="J540" s="239"/>
      <c r="K540" s="239"/>
      <c r="L540" s="239"/>
      <c r="M540" s="239"/>
      <c r="N540" s="239"/>
      <c r="O540" s="239"/>
      <c r="P540" s="239"/>
      <c r="Q540" s="239"/>
      <c r="R540" s="239"/>
      <c r="S540" s="239"/>
      <c r="T540" s="239"/>
      <c r="U540" s="239"/>
      <c r="V540" s="239"/>
      <c r="W540" s="239"/>
      <c r="X540" s="239"/>
      <c r="Y540" s="239"/>
      <c r="Z540" s="239"/>
      <c r="AA540" s="239"/>
      <c r="AB540" s="239"/>
      <c r="AC540" s="239"/>
      <c r="AD540" s="239"/>
      <c r="AE540" s="239"/>
      <c r="AF540" s="239"/>
      <c r="AG540" s="239"/>
      <c r="AH540" s="239"/>
    </row>
    <row r="541" ht="11.25" customHeight="1">
      <c r="A541" s="239"/>
      <c r="B541" s="239"/>
      <c r="C541" s="239"/>
      <c r="D541" s="239"/>
      <c r="E541" s="239"/>
      <c r="F541" s="239"/>
      <c r="G541" s="239"/>
      <c r="H541" s="239"/>
      <c r="I541" s="239"/>
      <c r="J541" s="239"/>
      <c r="K541" s="239"/>
      <c r="L541" s="239"/>
      <c r="M541" s="239"/>
      <c r="N541" s="239"/>
      <c r="O541" s="239"/>
      <c r="P541" s="239"/>
      <c r="Q541" s="239"/>
      <c r="R541" s="239"/>
      <c r="S541" s="239"/>
      <c r="T541" s="239"/>
      <c r="U541" s="239"/>
      <c r="V541" s="239"/>
      <c r="W541" s="239"/>
      <c r="X541" s="239"/>
      <c r="Y541" s="239"/>
      <c r="Z541" s="239"/>
      <c r="AA541" s="239"/>
      <c r="AB541" s="239"/>
      <c r="AC541" s="239"/>
      <c r="AD541" s="239"/>
      <c r="AE541" s="239"/>
      <c r="AF541" s="239"/>
      <c r="AG541" s="239"/>
      <c r="AH541" s="239"/>
    </row>
    <row r="542" ht="11.25" customHeight="1">
      <c r="A542" s="239"/>
      <c r="B542" s="239"/>
      <c r="C542" s="239"/>
      <c r="D542" s="239"/>
      <c r="E542" s="239"/>
      <c r="F542" s="239"/>
      <c r="G542" s="239"/>
      <c r="H542" s="239"/>
      <c r="I542" s="239"/>
      <c r="J542" s="239"/>
      <c r="K542" s="239"/>
      <c r="L542" s="239"/>
      <c r="M542" s="239"/>
      <c r="N542" s="239"/>
      <c r="O542" s="239"/>
      <c r="P542" s="239"/>
      <c r="Q542" s="239"/>
      <c r="R542" s="239"/>
      <c r="S542" s="239"/>
      <c r="T542" s="239"/>
      <c r="U542" s="239"/>
      <c r="V542" s="239"/>
      <c r="W542" s="239"/>
      <c r="X542" s="239"/>
      <c r="Y542" s="239"/>
      <c r="Z542" s="239"/>
      <c r="AA542" s="239"/>
      <c r="AB542" s="239"/>
      <c r="AC542" s="239"/>
      <c r="AD542" s="239"/>
      <c r="AE542" s="239"/>
      <c r="AF542" s="239"/>
      <c r="AG542" s="239"/>
      <c r="AH542" s="239"/>
    </row>
    <row r="543" ht="11.25" customHeight="1">
      <c r="A543" s="239"/>
      <c r="B543" s="239"/>
      <c r="C543" s="239"/>
      <c r="D543" s="239"/>
      <c r="E543" s="239"/>
      <c r="F543" s="239"/>
      <c r="G543" s="239"/>
      <c r="H543" s="239"/>
      <c r="I543" s="239"/>
      <c r="J543" s="239"/>
      <c r="K543" s="239"/>
      <c r="L543" s="239"/>
      <c r="M543" s="239"/>
      <c r="N543" s="239"/>
      <c r="O543" s="239"/>
      <c r="P543" s="239"/>
      <c r="Q543" s="239"/>
      <c r="R543" s="239"/>
      <c r="S543" s="239"/>
      <c r="T543" s="239"/>
      <c r="U543" s="239"/>
      <c r="V543" s="239"/>
      <c r="W543" s="239"/>
      <c r="X543" s="239"/>
      <c r="Y543" s="239"/>
      <c r="Z543" s="239"/>
      <c r="AA543" s="239"/>
      <c r="AB543" s="239"/>
      <c r="AC543" s="239"/>
      <c r="AD543" s="239"/>
      <c r="AE543" s="239"/>
      <c r="AF543" s="239"/>
      <c r="AG543" s="239"/>
      <c r="AH543" s="239"/>
    </row>
    <row r="544" ht="11.25" customHeight="1">
      <c r="A544" s="239"/>
      <c r="B544" s="239"/>
      <c r="C544" s="239"/>
      <c r="D544" s="239"/>
      <c r="E544" s="239"/>
      <c r="F544" s="239"/>
      <c r="G544" s="239"/>
      <c r="H544" s="239"/>
      <c r="I544" s="239"/>
      <c r="J544" s="239"/>
      <c r="K544" s="239"/>
      <c r="L544" s="239"/>
      <c r="M544" s="239"/>
      <c r="N544" s="239"/>
      <c r="O544" s="239"/>
      <c r="P544" s="239"/>
      <c r="Q544" s="239"/>
      <c r="R544" s="239"/>
      <c r="S544" s="239"/>
      <c r="T544" s="239"/>
      <c r="U544" s="239"/>
      <c r="V544" s="239"/>
      <c r="W544" s="239"/>
      <c r="X544" s="239"/>
      <c r="Y544" s="239"/>
      <c r="Z544" s="239"/>
      <c r="AA544" s="239"/>
      <c r="AB544" s="239"/>
      <c r="AC544" s="239"/>
      <c r="AD544" s="239"/>
      <c r="AE544" s="239"/>
      <c r="AF544" s="239"/>
      <c r="AG544" s="239"/>
      <c r="AH544" s="239"/>
    </row>
    <row r="545" ht="11.25" customHeight="1">
      <c r="A545" s="239"/>
      <c r="B545" s="239"/>
      <c r="C545" s="239"/>
      <c r="D545" s="239"/>
      <c r="E545" s="239"/>
      <c r="F545" s="239"/>
      <c r="G545" s="239"/>
      <c r="H545" s="239"/>
      <c r="I545" s="239"/>
      <c r="J545" s="239"/>
      <c r="K545" s="239"/>
      <c r="L545" s="239"/>
      <c r="M545" s="239"/>
      <c r="N545" s="239"/>
      <c r="O545" s="239"/>
      <c r="P545" s="239"/>
      <c r="Q545" s="239"/>
      <c r="R545" s="239"/>
      <c r="S545" s="239"/>
      <c r="T545" s="239"/>
      <c r="U545" s="239"/>
      <c r="V545" s="239"/>
      <c r="W545" s="239"/>
      <c r="X545" s="239"/>
      <c r="Y545" s="239"/>
      <c r="Z545" s="239"/>
      <c r="AA545" s="239"/>
      <c r="AB545" s="239"/>
      <c r="AC545" s="239"/>
      <c r="AD545" s="239"/>
      <c r="AE545" s="239"/>
      <c r="AF545" s="239"/>
      <c r="AG545" s="239"/>
      <c r="AH545" s="239"/>
    </row>
    <row r="546" ht="11.25" customHeight="1">
      <c r="A546" s="239"/>
      <c r="B546" s="239"/>
      <c r="C546" s="239"/>
      <c r="D546" s="239"/>
      <c r="E546" s="239"/>
      <c r="F546" s="239"/>
      <c r="G546" s="239"/>
      <c r="H546" s="239"/>
      <c r="I546" s="239"/>
      <c r="J546" s="239"/>
      <c r="K546" s="239"/>
      <c r="L546" s="239"/>
      <c r="M546" s="239"/>
      <c r="N546" s="239"/>
      <c r="O546" s="239"/>
      <c r="P546" s="239"/>
      <c r="Q546" s="239"/>
      <c r="R546" s="239"/>
      <c r="S546" s="239"/>
      <c r="T546" s="239"/>
      <c r="U546" s="239"/>
      <c r="V546" s="239"/>
      <c r="W546" s="239"/>
      <c r="X546" s="239"/>
      <c r="Y546" s="239"/>
      <c r="Z546" s="239"/>
      <c r="AA546" s="239"/>
      <c r="AB546" s="239"/>
      <c r="AC546" s="239"/>
      <c r="AD546" s="239"/>
      <c r="AE546" s="239"/>
      <c r="AF546" s="239"/>
      <c r="AG546" s="239"/>
      <c r="AH546" s="239"/>
    </row>
    <row r="547" ht="11.25" customHeight="1">
      <c r="A547" s="239"/>
      <c r="B547" s="239"/>
      <c r="C547" s="239"/>
      <c r="D547" s="239"/>
      <c r="E547" s="239"/>
      <c r="F547" s="239"/>
      <c r="G547" s="239"/>
      <c r="H547" s="239"/>
      <c r="I547" s="239"/>
      <c r="J547" s="239"/>
      <c r="K547" s="239"/>
      <c r="L547" s="239"/>
      <c r="M547" s="239"/>
      <c r="N547" s="239"/>
      <c r="O547" s="239"/>
      <c r="P547" s="239"/>
      <c r="Q547" s="239"/>
      <c r="R547" s="239"/>
      <c r="S547" s="239"/>
      <c r="T547" s="239"/>
      <c r="U547" s="239"/>
      <c r="V547" s="239"/>
      <c r="W547" s="239"/>
      <c r="X547" s="239"/>
      <c r="Y547" s="239"/>
      <c r="Z547" s="239"/>
      <c r="AA547" s="239"/>
      <c r="AB547" s="239"/>
      <c r="AC547" s="239"/>
      <c r="AD547" s="239"/>
      <c r="AE547" s="239"/>
      <c r="AF547" s="239"/>
      <c r="AG547" s="239"/>
      <c r="AH547" s="239"/>
    </row>
    <row r="548" ht="11.25" customHeight="1">
      <c r="A548" s="239"/>
      <c r="B548" s="239"/>
      <c r="C548" s="239"/>
      <c r="D548" s="239"/>
      <c r="E548" s="239"/>
      <c r="F548" s="239"/>
      <c r="G548" s="239"/>
      <c r="H548" s="239"/>
      <c r="I548" s="239"/>
      <c r="J548" s="239"/>
      <c r="K548" s="239"/>
      <c r="L548" s="239"/>
      <c r="M548" s="239"/>
      <c r="N548" s="239"/>
      <c r="O548" s="239"/>
      <c r="P548" s="239"/>
      <c r="Q548" s="239"/>
      <c r="R548" s="239"/>
      <c r="S548" s="239"/>
      <c r="T548" s="239"/>
      <c r="U548" s="239"/>
      <c r="V548" s="239"/>
      <c r="W548" s="239"/>
      <c r="X548" s="239"/>
      <c r="Y548" s="239"/>
      <c r="Z548" s="239"/>
      <c r="AA548" s="239"/>
      <c r="AB548" s="239"/>
      <c r="AC548" s="239"/>
      <c r="AD548" s="239"/>
      <c r="AE548" s="239"/>
      <c r="AF548" s="239"/>
      <c r="AG548" s="239"/>
      <c r="AH548" s="239"/>
    </row>
    <row r="549" ht="11.25" customHeight="1">
      <c r="A549" s="239"/>
      <c r="B549" s="239"/>
      <c r="C549" s="239"/>
      <c r="D549" s="239"/>
      <c r="E549" s="239"/>
      <c r="F549" s="239"/>
      <c r="G549" s="239"/>
      <c r="H549" s="239"/>
      <c r="I549" s="239"/>
      <c r="J549" s="239"/>
      <c r="K549" s="239"/>
      <c r="L549" s="239"/>
      <c r="M549" s="239"/>
      <c r="N549" s="239"/>
      <c r="O549" s="239"/>
      <c r="P549" s="239"/>
      <c r="Q549" s="239"/>
      <c r="R549" s="239"/>
      <c r="S549" s="239"/>
      <c r="T549" s="239"/>
      <c r="U549" s="239"/>
      <c r="V549" s="239"/>
      <c r="W549" s="239"/>
      <c r="X549" s="239"/>
      <c r="Y549" s="239"/>
      <c r="Z549" s="239"/>
      <c r="AA549" s="239"/>
      <c r="AB549" s="239"/>
      <c r="AC549" s="239"/>
      <c r="AD549" s="239"/>
      <c r="AE549" s="239"/>
      <c r="AF549" s="239"/>
      <c r="AG549" s="239"/>
      <c r="AH549" s="239"/>
    </row>
    <row r="550" ht="11.25" customHeight="1">
      <c r="A550" s="239"/>
      <c r="B550" s="239"/>
      <c r="C550" s="239"/>
      <c r="D550" s="239"/>
      <c r="E550" s="239"/>
      <c r="F550" s="239"/>
      <c r="G550" s="239"/>
      <c r="H550" s="239"/>
      <c r="I550" s="239"/>
      <c r="J550" s="239"/>
      <c r="K550" s="239"/>
      <c r="L550" s="239"/>
      <c r="M550" s="239"/>
      <c r="N550" s="239"/>
      <c r="O550" s="239"/>
      <c r="P550" s="239"/>
      <c r="Q550" s="239"/>
      <c r="R550" s="239"/>
      <c r="S550" s="239"/>
      <c r="T550" s="239"/>
      <c r="U550" s="239"/>
      <c r="V550" s="239"/>
      <c r="W550" s="239"/>
      <c r="X550" s="239"/>
      <c r="Y550" s="239"/>
      <c r="Z550" s="239"/>
      <c r="AA550" s="239"/>
      <c r="AB550" s="239"/>
      <c r="AC550" s="239"/>
      <c r="AD550" s="239"/>
      <c r="AE550" s="239"/>
      <c r="AF550" s="239"/>
      <c r="AG550" s="239"/>
      <c r="AH550" s="239"/>
    </row>
    <row r="551" ht="11.25" customHeight="1">
      <c r="A551" s="239"/>
      <c r="B551" s="239"/>
      <c r="C551" s="239"/>
      <c r="D551" s="239"/>
      <c r="E551" s="239"/>
      <c r="F551" s="239"/>
      <c r="G551" s="239"/>
      <c r="H551" s="239"/>
      <c r="I551" s="239"/>
      <c r="J551" s="239"/>
      <c r="K551" s="239"/>
      <c r="L551" s="239"/>
      <c r="M551" s="239"/>
      <c r="N551" s="239"/>
      <c r="O551" s="239"/>
      <c r="P551" s="239"/>
      <c r="Q551" s="239"/>
      <c r="R551" s="239"/>
      <c r="S551" s="239"/>
      <c r="T551" s="239"/>
      <c r="U551" s="239"/>
      <c r="V551" s="239"/>
      <c r="W551" s="239"/>
      <c r="X551" s="239"/>
      <c r="Y551" s="239"/>
      <c r="Z551" s="239"/>
      <c r="AA551" s="239"/>
      <c r="AB551" s="239"/>
      <c r="AC551" s="239"/>
      <c r="AD551" s="239"/>
      <c r="AE551" s="239"/>
      <c r="AF551" s="239"/>
      <c r="AG551" s="239"/>
      <c r="AH551" s="239"/>
    </row>
    <row r="552" ht="11.25" customHeight="1">
      <c r="A552" s="239"/>
      <c r="B552" s="239"/>
      <c r="C552" s="239"/>
      <c r="D552" s="239"/>
      <c r="E552" s="239"/>
      <c r="F552" s="239"/>
      <c r="G552" s="239"/>
      <c r="H552" s="239"/>
      <c r="I552" s="239"/>
      <c r="J552" s="239"/>
      <c r="K552" s="239"/>
      <c r="L552" s="239"/>
      <c r="M552" s="239"/>
      <c r="N552" s="239"/>
      <c r="O552" s="239"/>
      <c r="P552" s="239"/>
      <c r="Q552" s="239"/>
      <c r="R552" s="239"/>
      <c r="S552" s="239"/>
      <c r="T552" s="239"/>
      <c r="U552" s="239"/>
      <c r="V552" s="239"/>
      <c r="W552" s="239"/>
      <c r="X552" s="239"/>
      <c r="Y552" s="239"/>
      <c r="Z552" s="239"/>
      <c r="AA552" s="239"/>
      <c r="AB552" s="239"/>
      <c r="AC552" s="239"/>
      <c r="AD552" s="239"/>
      <c r="AE552" s="239"/>
      <c r="AF552" s="239"/>
      <c r="AG552" s="239"/>
      <c r="AH552" s="239"/>
    </row>
    <row r="553" ht="11.25" customHeight="1">
      <c r="A553" s="239"/>
      <c r="B553" s="239"/>
      <c r="C553" s="239"/>
      <c r="D553" s="239"/>
      <c r="E553" s="239"/>
      <c r="F553" s="239"/>
      <c r="G553" s="239"/>
      <c r="H553" s="239"/>
      <c r="I553" s="239"/>
      <c r="J553" s="239"/>
      <c r="K553" s="239"/>
      <c r="L553" s="239"/>
      <c r="M553" s="239"/>
      <c r="N553" s="239"/>
      <c r="O553" s="239"/>
      <c r="P553" s="239"/>
      <c r="Q553" s="239"/>
      <c r="R553" s="239"/>
      <c r="S553" s="239"/>
      <c r="T553" s="239"/>
      <c r="U553" s="239"/>
      <c r="V553" s="239"/>
      <c r="W553" s="239"/>
      <c r="X553" s="239"/>
      <c r="Y553" s="239"/>
      <c r="Z553" s="239"/>
      <c r="AA553" s="239"/>
      <c r="AB553" s="239"/>
      <c r="AC553" s="239"/>
      <c r="AD553" s="239"/>
      <c r="AE553" s="239"/>
      <c r="AF553" s="239"/>
      <c r="AG553" s="239"/>
      <c r="AH553" s="239"/>
    </row>
    <row r="554" ht="11.25" customHeight="1">
      <c r="A554" s="239"/>
      <c r="B554" s="239"/>
      <c r="C554" s="239"/>
      <c r="D554" s="239"/>
      <c r="E554" s="239"/>
      <c r="F554" s="239"/>
      <c r="G554" s="239"/>
      <c r="H554" s="239"/>
      <c r="I554" s="239"/>
      <c r="J554" s="239"/>
      <c r="K554" s="239"/>
      <c r="L554" s="239"/>
      <c r="M554" s="239"/>
      <c r="N554" s="239"/>
      <c r="O554" s="239"/>
      <c r="P554" s="239"/>
      <c r="Q554" s="239"/>
      <c r="R554" s="239"/>
      <c r="S554" s="239"/>
      <c r="T554" s="239"/>
      <c r="U554" s="239"/>
      <c r="V554" s="239"/>
      <c r="W554" s="239"/>
      <c r="X554" s="239"/>
      <c r="Y554" s="239"/>
      <c r="Z554" s="239"/>
      <c r="AA554" s="239"/>
      <c r="AB554" s="239"/>
      <c r="AC554" s="239"/>
      <c r="AD554" s="239"/>
      <c r="AE554" s="239"/>
      <c r="AF554" s="239"/>
      <c r="AG554" s="239"/>
      <c r="AH554" s="239"/>
    </row>
    <row r="555" ht="11.25" customHeight="1">
      <c r="A555" s="239"/>
      <c r="B555" s="239"/>
      <c r="C555" s="239"/>
      <c r="D555" s="239"/>
      <c r="E555" s="239"/>
      <c r="F555" s="239"/>
      <c r="G555" s="239"/>
      <c r="H555" s="239"/>
      <c r="I555" s="239"/>
      <c r="J555" s="239"/>
      <c r="K555" s="239"/>
      <c r="L555" s="239"/>
      <c r="M555" s="239"/>
      <c r="N555" s="239"/>
      <c r="O555" s="239"/>
      <c r="P555" s="239"/>
      <c r="Q555" s="239"/>
      <c r="R555" s="239"/>
      <c r="S555" s="239"/>
      <c r="T555" s="239"/>
      <c r="U555" s="239"/>
      <c r="V555" s="239"/>
      <c r="W555" s="239"/>
      <c r="X555" s="239"/>
      <c r="Y555" s="239"/>
      <c r="Z555" s="239"/>
      <c r="AA555" s="239"/>
      <c r="AB555" s="239"/>
      <c r="AC555" s="239"/>
      <c r="AD555" s="239"/>
      <c r="AE555" s="239"/>
      <c r="AF555" s="239"/>
      <c r="AG555" s="239"/>
      <c r="AH555" s="239"/>
    </row>
    <row r="556" ht="11.25" customHeight="1">
      <c r="A556" s="239"/>
      <c r="B556" s="239"/>
      <c r="C556" s="239"/>
      <c r="D556" s="239"/>
      <c r="E556" s="239"/>
      <c r="F556" s="239"/>
      <c r="G556" s="239"/>
      <c r="H556" s="239"/>
      <c r="I556" s="239"/>
      <c r="J556" s="239"/>
      <c r="K556" s="239"/>
      <c r="L556" s="239"/>
      <c r="M556" s="239"/>
      <c r="N556" s="239"/>
      <c r="O556" s="239"/>
      <c r="P556" s="239"/>
      <c r="Q556" s="239"/>
      <c r="R556" s="239"/>
      <c r="S556" s="239"/>
      <c r="T556" s="239"/>
      <c r="U556" s="239"/>
      <c r="V556" s="239"/>
      <c r="W556" s="239"/>
      <c r="X556" s="239"/>
      <c r="Y556" s="239"/>
      <c r="Z556" s="239"/>
      <c r="AA556" s="239"/>
      <c r="AB556" s="239"/>
      <c r="AC556" s="239"/>
      <c r="AD556" s="239"/>
      <c r="AE556" s="239"/>
      <c r="AF556" s="239"/>
      <c r="AG556" s="239"/>
      <c r="AH556" s="239"/>
    </row>
    <row r="557" ht="11.25" customHeight="1">
      <c r="A557" s="239"/>
      <c r="B557" s="239"/>
      <c r="C557" s="239"/>
      <c r="D557" s="239"/>
      <c r="E557" s="239"/>
      <c r="F557" s="239"/>
      <c r="G557" s="239"/>
      <c r="H557" s="239"/>
      <c r="I557" s="239"/>
      <c r="J557" s="239"/>
      <c r="K557" s="239"/>
      <c r="L557" s="239"/>
      <c r="M557" s="239"/>
      <c r="N557" s="239"/>
      <c r="O557" s="239"/>
      <c r="P557" s="239"/>
      <c r="Q557" s="239"/>
      <c r="R557" s="239"/>
      <c r="S557" s="239"/>
      <c r="T557" s="239"/>
      <c r="U557" s="239"/>
      <c r="V557" s="239"/>
      <c r="W557" s="239"/>
      <c r="X557" s="239"/>
      <c r="Y557" s="239"/>
      <c r="Z557" s="239"/>
      <c r="AA557" s="239"/>
      <c r="AB557" s="239"/>
      <c r="AC557" s="239"/>
      <c r="AD557" s="239"/>
      <c r="AE557" s="239"/>
      <c r="AF557" s="239"/>
      <c r="AG557" s="239"/>
      <c r="AH557" s="239"/>
    </row>
    <row r="558" ht="11.25" customHeight="1">
      <c r="A558" s="239"/>
      <c r="B558" s="239"/>
      <c r="C558" s="239"/>
      <c r="D558" s="239"/>
      <c r="E558" s="239"/>
      <c r="F558" s="239"/>
      <c r="G558" s="239"/>
      <c r="H558" s="239"/>
      <c r="I558" s="239"/>
      <c r="J558" s="239"/>
      <c r="K558" s="239"/>
      <c r="L558" s="239"/>
      <c r="M558" s="239"/>
      <c r="N558" s="239"/>
      <c r="O558" s="239"/>
      <c r="P558" s="239"/>
      <c r="Q558" s="239"/>
      <c r="R558" s="239"/>
      <c r="S558" s="239"/>
      <c r="T558" s="239"/>
      <c r="U558" s="239"/>
      <c r="V558" s="239"/>
      <c r="W558" s="239"/>
      <c r="X558" s="239"/>
      <c r="Y558" s="239"/>
      <c r="Z558" s="239"/>
      <c r="AA558" s="239"/>
      <c r="AB558" s="239"/>
      <c r="AC558" s="239"/>
      <c r="AD558" s="239"/>
      <c r="AE558" s="239"/>
      <c r="AF558" s="239"/>
      <c r="AG558" s="239"/>
      <c r="AH558" s="239"/>
    </row>
    <row r="559" ht="11.25" customHeight="1">
      <c r="A559" s="239"/>
      <c r="B559" s="239"/>
      <c r="C559" s="239"/>
      <c r="D559" s="239"/>
      <c r="E559" s="239"/>
      <c r="F559" s="239"/>
      <c r="G559" s="239"/>
      <c r="H559" s="239"/>
      <c r="I559" s="239"/>
      <c r="J559" s="239"/>
      <c r="K559" s="239"/>
      <c r="L559" s="239"/>
      <c r="M559" s="239"/>
      <c r="N559" s="239"/>
      <c r="O559" s="239"/>
      <c r="P559" s="239"/>
      <c r="Q559" s="239"/>
      <c r="R559" s="239"/>
      <c r="S559" s="239"/>
      <c r="T559" s="239"/>
      <c r="U559" s="239"/>
      <c r="V559" s="239"/>
      <c r="W559" s="239"/>
      <c r="X559" s="239"/>
      <c r="Y559" s="239"/>
      <c r="Z559" s="239"/>
      <c r="AA559" s="239"/>
      <c r="AB559" s="239"/>
      <c r="AC559" s="239"/>
      <c r="AD559" s="239"/>
      <c r="AE559" s="239"/>
      <c r="AF559" s="239"/>
      <c r="AG559" s="239"/>
      <c r="AH559" s="239"/>
    </row>
    <row r="560" ht="11.25" customHeight="1">
      <c r="A560" s="239"/>
      <c r="B560" s="239"/>
      <c r="C560" s="239"/>
      <c r="D560" s="239"/>
      <c r="E560" s="239"/>
      <c r="F560" s="239"/>
      <c r="G560" s="239"/>
      <c r="H560" s="239"/>
      <c r="I560" s="239"/>
      <c r="J560" s="239"/>
      <c r="K560" s="239"/>
      <c r="L560" s="239"/>
      <c r="M560" s="239"/>
      <c r="N560" s="239"/>
      <c r="O560" s="239"/>
      <c r="P560" s="239"/>
      <c r="Q560" s="239"/>
      <c r="R560" s="239"/>
      <c r="S560" s="239"/>
      <c r="T560" s="239"/>
      <c r="U560" s="239"/>
      <c r="V560" s="239"/>
      <c r="W560" s="239"/>
      <c r="X560" s="239"/>
      <c r="Y560" s="239"/>
      <c r="Z560" s="239"/>
      <c r="AA560" s="239"/>
      <c r="AB560" s="239"/>
      <c r="AC560" s="239"/>
      <c r="AD560" s="239"/>
      <c r="AE560" s="239"/>
      <c r="AF560" s="239"/>
      <c r="AG560" s="239"/>
      <c r="AH560" s="239"/>
    </row>
    <row r="561" ht="11.25" customHeight="1">
      <c r="A561" s="239"/>
      <c r="B561" s="239"/>
      <c r="C561" s="239"/>
      <c r="D561" s="239"/>
      <c r="E561" s="239"/>
      <c r="F561" s="239"/>
      <c r="G561" s="239"/>
      <c r="H561" s="239"/>
      <c r="I561" s="239"/>
      <c r="J561" s="239"/>
      <c r="K561" s="239"/>
      <c r="L561" s="239"/>
      <c r="M561" s="239"/>
      <c r="N561" s="239"/>
      <c r="O561" s="239"/>
      <c r="P561" s="239"/>
      <c r="Q561" s="239"/>
      <c r="R561" s="239"/>
      <c r="S561" s="239"/>
      <c r="T561" s="239"/>
      <c r="U561" s="239"/>
      <c r="V561" s="239"/>
      <c r="W561" s="239"/>
      <c r="X561" s="239"/>
      <c r="Y561" s="239"/>
      <c r="Z561" s="239"/>
      <c r="AA561" s="239"/>
      <c r="AB561" s="239"/>
      <c r="AC561" s="239"/>
      <c r="AD561" s="239"/>
      <c r="AE561" s="239"/>
      <c r="AF561" s="239"/>
      <c r="AG561" s="239"/>
      <c r="AH561" s="239"/>
    </row>
    <row r="562" ht="11.25" customHeight="1">
      <c r="A562" s="239"/>
      <c r="B562" s="239"/>
      <c r="C562" s="239"/>
      <c r="D562" s="239"/>
      <c r="E562" s="239"/>
      <c r="F562" s="239"/>
      <c r="G562" s="239"/>
      <c r="H562" s="239"/>
      <c r="I562" s="239"/>
      <c r="J562" s="239"/>
      <c r="K562" s="239"/>
      <c r="L562" s="239"/>
      <c r="M562" s="239"/>
      <c r="N562" s="239"/>
      <c r="O562" s="239"/>
      <c r="P562" s="239"/>
      <c r="Q562" s="239"/>
      <c r="R562" s="239"/>
      <c r="S562" s="239"/>
      <c r="T562" s="239"/>
      <c r="U562" s="239"/>
      <c r="V562" s="239"/>
      <c r="W562" s="239"/>
      <c r="X562" s="239"/>
      <c r="Y562" s="239"/>
      <c r="Z562" s="239"/>
      <c r="AA562" s="239"/>
      <c r="AB562" s="239"/>
      <c r="AC562" s="239"/>
      <c r="AD562" s="239"/>
      <c r="AE562" s="239"/>
      <c r="AF562" s="239"/>
      <c r="AG562" s="239"/>
      <c r="AH562" s="239"/>
    </row>
    <row r="563" ht="11.25" customHeight="1">
      <c r="A563" s="239"/>
      <c r="B563" s="239"/>
      <c r="C563" s="239"/>
      <c r="D563" s="239"/>
      <c r="E563" s="239"/>
      <c r="F563" s="239"/>
      <c r="G563" s="239"/>
      <c r="H563" s="239"/>
      <c r="I563" s="239"/>
      <c r="J563" s="239"/>
      <c r="K563" s="239"/>
      <c r="L563" s="239"/>
      <c r="M563" s="239"/>
      <c r="N563" s="239"/>
      <c r="O563" s="239"/>
      <c r="P563" s="239"/>
      <c r="Q563" s="239"/>
      <c r="R563" s="239"/>
      <c r="S563" s="239"/>
      <c r="T563" s="239"/>
      <c r="U563" s="239"/>
      <c r="V563" s="239"/>
      <c r="W563" s="239"/>
      <c r="X563" s="239"/>
      <c r="Y563" s="239"/>
      <c r="Z563" s="239"/>
      <c r="AA563" s="239"/>
      <c r="AB563" s="239"/>
      <c r="AC563" s="239"/>
      <c r="AD563" s="239"/>
      <c r="AE563" s="239"/>
      <c r="AF563" s="239"/>
      <c r="AG563" s="239"/>
      <c r="AH563" s="239"/>
    </row>
    <row r="564" ht="11.25" customHeight="1">
      <c r="A564" s="239"/>
      <c r="B564" s="239"/>
      <c r="C564" s="239"/>
      <c r="D564" s="239"/>
      <c r="E564" s="239"/>
      <c r="F564" s="239"/>
      <c r="G564" s="239"/>
      <c r="H564" s="239"/>
      <c r="I564" s="239"/>
      <c r="J564" s="239"/>
      <c r="K564" s="239"/>
      <c r="L564" s="239"/>
      <c r="M564" s="239"/>
      <c r="N564" s="239"/>
      <c r="O564" s="239"/>
      <c r="P564" s="239"/>
      <c r="Q564" s="239"/>
      <c r="R564" s="239"/>
      <c r="S564" s="239"/>
      <c r="T564" s="239"/>
      <c r="U564" s="239"/>
      <c r="V564" s="239"/>
      <c r="W564" s="239"/>
      <c r="X564" s="239"/>
      <c r="Y564" s="239"/>
      <c r="Z564" s="239"/>
      <c r="AA564" s="239"/>
      <c r="AB564" s="239"/>
      <c r="AC564" s="239"/>
      <c r="AD564" s="239"/>
      <c r="AE564" s="239"/>
      <c r="AF564" s="239"/>
      <c r="AG564" s="239"/>
      <c r="AH564" s="239"/>
    </row>
    <row r="565" ht="11.25" customHeight="1">
      <c r="A565" s="239"/>
      <c r="B565" s="239"/>
      <c r="C565" s="239"/>
      <c r="D565" s="239"/>
      <c r="E565" s="239"/>
      <c r="F565" s="239"/>
      <c r="G565" s="239"/>
      <c r="H565" s="239"/>
      <c r="I565" s="239"/>
      <c r="J565" s="239"/>
      <c r="K565" s="239"/>
      <c r="L565" s="239"/>
      <c r="M565" s="239"/>
      <c r="N565" s="239"/>
      <c r="O565" s="239"/>
      <c r="P565" s="239"/>
      <c r="Q565" s="239"/>
      <c r="R565" s="239"/>
      <c r="S565" s="239"/>
      <c r="T565" s="239"/>
      <c r="U565" s="239"/>
      <c r="V565" s="239"/>
      <c r="W565" s="239"/>
      <c r="X565" s="239"/>
      <c r="Y565" s="239"/>
      <c r="Z565" s="239"/>
      <c r="AA565" s="239"/>
      <c r="AB565" s="239"/>
      <c r="AC565" s="239"/>
      <c r="AD565" s="239"/>
      <c r="AE565" s="239"/>
      <c r="AF565" s="239"/>
      <c r="AG565" s="239"/>
      <c r="AH565" s="239"/>
    </row>
    <row r="566" ht="11.25" customHeight="1">
      <c r="A566" s="239"/>
      <c r="B566" s="239"/>
      <c r="C566" s="239"/>
      <c r="D566" s="239"/>
      <c r="E566" s="239"/>
      <c r="F566" s="239"/>
      <c r="G566" s="239"/>
      <c r="H566" s="239"/>
      <c r="I566" s="239"/>
      <c r="J566" s="239"/>
      <c r="K566" s="239"/>
      <c r="L566" s="239"/>
      <c r="M566" s="239"/>
      <c r="N566" s="239"/>
      <c r="O566" s="239"/>
      <c r="P566" s="239"/>
      <c r="Q566" s="239"/>
      <c r="R566" s="239"/>
      <c r="S566" s="239"/>
      <c r="T566" s="239"/>
      <c r="U566" s="239"/>
      <c r="V566" s="239"/>
      <c r="W566" s="239"/>
      <c r="X566" s="239"/>
      <c r="Y566" s="239"/>
      <c r="Z566" s="239"/>
      <c r="AA566" s="239"/>
      <c r="AB566" s="239"/>
      <c r="AC566" s="239"/>
      <c r="AD566" s="239"/>
      <c r="AE566" s="239"/>
      <c r="AF566" s="239"/>
      <c r="AG566" s="239"/>
      <c r="AH566" s="239"/>
    </row>
    <row r="567" ht="11.25" customHeight="1">
      <c r="A567" s="239"/>
      <c r="B567" s="239"/>
      <c r="C567" s="239"/>
      <c r="D567" s="239"/>
      <c r="E567" s="239"/>
      <c r="F567" s="239"/>
      <c r="G567" s="239"/>
      <c r="H567" s="239"/>
      <c r="I567" s="239"/>
      <c r="J567" s="239"/>
      <c r="K567" s="239"/>
      <c r="L567" s="239"/>
      <c r="M567" s="239"/>
      <c r="N567" s="239"/>
      <c r="O567" s="239"/>
      <c r="P567" s="239"/>
      <c r="Q567" s="239"/>
      <c r="R567" s="239"/>
      <c r="S567" s="239"/>
      <c r="T567" s="239"/>
      <c r="U567" s="239"/>
      <c r="V567" s="239"/>
      <c r="W567" s="239"/>
      <c r="X567" s="239"/>
      <c r="Y567" s="239"/>
      <c r="Z567" s="239"/>
      <c r="AA567" s="239"/>
      <c r="AB567" s="239"/>
      <c r="AC567" s="239"/>
      <c r="AD567" s="239"/>
      <c r="AE567" s="239"/>
      <c r="AF567" s="239"/>
      <c r="AG567" s="239"/>
      <c r="AH567" s="239"/>
    </row>
    <row r="568" ht="11.25" customHeight="1">
      <c r="A568" s="239"/>
      <c r="B568" s="239"/>
      <c r="C568" s="239"/>
      <c r="D568" s="239"/>
      <c r="E568" s="239"/>
      <c r="F568" s="239"/>
      <c r="G568" s="239"/>
      <c r="H568" s="239"/>
      <c r="I568" s="239"/>
      <c r="J568" s="239"/>
      <c r="K568" s="239"/>
      <c r="L568" s="239"/>
      <c r="M568" s="239"/>
      <c r="N568" s="239"/>
      <c r="O568" s="239"/>
      <c r="P568" s="239"/>
      <c r="Q568" s="239"/>
      <c r="R568" s="239"/>
      <c r="S568" s="239"/>
      <c r="T568" s="239"/>
      <c r="U568" s="239"/>
      <c r="V568" s="239"/>
      <c r="W568" s="239"/>
      <c r="X568" s="239"/>
      <c r="Y568" s="239"/>
      <c r="Z568" s="239"/>
      <c r="AA568" s="239"/>
      <c r="AB568" s="239"/>
      <c r="AC568" s="239"/>
      <c r="AD568" s="239"/>
      <c r="AE568" s="239"/>
      <c r="AF568" s="239"/>
      <c r="AG568" s="239"/>
      <c r="AH568" s="239"/>
    </row>
    <row r="569" ht="11.25" customHeight="1">
      <c r="A569" s="239"/>
      <c r="B569" s="239"/>
      <c r="C569" s="239"/>
      <c r="D569" s="239"/>
      <c r="E569" s="239"/>
      <c r="F569" s="239"/>
      <c r="G569" s="239"/>
      <c r="H569" s="239"/>
      <c r="I569" s="239"/>
      <c r="J569" s="239"/>
      <c r="K569" s="239"/>
      <c r="L569" s="239"/>
      <c r="M569" s="239"/>
      <c r="N569" s="239"/>
      <c r="O569" s="239"/>
      <c r="P569" s="239"/>
      <c r="Q569" s="239"/>
      <c r="R569" s="239"/>
      <c r="S569" s="239"/>
      <c r="T569" s="239"/>
      <c r="U569" s="239"/>
      <c r="V569" s="239"/>
      <c r="W569" s="239"/>
      <c r="X569" s="239"/>
      <c r="Y569" s="239"/>
      <c r="Z569" s="239"/>
      <c r="AA569" s="239"/>
      <c r="AB569" s="239"/>
      <c r="AC569" s="239"/>
      <c r="AD569" s="239"/>
      <c r="AE569" s="239"/>
      <c r="AF569" s="239"/>
      <c r="AG569" s="239"/>
      <c r="AH569" s="239"/>
    </row>
    <row r="570" ht="11.25" customHeight="1">
      <c r="A570" s="239"/>
      <c r="B570" s="239"/>
      <c r="C570" s="239"/>
      <c r="D570" s="239"/>
      <c r="E570" s="239"/>
      <c r="F570" s="239"/>
      <c r="G570" s="239"/>
      <c r="H570" s="239"/>
      <c r="I570" s="239"/>
      <c r="J570" s="239"/>
      <c r="K570" s="239"/>
      <c r="L570" s="239"/>
      <c r="M570" s="239"/>
      <c r="N570" s="239"/>
      <c r="O570" s="239"/>
      <c r="P570" s="239"/>
      <c r="Q570" s="239"/>
      <c r="R570" s="239"/>
      <c r="S570" s="239"/>
      <c r="T570" s="239"/>
      <c r="U570" s="239"/>
      <c r="V570" s="239"/>
      <c r="W570" s="239"/>
      <c r="X570" s="239"/>
      <c r="Y570" s="239"/>
      <c r="Z570" s="239"/>
      <c r="AA570" s="239"/>
      <c r="AB570" s="239"/>
      <c r="AC570" s="239"/>
      <c r="AD570" s="239"/>
      <c r="AE570" s="239"/>
      <c r="AF570" s="239"/>
      <c r="AG570" s="239"/>
      <c r="AH570" s="239"/>
    </row>
    <row r="571" ht="11.25" customHeight="1">
      <c r="A571" s="239"/>
      <c r="B571" s="239"/>
      <c r="C571" s="239"/>
      <c r="D571" s="239"/>
      <c r="E571" s="239"/>
      <c r="F571" s="239"/>
      <c r="G571" s="239"/>
      <c r="H571" s="239"/>
      <c r="I571" s="239"/>
      <c r="J571" s="239"/>
      <c r="K571" s="239"/>
      <c r="L571" s="239"/>
      <c r="M571" s="239"/>
      <c r="N571" s="239"/>
      <c r="O571" s="239"/>
      <c r="P571" s="239"/>
      <c r="Q571" s="239"/>
      <c r="R571" s="239"/>
      <c r="S571" s="239"/>
      <c r="T571" s="239"/>
      <c r="U571" s="239"/>
      <c r="V571" s="239"/>
      <c r="W571" s="239"/>
      <c r="X571" s="239"/>
      <c r="Y571" s="239"/>
      <c r="Z571" s="239"/>
      <c r="AA571" s="239"/>
      <c r="AB571" s="239"/>
      <c r="AC571" s="239"/>
      <c r="AD571" s="239"/>
      <c r="AE571" s="239"/>
      <c r="AF571" s="239"/>
      <c r="AG571" s="239"/>
      <c r="AH571" s="239"/>
    </row>
    <row r="572" ht="11.25" customHeight="1">
      <c r="A572" s="239"/>
      <c r="B572" s="239"/>
      <c r="C572" s="239"/>
      <c r="D572" s="239"/>
      <c r="E572" s="239"/>
      <c r="F572" s="239"/>
      <c r="G572" s="239"/>
      <c r="H572" s="239"/>
      <c r="I572" s="239"/>
      <c r="J572" s="239"/>
      <c r="K572" s="239"/>
      <c r="L572" s="239"/>
      <c r="M572" s="239"/>
      <c r="N572" s="239"/>
      <c r="O572" s="239"/>
      <c r="P572" s="239"/>
      <c r="Q572" s="239"/>
      <c r="R572" s="239"/>
      <c r="S572" s="239"/>
      <c r="T572" s="239"/>
      <c r="U572" s="239"/>
      <c r="V572" s="239"/>
      <c r="W572" s="239"/>
      <c r="X572" s="239"/>
      <c r="Y572" s="239"/>
      <c r="Z572" s="239"/>
      <c r="AA572" s="239"/>
      <c r="AB572" s="239"/>
      <c r="AC572" s="239"/>
      <c r="AD572" s="239"/>
      <c r="AE572" s="239"/>
      <c r="AF572" s="239"/>
      <c r="AG572" s="239"/>
      <c r="AH572" s="239"/>
    </row>
    <row r="573" ht="11.25" customHeight="1">
      <c r="A573" s="239"/>
      <c r="B573" s="239"/>
      <c r="C573" s="239"/>
      <c r="D573" s="239"/>
      <c r="E573" s="239"/>
      <c r="F573" s="239"/>
      <c r="G573" s="239"/>
      <c r="H573" s="239"/>
      <c r="I573" s="239"/>
      <c r="J573" s="239"/>
      <c r="K573" s="239"/>
      <c r="L573" s="239"/>
      <c r="M573" s="239"/>
      <c r="N573" s="239"/>
      <c r="O573" s="239"/>
      <c r="P573" s="239"/>
      <c r="Q573" s="239"/>
      <c r="R573" s="239"/>
      <c r="S573" s="239"/>
      <c r="T573" s="239"/>
      <c r="U573" s="239"/>
      <c r="V573" s="239"/>
      <c r="W573" s="239"/>
      <c r="X573" s="239"/>
      <c r="Y573" s="239"/>
      <c r="Z573" s="239"/>
      <c r="AA573" s="239"/>
      <c r="AB573" s="239"/>
      <c r="AC573" s="239"/>
      <c r="AD573" s="239"/>
      <c r="AE573" s="239"/>
      <c r="AF573" s="239"/>
      <c r="AG573" s="239"/>
      <c r="AH573" s="239"/>
    </row>
    <row r="574" ht="11.25" customHeight="1">
      <c r="A574" s="239"/>
      <c r="B574" s="239"/>
      <c r="C574" s="239"/>
      <c r="D574" s="239"/>
      <c r="E574" s="239"/>
      <c r="F574" s="239"/>
      <c r="G574" s="239"/>
      <c r="H574" s="239"/>
      <c r="I574" s="239"/>
      <c r="J574" s="239"/>
      <c r="K574" s="239"/>
      <c r="L574" s="239"/>
      <c r="M574" s="239"/>
      <c r="N574" s="239"/>
      <c r="O574" s="239"/>
      <c r="P574" s="239"/>
      <c r="Q574" s="239"/>
      <c r="R574" s="239"/>
      <c r="S574" s="239"/>
      <c r="T574" s="239"/>
      <c r="U574" s="239"/>
      <c r="V574" s="239"/>
      <c r="W574" s="239"/>
      <c r="X574" s="239"/>
      <c r="Y574" s="239"/>
      <c r="Z574" s="239"/>
      <c r="AA574" s="239"/>
      <c r="AB574" s="239"/>
      <c r="AC574" s="239"/>
      <c r="AD574" s="239"/>
      <c r="AE574" s="239"/>
      <c r="AF574" s="239"/>
      <c r="AG574" s="239"/>
      <c r="AH574" s="239"/>
    </row>
    <row r="575" ht="11.25" customHeight="1">
      <c r="A575" s="239"/>
      <c r="B575" s="239"/>
      <c r="C575" s="239"/>
      <c r="D575" s="239"/>
      <c r="E575" s="239"/>
      <c r="F575" s="239"/>
      <c r="G575" s="239"/>
      <c r="H575" s="239"/>
      <c r="I575" s="239"/>
      <c r="J575" s="239"/>
      <c r="K575" s="239"/>
      <c r="L575" s="239"/>
      <c r="M575" s="239"/>
      <c r="N575" s="239"/>
      <c r="O575" s="239"/>
      <c r="P575" s="239"/>
      <c r="Q575" s="239"/>
      <c r="R575" s="239"/>
      <c r="S575" s="239"/>
      <c r="T575" s="239"/>
      <c r="U575" s="239"/>
      <c r="V575" s="239"/>
      <c r="W575" s="239"/>
      <c r="X575" s="239"/>
      <c r="Y575" s="239"/>
      <c r="Z575" s="239"/>
      <c r="AA575" s="239"/>
      <c r="AB575" s="239"/>
      <c r="AC575" s="239"/>
      <c r="AD575" s="239"/>
      <c r="AE575" s="239"/>
      <c r="AF575" s="239"/>
      <c r="AG575" s="239"/>
      <c r="AH575" s="239"/>
    </row>
    <row r="576" ht="11.25" customHeight="1">
      <c r="A576" s="239"/>
      <c r="B576" s="239"/>
      <c r="C576" s="239"/>
      <c r="D576" s="239"/>
      <c r="E576" s="239"/>
      <c r="F576" s="239"/>
      <c r="G576" s="239"/>
      <c r="H576" s="239"/>
      <c r="I576" s="239"/>
      <c r="J576" s="239"/>
      <c r="K576" s="239"/>
      <c r="L576" s="239"/>
      <c r="M576" s="239"/>
      <c r="N576" s="239"/>
      <c r="O576" s="239"/>
      <c r="P576" s="239"/>
      <c r="Q576" s="239"/>
      <c r="R576" s="239"/>
      <c r="S576" s="239"/>
      <c r="T576" s="239"/>
      <c r="U576" s="239"/>
      <c r="V576" s="239"/>
      <c r="W576" s="239"/>
      <c r="X576" s="239"/>
      <c r="Y576" s="239"/>
      <c r="Z576" s="239"/>
      <c r="AA576" s="239"/>
      <c r="AB576" s="239"/>
      <c r="AC576" s="239"/>
      <c r="AD576" s="239"/>
      <c r="AE576" s="239"/>
      <c r="AF576" s="239"/>
      <c r="AG576" s="239"/>
      <c r="AH576" s="239"/>
    </row>
    <row r="577" ht="11.25" customHeight="1">
      <c r="A577" s="239"/>
      <c r="B577" s="239"/>
      <c r="C577" s="239"/>
      <c r="D577" s="239"/>
      <c r="E577" s="239"/>
      <c r="F577" s="239"/>
      <c r="G577" s="239"/>
      <c r="H577" s="239"/>
      <c r="I577" s="239"/>
      <c r="J577" s="239"/>
      <c r="K577" s="239"/>
      <c r="L577" s="239"/>
      <c r="M577" s="239"/>
      <c r="N577" s="239"/>
      <c r="O577" s="239"/>
      <c r="P577" s="239"/>
      <c r="Q577" s="239"/>
      <c r="R577" s="239"/>
      <c r="S577" s="239"/>
      <c r="T577" s="239"/>
      <c r="U577" s="239"/>
      <c r="V577" s="239"/>
      <c r="W577" s="239"/>
      <c r="X577" s="239"/>
      <c r="Y577" s="239"/>
      <c r="Z577" s="239"/>
      <c r="AA577" s="239"/>
      <c r="AB577" s="239"/>
      <c r="AC577" s="239"/>
      <c r="AD577" s="239"/>
      <c r="AE577" s="239"/>
      <c r="AF577" s="239"/>
      <c r="AG577" s="239"/>
      <c r="AH577" s="239"/>
    </row>
    <row r="578" ht="11.25" customHeight="1">
      <c r="A578" s="239"/>
      <c r="B578" s="239"/>
      <c r="C578" s="239"/>
      <c r="D578" s="239"/>
      <c r="E578" s="239"/>
      <c r="F578" s="239"/>
      <c r="G578" s="239"/>
      <c r="H578" s="239"/>
      <c r="I578" s="239"/>
      <c r="J578" s="239"/>
      <c r="K578" s="239"/>
      <c r="L578" s="239"/>
      <c r="M578" s="239"/>
      <c r="N578" s="239"/>
      <c r="O578" s="239"/>
      <c r="P578" s="239"/>
      <c r="Q578" s="239"/>
      <c r="R578" s="239"/>
      <c r="S578" s="239"/>
      <c r="T578" s="239"/>
      <c r="U578" s="239"/>
      <c r="V578" s="239"/>
      <c r="W578" s="239"/>
      <c r="X578" s="239"/>
      <c r="Y578" s="239"/>
      <c r="Z578" s="239"/>
      <c r="AA578" s="239"/>
      <c r="AB578" s="239"/>
      <c r="AC578" s="239"/>
      <c r="AD578" s="239"/>
      <c r="AE578" s="239"/>
      <c r="AF578" s="239"/>
      <c r="AG578" s="239"/>
      <c r="AH578" s="239"/>
    </row>
    <row r="579" ht="11.25" customHeight="1">
      <c r="A579" s="239"/>
      <c r="B579" s="239"/>
      <c r="C579" s="239"/>
      <c r="D579" s="239"/>
      <c r="E579" s="239"/>
      <c r="F579" s="239"/>
      <c r="G579" s="239"/>
      <c r="H579" s="239"/>
      <c r="I579" s="239"/>
      <c r="J579" s="239"/>
      <c r="K579" s="239"/>
      <c r="L579" s="239"/>
      <c r="M579" s="239"/>
      <c r="N579" s="239"/>
      <c r="O579" s="239"/>
      <c r="P579" s="239"/>
      <c r="Q579" s="239"/>
      <c r="R579" s="239"/>
      <c r="S579" s="239"/>
      <c r="T579" s="239"/>
      <c r="U579" s="239"/>
      <c r="V579" s="239"/>
      <c r="W579" s="239"/>
      <c r="X579" s="239"/>
      <c r="Y579" s="239"/>
      <c r="Z579" s="239"/>
      <c r="AA579" s="239"/>
      <c r="AB579" s="239"/>
      <c r="AC579" s="239"/>
      <c r="AD579" s="239"/>
      <c r="AE579" s="239"/>
      <c r="AF579" s="239"/>
      <c r="AG579" s="239"/>
      <c r="AH579" s="239"/>
    </row>
    <row r="580" ht="11.25" customHeight="1">
      <c r="A580" s="239"/>
      <c r="B580" s="239"/>
      <c r="C580" s="239"/>
      <c r="D580" s="239"/>
      <c r="E580" s="239"/>
      <c r="F580" s="239"/>
      <c r="G580" s="239"/>
      <c r="H580" s="239"/>
      <c r="I580" s="239"/>
      <c r="J580" s="239"/>
      <c r="K580" s="239"/>
      <c r="L580" s="239"/>
      <c r="M580" s="239"/>
      <c r="N580" s="239"/>
      <c r="O580" s="239"/>
      <c r="P580" s="239"/>
      <c r="Q580" s="239"/>
      <c r="R580" s="239"/>
      <c r="S580" s="239"/>
      <c r="T580" s="239"/>
      <c r="U580" s="239"/>
      <c r="V580" s="239"/>
      <c r="W580" s="239"/>
      <c r="X580" s="239"/>
      <c r="Y580" s="239"/>
      <c r="Z580" s="239"/>
      <c r="AA580" s="239"/>
      <c r="AB580" s="239"/>
      <c r="AC580" s="239"/>
      <c r="AD580" s="239"/>
      <c r="AE580" s="239"/>
      <c r="AF580" s="239"/>
      <c r="AG580" s="239"/>
      <c r="AH580" s="239"/>
    </row>
    <row r="581" ht="11.25" customHeight="1">
      <c r="A581" s="239"/>
      <c r="B581" s="239"/>
      <c r="C581" s="239"/>
      <c r="D581" s="239"/>
      <c r="E581" s="239"/>
      <c r="F581" s="239"/>
      <c r="G581" s="239"/>
      <c r="H581" s="239"/>
      <c r="I581" s="239"/>
      <c r="J581" s="239"/>
      <c r="K581" s="239"/>
      <c r="L581" s="239"/>
      <c r="M581" s="239"/>
      <c r="N581" s="239"/>
      <c r="O581" s="239"/>
      <c r="P581" s="239"/>
      <c r="Q581" s="239"/>
      <c r="R581" s="239"/>
      <c r="S581" s="239"/>
      <c r="T581" s="239"/>
      <c r="U581" s="239"/>
      <c r="V581" s="239"/>
      <c r="W581" s="239"/>
      <c r="X581" s="239"/>
      <c r="Y581" s="239"/>
      <c r="Z581" s="239"/>
      <c r="AA581" s="239"/>
      <c r="AB581" s="239"/>
      <c r="AC581" s="239"/>
      <c r="AD581" s="239"/>
      <c r="AE581" s="239"/>
      <c r="AF581" s="239"/>
      <c r="AG581" s="239"/>
      <c r="AH581" s="239"/>
    </row>
    <row r="582" ht="11.25" customHeight="1">
      <c r="A582" s="239"/>
      <c r="B582" s="239"/>
      <c r="C582" s="239"/>
      <c r="D582" s="239"/>
      <c r="E582" s="239"/>
      <c r="F582" s="239"/>
      <c r="G582" s="239"/>
      <c r="H582" s="239"/>
      <c r="I582" s="239"/>
      <c r="J582" s="239"/>
      <c r="K582" s="239"/>
      <c r="L582" s="239"/>
      <c r="M582" s="239"/>
      <c r="N582" s="239"/>
      <c r="O582" s="239"/>
      <c r="P582" s="239"/>
      <c r="Q582" s="239"/>
      <c r="R582" s="239"/>
      <c r="S582" s="239"/>
      <c r="T582" s="239"/>
      <c r="U582" s="239"/>
      <c r="V582" s="239"/>
      <c r="W582" s="239"/>
      <c r="X582" s="239"/>
      <c r="Y582" s="239"/>
      <c r="Z582" s="239"/>
      <c r="AA582" s="239"/>
      <c r="AB582" s="239"/>
      <c r="AC582" s="239"/>
      <c r="AD582" s="239"/>
      <c r="AE582" s="239"/>
      <c r="AF582" s="239"/>
      <c r="AG582" s="239"/>
      <c r="AH582" s="239"/>
    </row>
    <row r="583" ht="11.25" customHeight="1">
      <c r="A583" s="239"/>
      <c r="B583" s="239"/>
      <c r="C583" s="239"/>
      <c r="D583" s="239"/>
      <c r="E583" s="239"/>
      <c r="F583" s="239"/>
      <c r="G583" s="239"/>
      <c r="H583" s="239"/>
      <c r="I583" s="239"/>
      <c r="J583" s="239"/>
      <c r="K583" s="239"/>
      <c r="L583" s="239"/>
      <c r="M583" s="239"/>
      <c r="N583" s="239"/>
      <c r="O583" s="239"/>
      <c r="P583" s="239"/>
      <c r="Q583" s="239"/>
      <c r="R583" s="239"/>
      <c r="S583" s="239"/>
      <c r="T583" s="239"/>
      <c r="U583" s="239"/>
      <c r="V583" s="239"/>
      <c r="W583" s="239"/>
      <c r="X583" s="239"/>
      <c r="Y583" s="239"/>
      <c r="Z583" s="239"/>
      <c r="AA583" s="239"/>
      <c r="AB583" s="239"/>
      <c r="AC583" s="239"/>
      <c r="AD583" s="239"/>
      <c r="AE583" s="239"/>
      <c r="AF583" s="239"/>
      <c r="AG583" s="239"/>
      <c r="AH583" s="239"/>
    </row>
    <row r="584" ht="11.25" customHeight="1">
      <c r="A584" s="239"/>
      <c r="B584" s="239"/>
      <c r="C584" s="239"/>
      <c r="D584" s="239"/>
      <c r="E584" s="239"/>
      <c r="F584" s="239"/>
      <c r="G584" s="239"/>
      <c r="H584" s="239"/>
      <c r="I584" s="239"/>
      <c r="J584" s="239"/>
      <c r="K584" s="239"/>
      <c r="L584" s="239"/>
      <c r="M584" s="239"/>
      <c r="N584" s="239"/>
      <c r="O584" s="239"/>
      <c r="P584" s="239"/>
      <c r="Q584" s="239"/>
      <c r="R584" s="239"/>
      <c r="S584" s="239"/>
      <c r="T584" s="239"/>
      <c r="U584" s="239"/>
      <c r="V584" s="239"/>
      <c r="W584" s="239"/>
      <c r="X584" s="239"/>
      <c r="Y584" s="239"/>
      <c r="Z584" s="239"/>
      <c r="AA584" s="239"/>
      <c r="AB584" s="239"/>
      <c r="AC584" s="239"/>
      <c r="AD584" s="239"/>
      <c r="AE584" s="239"/>
      <c r="AF584" s="239"/>
      <c r="AG584" s="239"/>
      <c r="AH584" s="239"/>
    </row>
    <row r="585" ht="11.25" customHeight="1">
      <c r="A585" s="239"/>
      <c r="B585" s="239"/>
      <c r="C585" s="239"/>
      <c r="D585" s="239"/>
      <c r="E585" s="239"/>
      <c r="F585" s="239"/>
      <c r="G585" s="239"/>
      <c r="H585" s="239"/>
      <c r="I585" s="239"/>
      <c r="J585" s="239"/>
      <c r="K585" s="239"/>
      <c r="L585" s="239"/>
      <c r="M585" s="239"/>
      <c r="N585" s="239"/>
      <c r="O585" s="239"/>
      <c r="P585" s="239"/>
      <c r="Q585" s="239"/>
      <c r="R585" s="239"/>
      <c r="S585" s="239"/>
      <c r="T585" s="239"/>
      <c r="U585" s="239"/>
      <c r="V585" s="239"/>
      <c r="W585" s="239"/>
      <c r="X585" s="239"/>
      <c r="Y585" s="239"/>
      <c r="Z585" s="239"/>
      <c r="AA585" s="239"/>
      <c r="AB585" s="239"/>
      <c r="AC585" s="239"/>
      <c r="AD585" s="239"/>
      <c r="AE585" s="239"/>
      <c r="AF585" s="239"/>
      <c r="AG585" s="239"/>
      <c r="AH585" s="239"/>
    </row>
    <row r="586" ht="11.25" customHeight="1">
      <c r="A586" s="239"/>
      <c r="B586" s="239"/>
      <c r="C586" s="239"/>
      <c r="D586" s="239"/>
      <c r="E586" s="239"/>
      <c r="F586" s="239"/>
      <c r="G586" s="239"/>
      <c r="H586" s="239"/>
      <c r="I586" s="239"/>
      <c r="J586" s="239"/>
      <c r="K586" s="239"/>
      <c r="L586" s="239"/>
      <c r="M586" s="239"/>
      <c r="N586" s="239"/>
      <c r="O586" s="239"/>
      <c r="P586" s="239"/>
      <c r="Q586" s="239"/>
      <c r="R586" s="239"/>
      <c r="S586" s="239"/>
      <c r="T586" s="239"/>
      <c r="U586" s="239"/>
      <c r="V586" s="239"/>
      <c r="W586" s="239"/>
      <c r="X586" s="239"/>
      <c r="Y586" s="239"/>
      <c r="Z586" s="239"/>
      <c r="AA586" s="239"/>
      <c r="AB586" s="239"/>
      <c r="AC586" s="239"/>
      <c r="AD586" s="239"/>
      <c r="AE586" s="239"/>
      <c r="AF586" s="239"/>
      <c r="AG586" s="239"/>
      <c r="AH586" s="239"/>
    </row>
    <row r="587" ht="11.25" customHeight="1">
      <c r="A587" s="239"/>
      <c r="B587" s="239"/>
      <c r="C587" s="239"/>
      <c r="D587" s="239"/>
      <c r="E587" s="239"/>
      <c r="F587" s="239"/>
      <c r="G587" s="239"/>
      <c r="H587" s="239"/>
      <c r="I587" s="239"/>
      <c r="J587" s="239"/>
      <c r="K587" s="239"/>
      <c r="L587" s="239"/>
      <c r="M587" s="239"/>
      <c r="N587" s="239"/>
      <c r="O587" s="239"/>
      <c r="P587" s="239"/>
      <c r="Q587" s="239"/>
      <c r="R587" s="239"/>
      <c r="S587" s="239"/>
      <c r="T587" s="239"/>
      <c r="U587" s="239"/>
      <c r="V587" s="239"/>
      <c r="W587" s="239"/>
      <c r="X587" s="239"/>
      <c r="Y587" s="239"/>
      <c r="Z587" s="239"/>
      <c r="AA587" s="239"/>
      <c r="AB587" s="239"/>
      <c r="AC587" s="239"/>
      <c r="AD587" s="239"/>
      <c r="AE587" s="239"/>
      <c r="AF587" s="239"/>
      <c r="AG587" s="239"/>
      <c r="AH587" s="239"/>
    </row>
    <row r="588" ht="11.25" customHeight="1">
      <c r="A588" s="239"/>
      <c r="B588" s="239"/>
      <c r="C588" s="239"/>
      <c r="D588" s="239"/>
      <c r="E588" s="239"/>
      <c r="F588" s="239"/>
      <c r="G588" s="239"/>
      <c r="H588" s="239"/>
      <c r="I588" s="239"/>
      <c r="J588" s="239"/>
      <c r="K588" s="239"/>
      <c r="L588" s="239"/>
      <c r="M588" s="239"/>
      <c r="N588" s="239"/>
      <c r="O588" s="239"/>
      <c r="P588" s="239"/>
      <c r="Q588" s="239"/>
      <c r="R588" s="239"/>
      <c r="S588" s="239"/>
      <c r="T588" s="239"/>
      <c r="U588" s="239"/>
      <c r="V588" s="239"/>
      <c r="W588" s="239"/>
      <c r="X588" s="239"/>
      <c r="Y588" s="239"/>
      <c r="Z588" s="239"/>
      <c r="AA588" s="239"/>
      <c r="AB588" s="239"/>
      <c r="AC588" s="239"/>
      <c r="AD588" s="239"/>
      <c r="AE588" s="239"/>
      <c r="AF588" s="239"/>
      <c r="AG588" s="239"/>
      <c r="AH588" s="239"/>
    </row>
    <row r="589" ht="11.25" customHeight="1">
      <c r="A589" s="239"/>
      <c r="B589" s="239"/>
      <c r="C589" s="239"/>
      <c r="D589" s="239"/>
      <c r="E589" s="239"/>
      <c r="F589" s="239"/>
      <c r="G589" s="239"/>
      <c r="H589" s="239"/>
      <c r="I589" s="239"/>
      <c r="J589" s="239"/>
      <c r="K589" s="239"/>
      <c r="L589" s="239"/>
      <c r="M589" s="239"/>
      <c r="N589" s="239"/>
      <c r="O589" s="239"/>
      <c r="P589" s="239"/>
      <c r="Q589" s="239"/>
      <c r="R589" s="239"/>
      <c r="S589" s="239"/>
      <c r="T589" s="239"/>
      <c r="U589" s="239"/>
      <c r="V589" s="239"/>
      <c r="W589" s="239"/>
      <c r="X589" s="239"/>
      <c r="Y589" s="239"/>
      <c r="Z589" s="239"/>
      <c r="AA589" s="239"/>
      <c r="AB589" s="239"/>
      <c r="AC589" s="239"/>
      <c r="AD589" s="239"/>
      <c r="AE589" s="239"/>
      <c r="AF589" s="239"/>
      <c r="AG589" s="239"/>
      <c r="AH589" s="239"/>
    </row>
    <row r="590" ht="11.25" customHeight="1">
      <c r="A590" s="239"/>
      <c r="B590" s="239"/>
      <c r="C590" s="239"/>
      <c r="D590" s="239"/>
      <c r="E590" s="239"/>
      <c r="F590" s="239"/>
      <c r="G590" s="239"/>
      <c r="H590" s="239"/>
      <c r="I590" s="239"/>
      <c r="J590" s="239"/>
      <c r="K590" s="239"/>
      <c r="L590" s="239"/>
      <c r="M590" s="239"/>
      <c r="N590" s="239"/>
      <c r="O590" s="239"/>
      <c r="P590" s="239"/>
      <c r="Q590" s="239"/>
      <c r="R590" s="239"/>
      <c r="S590" s="239"/>
      <c r="T590" s="239"/>
      <c r="U590" s="239"/>
      <c r="V590" s="239"/>
      <c r="W590" s="239"/>
      <c r="X590" s="239"/>
      <c r="Y590" s="239"/>
      <c r="Z590" s="239"/>
      <c r="AA590" s="239"/>
      <c r="AB590" s="239"/>
      <c r="AC590" s="239"/>
      <c r="AD590" s="239"/>
      <c r="AE590" s="239"/>
      <c r="AF590" s="239"/>
      <c r="AG590" s="239"/>
      <c r="AH590" s="239"/>
    </row>
    <row r="591" ht="11.25" customHeight="1">
      <c r="A591" s="239"/>
      <c r="B591" s="239"/>
      <c r="C591" s="239"/>
      <c r="D591" s="239"/>
      <c r="E591" s="239"/>
      <c r="F591" s="239"/>
      <c r="G591" s="239"/>
      <c r="H591" s="239"/>
      <c r="I591" s="239"/>
      <c r="J591" s="239"/>
      <c r="K591" s="239"/>
      <c r="L591" s="239"/>
      <c r="M591" s="239"/>
      <c r="N591" s="239"/>
      <c r="O591" s="239"/>
      <c r="P591" s="239"/>
      <c r="Q591" s="239"/>
      <c r="R591" s="239"/>
      <c r="S591" s="239"/>
      <c r="T591" s="239"/>
      <c r="U591" s="239"/>
      <c r="V591" s="239"/>
      <c r="W591" s="239"/>
      <c r="X591" s="239"/>
      <c r="Y591" s="239"/>
      <c r="Z591" s="239"/>
      <c r="AA591" s="239"/>
      <c r="AB591" s="239"/>
      <c r="AC591" s="239"/>
      <c r="AD591" s="239"/>
      <c r="AE591" s="239"/>
      <c r="AF591" s="239"/>
      <c r="AG591" s="239"/>
      <c r="AH591" s="239"/>
    </row>
    <row r="592" ht="11.25" customHeight="1">
      <c r="A592" s="239"/>
      <c r="B592" s="239"/>
      <c r="C592" s="239"/>
      <c r="D592" s="239"/>
      <c r="E592" s="239"/>
      <c r="F592" s="239"/>
      <c r="G592" s="239"/>
      <c r="H592" s="239"/>
      <c r="I592" s="239"/>
      <c r="J592" s="239"/>
      <c r="K592" s="239"/>
      <c r="L592" s="239"/>
      <c r="M592" s="239"/>
      <c r="N592" s="239"/>
      <c r="O592" s="239"/>
      <c r="P592" s="239"/>
      <c r="Q592" s="239"/>
      <c r="R592" s="239"/>
      <c r="S592" s="239"/>
      <c r="T592" s="239"/>
      <c r="U592" s="239"/>
      <c r="V592" s="239"/>
      <c r="W592" s="239"/>
      <c r="X592" s="239"/>
      <c r="Y592" s="239"/>
      <c r="Z592" s="239"/>
      <c r="AA592" s="239"/>
      <c r="AB592" s="239"/>
      <c r="AC592" s="239"/>
      <c r="AD592" s="239"/>
      <c r="AE592" s="239"/>
      <c r="AF592" s="239"/>
      <c r="AG592" s="239"/>
      <c r="AH592" s="239"/>
    </row>
    <row r="593" ht="11.25" customHeight="1">
      <c r="A593" s="239"/>
      <c r="B593" s="239"/>
      <c r="C593" s="239"/>
      <c r="D593" s="239"/>
      <c r="E593" s="239"/>
      <c r="F593" s="239"/>
      <c r="G593" s="239"/>
      <c r="H593" s="239"/>
      <c r="I593" s="239"/>
      <c r="J593" s="239"/>
      <c r="K593" s="239"/>
      <c r="L593" s="239"/>
      <c r="M593" s="239"/>
      <c r="N593" s="239"/>
      <c r="O593" s="239"/>
      <c r="P593" s="239"/>
      <c r="Q593" s="239"/>
      <c r="R593" s="239"/>
      <c r="S593" s="239"/>
      <c r="T593" s="239"/>
      <c r="U593" s="239"/>
      <c r="V593" s="239"/>
      <c r="W593" s="239"/>
      <c r="X593" s="239"/>
      <c r="Y593" s="239"/>
      <c r="Z593" s="239"/>
      <c r="AA593" s="239"/>
      <c r="AB593" s="239"/>
      <c r="AC593" s="239"/>
      <c r="AD593" s="239"/>
      <c r="AE593" s="239"/>
      <c r="AF593" s="239"/>
      <c r="AG593" s="239"/>
      <c r="AH593" s="239"/>
    </row>
    <row r="594" ht="11.25" customHeight="1">
      <c r="A594" s="239"/>
      <c r="B594" s="239"/>
      <c r="C594" s="239"/>
      <c r="D594" s="239"/>
      <c r="E594" s="239"/>
      <c r="F594" s="239"/>
      <c r="G594" s="239"/>
      <c r="H594" s="239"/>
      <c r="I594" s="239"/>
      <c r="J594" s="239"/>
      <c r="K594" s="239"/>
      <c r="L594" s="239"/>
      <c r="M594" s="239"/>
      <c r="N594" s="239"/>
      <c r="O594" s="239"/>
      <c r="P594" s="239"/>
      <c r="Q594" s="239"/>
      <c r="R594" s="239"/>
      <c r="S594" s="239"/>
      <c r="T594" s="239"/>
      <c r="U594" s="239"/>
      <c r="V594" s="239"/>
      <c r="W594" s="239"/>
      <c r="X594" s="239"/>
      <c r="Y594" s="239"/>
      <c r="Z594" s="239"/>
      <c r="AA594" s="239"/>
      <c r="AB594" s="239"/>
      <c r="AC594" s="239"/>
      <c r="AD594" s="239"/>
      <c r="AE594" s="239"/>
      <c r="AF594" s="239"/>
      <c r="AG594" s="239"/>
      <c r="AH594" s="239"/>
    </row>
    <row r="595" ht="11.25" customHeight="1">
      <c r="A595" s="239"/>
      <c r="B595" s="239"/>
      <c r="C595" s="239"/>
      <c r="D595" s="239"/>
      <c r="E595" s="239"/>
      <c r="F595" s="239"/>
      <c r="G595" s="239"/>
      <c r="H595" s="239"/>
      <c r="I595" s="239"/>
      <c r="J595" s="239"/>
      <c r="K595" s="239"/>
      <c r="L595" s="239"/>
      <c r="M595" s="239"/>
      <c r="N595" s="239"/>
      <c r="O595" s="239"/>
      <c r="P595" s="239"/>
      <c r="Q595" s="239"/>
      <c r="R595" s="239"/>
      <c r="S595" s="239"/>
      <c r="T595" s="239"/>
      <c r="U595" s="239"/>
      <c r="V595" s="239"/>
      <c r="W595" s="239"/>
      <c r="X595" s="239"/>
      <c r="Y595" s="239"/>
      <c r="Z595" s="239"/>
      <c r="AA595" s="239"/>
      <c r="AB595" s="239"/>
      <c r="AC595" s="239"/>
      <c r="AD595" s="239"/>
      <c r="AE595" s="239"/>
      <c r="AF595" s="239"/>
      <c r="AG595" s="239"/>
      <c r="AH595" s="239"/>
    </row>
    <row r="596" ht="11.25" customHeight="1">
      <c r="A596" s="239"/>
      <c r="B596" s="239"/>
      <c r="C596" s="239"/>
      <c r="D596" s="239"/>
      <c r="E596" s="239"/>
      <c r="F596" s="239"/>
      <c r="G596" s="239"/>
      <c r="H596" s="239"/>
      <c r="I596" s="239"/>
      <c r="J596" s="239"/>
      <c r="K596" s="239"/>
      <c r="L596" s="239"/>
      <c r="M596" s="239"/>
      <c r="N596" s="239"/>
      <c r="O596" s="239"/>
      <c r="P596" s="239"/>
      <c r="Q596" s="239"/>
      <c r="R596" s="239"/>
      <c r="S596" s="239"/>
      <c r="T596" s="239"/>
      <c r="U596" s="239"/>
      <c r="V596" s="239"/>
      <c r="W596" s="239"/>
      <c r="X596" s="239"/>
      <c r="Y596" s="239"/>
      <c r="Z596" s="239"/>
      <c r="AA596" s="239"/>
      <c r="AB596" s="239"/>
      <c r="AC596" s="239"/>
      <c r="AD596" s="239"/>
      <c r="AE596" s="239"/>
      <c r="AF596" s="239"/>
      <c r="AG596" s="239"/>
      <c r="AH596" s="239"/>
    </row>
    <row r="597" ht="11.25" customHeight="1">
      <c r="A597" s="239"/>
      <c r="B597" s="239"/>
      <c r="C597" s="239"/>
      <c r="D597" s="239"/>
      <c r="E597" s="239"/>
      <c r="F597" s="239"/>
      <c r="G597" s="239"/>
      <c r="H597" s="239"/>
      <c r="I597" s="239"/>
      <c r="J597" s="239"/>
      <c r="K597" s="239"/>
      <c r="L597" s="239"/>
      <c r="M597" s="239"/>
      <c r="N597" s="239"/>
      <c r="O597" s="239"/>
      <c r="P597" s="239"/>
      <c r="Q597" s="239"/>
      <c r="R597" s="239"/>
      <c r="S597" s="239"/>
      <c r="T597" s="239"/>
      <c r="U597" s="239"/>
      <c r="V597" s="239"/>
      <c r="W597" s="239"/>
      <c r="X597" s="239"/>
      <c r="Y597" s="239"/>
      <c r="Z597" s="239"/>
      <c r="AA597" s="239"/>
      <c r="AB597" s="239"/>
      <c r="AC597" s="239"/>
      <c r="AD597" s="239"/>
      <c r="AE597" s="239"/>
      <c r="AF597" s="239"/>
      <c r="AG597" s="239"/>
      <c r="AH597" s="239"/>
    </row>
    <row r="598" ht="11.25" customHeight="1">
      <c r="A598" s="239"/>
      <c r="B598" s="239"/>
      <c r="C598" s="239"/>
      <c r="D598" s="239"/>
      <c r="E598" s="239"/>
      <c r="F598" s="239"/>
      <c r="G598" s="239"/>
      <c r="H598" s="239"/>
      <c r="I598" s="239"/>
      <c r="J598" s="239"/>
      <c r="K598" s="239"/>
      <c r="L598" s="239"/>
      <c r="M598" s="239"/>
      <c r="N598" s="239"/>
      <c r="O598" s="239"/>
      <c r="P598" s="239"/>
      <c r="Q598" s="239"/>
      <c r="R598" s="239"/>
      <c r="S598" s="239"/>
      <c r="T598" s="239"/>
      <c r="U598" s="239"/>
      <c r="V598" s="239"/>
      <c r="W598" s="239"/>
      <c r="X598" s="239"/>
      <c r="Y598" s="239"/>
      <c r="Z598" s="239"/>
      <c r="AA598" s="239"/>
      <c r="AB598" s="239"/>
      <c r="AC598" s="239"/>
      <c r="AD598" s="239"/>
      <c r="AE598" s="239"/>
      <c r="AF598" s="239"/>
      <c r="AG598" s="239"/>
      <c r="AH598" s="239"/>
    </row>
    <row r="599" ht="11.25" customHeight="1">
      <c r="A599" s="239"/>
      <c r="B599" s="239"/>
      <c r="C599" s="239"/>
      <c r="D599" s="239"/>
      <c r="E599" s="239"/>
      <c r="F599" s="239"/>
      <c r="G599" s="239"/>
      <c r="H599" s="239"/>
      <c r="I599" s="239"/>
      <c r="J599" s="239"/>
      <c r="K599" s="239"/>
      <c r="L599" s="239"/>
      <c r="M599" s="239"/>
      <c r="N599" s="239"/>
      <c r="O599" s="239"/>
      <c r="P599" s="239"/>
      <c r="Q599" s="239"/>
      <c r="R599" s="239"/>
      <c r="S599" s="239"/>
      <c r="T599" s="239"/>
      <c r="U599" s="239"/>
      <c r="V599" s="239"/>
      <c r="W599" s="239"/>
      <c r="X599" s="239"/>
      <c r="Y599" s="239"/>
      <c r="Z599" s="239"/>
      <c r="AA599" s="239"/>
      <c r="AB599" s="239"/>
      <c r="AC599" s="239"/>
      <c r="AD599" s="239"/>
      <c r="AE599" s="239"/>
      <c r="AF599" s="239"/>
      <c r="AG599" s="239"/>
      <c r="AH599" s="239"/>
    </row>
    <row r="600" ht="11.25" customHeight="1">
      <c r="A600" s="239"/>
      <c r="B600" s="239"/>
      <c r="C600" s="239"/>
      <c r="D600" s="239"/>
      <c r="E600" s="239"/>
      <c r="F600" s="239"/>
      <c r="G600" s="239"/>
      <c r="H600" s="239"/>
      <c r="I600" s="239"/>
      <c r="J600" s="239"/>
      <c r="K600" s="239"/>
      <c r="L600" s="239"/>
      <c r="M600" s="239"/>
      <c r="N600" s="239"/>
      <c r="O600" s="239"/>
      <c r="P600" s="239"/>
      <c r="Q600" s="239"/>
      <c r="R600" s="239"/>
      <c r="S600" s="239"/>
      <c r="T600" s="239"/>
      <c r="U600" s="239"/>
      <c r="V600" s="239"/>
      <c r="W600" s="239"/>
      <c r="X600" s="239"/>
      <c r="Y600" s="239"/>
      <c r="Z600" s="239"/>
      <c r="AA600" s="239"/>
      <c r="AB600" s="239"/>
      <c r="AC600" s="239"/>
      <c r="AD600" s="239"/>
      <c r="AE600" s="239"/>
      <c r="AF600" s="239"/>
      <c r="AG600" s="239"/>
      <c r="AH600" s="239"/>
    </row>
    <row r="601" ht="11.25" customHeight="1">
      <c r="A601" s="239"/>
      <c r="B601" s="239"/>
      <c r="C601" s="239"/>
      <c r="D601" s="239"/>
      <c r="E601" s="239"/>
      <c r="F601" s="239"/>
      <c r="G601" s="239"/>
      <c r="H601" s="239"/>
      <c r="I601" s="239"/>
      <c r="J601" s="239"/>
      <c r="K601" s="239"/>
      <c r="L601" s="239"/>
      <c r="M601" s="239"/>
      <c r="N601" s="239"/>
      <c r="O601" s="239"/>
      <c r="P601" s="239"/>
      <c r="Q601" s="239"/>
      <c r="R601" s="239"/>
      <c r="S601" s="239"/>
      <c r="T601" s="239"/>
      <c r="U601" s="239"/>
      <c r="V601" s="239"/>
      <c r="W601" s="239"/>
      <c r="X601" s="239"/>
      <c r="Y601" s="239"/>
      <c r="Z601" s="239"/>
      <c r="AA601" s="239"/>
      <c r="AB601" s="239"/>
      <c r="AC601" s="239"/>
      <c r="AD601" s="239"/>
      <c r="AE601" s="239"/>
      <c r="AF601" s="239"/>
      <c r="AG601" s="239"/>
      <c r="AH601" s="239"/>
    </row>
    <row r="602" ht="11.25" customHeight="1">
      <c r="A602" s="239"/>
      <c r="B602" s="239"/>
      <c r="C602" s="239"/>
      <c r="D602" s="239"/>
      <c r="E602" s="239"/>
      <c r="F602" s="239"/>
      <c r="G602" s="239"/>
      <c r="H602" s="239"/>
      <c r="I602" s="239"/>
      <c r="J602" s="239"/>
      <c r="K602" s="239"/>
      <c r="L602" s="239"/>
      <c r="M602" s="239"/>
      <c r="N602" s="239"/>
      <c r="O602" s="239"/>
      <c r="P602" s="239"/>
      <c r="Q602" s="239"/>
      <c r="R602" s="239"/>
      <c r="S602" s="239"/>
      <c r="T602" s="239"/>
      <c r="U602" s="239"/>
      <c r="V602" s="239"/>
      <c r="W602" s="239"/>
      <c r="X602" s="239"/>
      <c r="Y602" s="239"/>
      <c r="Z602" s="239"/>
      <c r="AA602" s="239"/>
      <c r="AB602" s="239"/>
      <c r="AC602" s="239"/>
      <c r="AD602" s="239"/>
      <c r="AE602" s="239"/>
      <c r="AF602" s="239"/>
      <c r="AG602" s="239"/>
      <c r="AH602" s="239"/>
    </row>
    <row r="603" ht="11.25" customHeight="1">
      <c r="A603" s="239"/>
      <c r="B603" s="239"/>
      <c r="C603" s="239"/>
      <c r="D603" s="239"/>
      <c r="E603" s="239"/>
      <c r="F603" s="239"/>
      <c r="G603" s="239"/>
      <c r="H603" s="239"/>
      <c r="I603" s="239"/>
      <c r="J603" s="239"/>
      <c r="K603" s="239"/>
      <c r="L603" s="239"/>
      <c r="M603" s="239"/>
      <c r="N603" s="239"/>
      <c r="O603" s="239"/>
      <c r="P603" s="239"/>
      <c r="Q603" s="239"/>
      <c r="R603" s="239"/>
      <c r="S603" s="239"/>
      <c r="T603" s="239"/>
      <c r="U603" s="239"/>
      <c r="V603" s="239"/>
      <c r="W603" s="239"/>
      <c r="X603" s="239"/>
      <c r="Y603" s="239"/>
      <c r="Z603" s="239"/>
      <c r="AA603" s="239"/>
      <c r="AB603" s="239"/>
      <c r="AC603" s="239"/>
      <c r="AD603" s="239"/>
      <c r="AE603" s="239"/>
      <c r="AF603" s="239"/>
      <c r="AG603" s="239"/>
      <c r="AH603" s="239"/>
    </row>
    <row r="604" ht="11.25" customHeight="1">
      <c r="A604" s="239"/>
      <c r="B604" s="239"/>
      <c r="C604" s="239"/>
      <c r="D604" s="239"/>
      <c r="E604" s="239"/>
      <c r="F604" s="239"/>
      <c r="G604" s="239"/>
      <c r="H604" s="239"/>
      <c r="I604" s="239"/>
      <c r="J604" s="239"/>
      <c r="K604" s="239"/>
      <c r="L604" s="239"/>
      <c r="M604" s="239"/>
      <c r="N604" s="239"/>
      <c r="O604" s="239"/>
      <c r="P604" s="239"/>
      <c r="Q604" s="239"/>
      <c r="R604" s="239"/>
      <c r="S604" s="239"/>
      <c r="T604" s="239"/>
      <c r="U604" s="239"/>
      <c r="V604" s="239"/>
      <c r="W604" s="239"/>
      <c r="X604" s="239"/>
      <c r="Y604" s="239"/>
      <c r="Z604" s="239"/>
      <c r="AA604" s="239"/>
      <c r="AB604" s="239"/>
      <c r="AC604" s="239"/>
      <c r="AD604" s="239"/>
      <c r="AE604" s="239"/>
      <c r="AF604" s="239"/>
      <c r="AG604" s="239"/>
      <c r="AH604" s="239"/>
    </row>
    <row r="605" ht="11.25" customHeight="1">
      <c r="A605" s="239"/>
      <c r="B605" s="239"/>
      <c r="C605" s="239"/>
      <c r="D605" s="239"/>
      <c r="E605" s="239"/>
      <c r="F605" s="239"/>
      <c r="G605" s="239"/>
      <c r="H605" s="239"/>
      <c r="I605" s="239"/>
      <c r="J605" s="239"/>
      <c r="K605" s="239"/>
      <c r="L605" s="239"/>
      <c r="M605" s="239"/>
      <c r="N605" s="239"/>
      <c r="O605" s="239"/>
      <c r="P605" s="239"/>
      <c r="Q605" s="239"/>
      <c r="R605" s="239"/>
      <c r="S605" s="239"/>
      <c r="T605" s="239"/>
      <c r="U605" s="239"/>
      <c r="V605" s="239"/>
      <c r="W605" s="239"/>
      <c r="X605" s="239"/>
      <c r="Y605" s="239"/>
      <c r="Z605" s="239"/>
      <c r="AA605" s="239"/>
      <c r="AB605" s="239"/>
      <c r="AC605" s="239"/>
      <c r="AD605" s="239"/>
      <c r="AE605" s="239"/>
      <c r="AF605" s="239"/>
      <c r="AG605" s="239"/>
      <c r="AH605" s="239"/>
    </row>
    <row r="606" ht="11.25" customHeight="1">
      <c r="A606" s="239"/>
      <c r="B606" s="239"/>
      <c r="C606" s="239"/>
      <c r="D606" s="239"/>
      <c r="E606" s="239"/>
      <c r="F606" s="239"/>
      <c r="G606" s="239"/>
      <c r="H606" s="239"/>
      <c r="I606" s="239"/>
      <c r="J606" s="239"/>
      <c r="K606" s="239"/>
      <c r="L606" s="239"/>
      <c r="M606" s="239"/>
      <c r="N606" s="239"/>
      <c r="O606" s="239"/>
      <c r="P606" s="239"/>
      <c r="Q606" s="239"/>
      <c r="R606" s="239"/>
      <c r="S606" s="239"/>
      <c r="T606" s="239"/>
      <c r="U606" s="239"/>
      <c r="V606" s="239"/>
      <c r="W606" s="239"/>
      <c r="X606" s="239"/>
      <c r="Y606" s="239"/>
      <c r="Z606" s="239"/>
      <c r="AA606" s="239"/>
      <c r="AB606" s="239"/>
      <c r="AC606" s="239"/>
      <c r="AD606" s="239"/>
      <c r="AE606" s="239"/>
      <c r="AF606" s="239"/>
      <c r="AG606" s="239"/>
      <c r="AH606" s="239"/>
    </row>
    <row r="607" ht="11.25" customHeight="1">
      <c r="A607" s="239"/>
      <c r="B607" s="239"/>
      <c r="C607" s="239"/>
      <c r="D607" s="239"/>
      <c r="E607" s="239"/>
      <c r="F607" s="239"/>
      <c r="G607" s="239"/>
      <c r="H607" s="239"/>
      <c r="I607" s="239"/>
      <c r="J607" s="239"/>
      <c r="K607" s="239"/>
      <c r="L607" s="239"/>
      <c r="M607" s="239"/>
      <c r="N607" s="239"/>
      <c r="O607" s="239"/>
      <c r="P607" s="239"/>
      <c r="Q607" s="239"/>
      <c r="R607" s="239"/>
      <c r="S607" s="239"/>
      <c r="T607" s="239"/>
      <c r="U607" s="239"/>
      <c r="V607" s="239"/>
      <c r="W607" s="239"/>
      <c r="X607" s="239"/>
      <c r="Y607" s="239"/>
      <c r="Z607" s="239"/>
      <c r="AA607" s="239"/>
      <c r="AB607" s="239"/>
      <c r="AC607" s="239"/>
      <c r="AD607" s="239"/>
      <c r="AE607" s="239"/>
      <c r="AF607" s="239"/>
      <c r="AG607" s="239"/>
      <c r="AH607" s="239"/>
    </row>
    <row r="608" ht="11.25" customHeight="1">
      <c r="A608" s="239"/>
      <c r="B608" s="239"/>
      <c r="C608" s="239"/>
      <c r="D608" s="239"/>
      <c r="E608" s="239"/>
      <c r="F608" s="239"/>
      <c r="G608" s="239"/>
      <c r="H608" s="239"/>
      <c r="I608" s="239"/>
      <c r="J608" s="239"/>
      <c r="K608" s="239"/>
      <c r="L608" s="239"/>
      <c r="M608" s="239"/>
      <c r="N608" s="239"/>
      <c r="O608" s="239"/>
      <c r="P608" s="239"/>
      <c r="Q608" s="239"/>
      <c r="R608" s="239"/>
      <c r="S608" s="239"/>
      <c r="T608" s="239"/>
      <c r="U608" s="239"/>
      <c r="V608" s="239"/>
      <c r="W608" s="239"/>
      <c r="X608" s="239"/>
      <c r="Y608" s="239"/>
      <c r="Z608" s="239"/>
      <c r="AA608" s="239"/>
      <c r="AB608" s="239"/>
      <c r="AC608" s="239"/>
      <c r="AD608" s="239"/>
      <c r="AE608" s="239"/>
      <c r="AF608" s="239"/>
      <c r="AG608" s="239"/>
      <c r="AH608" s="239"/>
    </row>
    <row r="609" ht="11.25" customHeight="1">
      <c r="A609" s="239"/>
      <c r="B609" s="239"/>
      <c r="C609" s="239"/>
      <c r="D609" s="239"/>
      <c r="E609" s="239"/>
      <c r="F609" s="239"/>
      <c r="G609" s="239"/>
      <c r="H609" s="239"/>
      <c r="I609" s="239"/>
      <c r="J609" s="239"/>
      <c r="K609" s="239"/>
      <c r="L609" s="239"/>
      <c r="M609" s="239"/>
      <c r="N609" s="239"/>
      <c r="O609" s="239"/>
      <c r="P609" s="239"/>
      <c r="Q609" s="239"/>
      <c r="R609" s="239"/>
      <c r="S609" s="239"/>
      <c r="T609" s="239"/>
      <c r="U609" s="239"/>
      <c r="V609" s="239"/>
      <c r="W609" s="239"/>
      <c r="X609" s="239"/>
      <c r="Y609" s="239"/>
      <c r="Z609" s="239"/>
      <c r="AA609" s="239"/>
      <c r="AB609" s="239"/>
      <c r="AC609" s="239"/>
      <c r="AD609" s="239"/>
      <c r="AE609" s="239"/>
      <c r="AF609" s="239"/>
      <c r="AG609" s="239"/>
      <c r="AH609" s="239"/>
    </row>
    <row r="610" ht="11.25" customHeight="1">
      <c r="A610" s="239"/>
      <c r="B610" s="239"/>
      <c r="C610" s="239"/>
      <c r="D610" s="239"/>
      <c r="E610" s="239"/>
      <c r="F610" s="239"/>
      <c r="G610" s="239"/>
      <c r="H610" s="239"/>
      <c r="I610" s="239"/>
      <c r="J610" s="239"/>
      <c r="K610" s="239"/>
      <c r="L610" s="239"/>
      <c r="M610" s="239"/>
      <c r="N610" s="239"/>
      <c r="O610" s="239"/>
      <c r="P610" s="239"/>
      <c r="Q610" s="239"/>
      <c r="R610" s="239"/>
      <c r="S610" s="239"/>
      <c r="T610" s="239"/>
      <c r="U610" s="239"/>
      <c r="V610" s="239"/>
      <c r="W610" s="239"/>
      <c r="X610" s="239"/>
      <c r="Y610" s="239"/>
      <c r="Z610" s="239"/>
      <c r="AA610" s="239"/>
      <c r="AB610" s="239"/>
      <c r="AC610" s="239"/>
      <c r="AD610" s="239"/>
      <c r="AE610" s="239"/>
      <c r="AF610" s="239"/>
      <c r="AG610" s="239"/>
      <c r="AH610" s="239"/>
    </row>
    <row r="611" ht="11.25" customHeight="1">
      <c r="A611" s="239"/>
      <c r="B611" s="239"/>
      <c r="C611" s="239"/>
      <c r="D611" s="239"/>
      <c r="E611" s="239"/>
      <c r="F611" s="239"/>
      <c r="G611" s="239"/>
      <c r="H611" s="239"/>
      <c r="I611" s="239"/>
      <c r="J611" s="239"/>
      <c r="K611" s="239"/>
      <c r="L611" s="239"/>
      <c r="M611" s="239"/>
      <c r="N611" s="239"/>
      <c r="O611" s="239"/>
      <c r="P611" s="239"/>
      <c r="Q611" s="239"/>
      <c r="R611" s="239"/>
      <c r="S611" s="239"/>
      <c r="T611" s="239"/>
      <c r="U611" s="239"/>
      <c r="V611" s="239"/>
      <c r="W611" s="239"/>
      <c r="X611" s="239"/>
      <c r="Y611" s="239"/>
      <c r="Z611" s="239"/>
      <c r="AA611" s="239"/>
      <c r="AB611" s="239"/>
      <c r="AC611" s="239"/>
      <c r="AD611" s="239"/>
      <c r="AE611" s="239"/>
      <c r="AF611" s="239"/>
      <c r="AG611" s="239"/>
      <c r="AH611" s="239"/>
    </row>
    <row r="612" ht="11.25" customHeight="1">
      <c r="A612" s="239"/>
      <c r="B612" s="239"/>
      <c r="C612" s="239"/>
      <c r="D612" s="239"/>
      <c r="E612" s="239"/>
      <c r="F612" s="239"/>
      <c r="G612" s="239"/>
      <c r="H612" s="239"/>
      <c r="I612" s="239"/>
      <c r="J612" s="239"/>
      <c r="K612" s="239"/>
      <c r="L612" s="239"/>
      <c r="M612" s="239"/>
      <c r="N612" s="239"/>
      <c r="O612" s="239"/>
      <c r="P612" s="239"/>
      <c r="Q612" s="239"/>
      <c r="R612" s="239"/>
      <c r="S612" s="239"/>
      <c r="T612" s="239"/>
      <c r="U612" s="239"/>
      <c r="V612" s="239"/>
      <c r="W612" s="239"/>
      <c r="X612" s="239"/>
      <c r="Y612" s="239"/>
      <c r="Z612" s="239"/>
      <c r="AA612" s="239"/>
      <c r="AB612" s="239"/>
      <c r="AC612" s="239"/>
      <c r="AD612" s="239"/>
      <c r="AE612" s="239"/>
      <c r="AF612" s="239"/>
      <c r="AG612" s="239"/>
      <c r="AH612" s="239"/>
    </row>
    <row r="613" ht="11.25" customHeight="1">
      <c r="A613" s="239"/>
      <c r="B613" s="239"/>
      <c r="C613" s="239"/>
      <c r="D613" s="239"/>
      <c r="E613" s="239"/>
      <c r="F613" s="239"/>
      <c r="G613" s="239"/>
      <c r="H613" s="239"/>
      <c r="I613" s="239"/>
      <c r="J613" s="239"/>
      <c r="K613" s="239"/>
      <c r="L613" s="239"/>
      <c r="M613" s="239"/>
      <c r="N613" s="239"/>
      <c r="O613" s="239"/>
      <c r="P613" s="239"/>
      <c r="Q613" s="239"/>
      <c r="R613" s="239"/>
      <c r="S613" s="239"/>
      <c r="T613" s="239"/>
      <c r="U613" s="239"/>
      <c r="V613" s="239"/>
      <c r="W613" s="239"/>
      <c r="X613" s="239"/>
      <c r="Y613" s="239"/>
      <c r="Z613" s="239"/>
      <c r="AA613" s="239"/>
      <c r="AB613" s="239"/>
      <c r="AC613" s="239"/>
      <c r="AD613" s="239"/>
      <c r="AE613" s="239"/>
      <c r="AF613" s="239"/>
      <c r="AG613" s="239"/>
      <c r="AH613" s="239"/>
    </row>
    <row r="614" ht="11.25" customHeight="1">
      <c r="A614" s="239"/>
      <c r="B614" s="239"/>
      <c r="C614" s="239"/>
      <c r="D614" s="239"/>
      <c r="E614" s="239"/>
      <c r="F614" s="239"/>
      <c r="G614" s="239"/>
      <c r="H614" s="239"/>
      <c r="I614" s="239"/>
      <c r="J614" s="239"/>
      <c r="K614" s="239"/>
      <c r="L614" s="239"/>
      <c r="M614" s="239"/>
      <c r="N614" s="239"/>
      <c r="O614" s="239"/>
      <c r="P614" s="239"/>
      <c r="Q614" s="239"/>
      <c r="R614" s="239"/>
      <c r="S614" s="239"/>
      <c r="T614" s="239"/>
      <c r="U614" s="239"/>
      <c r="V614" s="239"/>
      <c r="W614" s="239"/>
      <c r="X614" s="239"/>
      <c r="Y614" s="239"/>
      <c r="Z614" s="239"/>
      <c r="AA614" s="239"/>
      <c r="AB614" s="239"/>
      <c r="AC614" s="239"/>
      <c r="AD614" s="239"/>
      <c r="AE614" s="239"/>
      <c r="AF614" s="239"/>
      <c r="AG614" s="239"/>
      <c r="AH614" s="239"/>
    </row>
    <row r="615" ht="11.25" customHeight="1">
      <c r="A615" s="239"/>
      <c r="B615" s="239"/>
      <c r="C615" s="239"/>
      <c r="D615" s="239"/>
      <c r="E615" s="239"/>
      <c r="F615" s="239"/>
      <c r="G615" s="239"/>
      <c r="H615" s="239"/>
      <c r="I615" s="239"/>
      <c r="J615" s="239"/>
      <c r="K615" s="239"/>
      <c r="L615" s="239"/>
      <c r="M615" s="239"/>
      <c r="N615" s="239"/>
      <c r="O615" s="239"/>
      <c r="P615" s="239"/>
      <c r="Q615" s="239"/>
      <c r="R615" s="239"/>
      <c r="S615" s="239"/>
      <c r="T615" s="239"/>
      <c r="U615" s="239"/>
      <c r="V615" s="239"/>
      <c r="W615" s="239"/>
      <c r="X615" s="239"/>
      <c r="Y615" s="239"/>
      <c r="Z615" s="239"/>
      <c r="AA615" s="239"/>
      <c r="AB615" s="239"/>
      <c r="AC615" s="239"/>
      <c r="AD615" s="239"/>
      <c r="AE615" s="239"/>
      <c r="AF615" s="239"/>
      <c r="AG615" s="239"/>
      <c r="AH615" s="239"/>
    </row>
    <row r="616" ht="11.25" customHeight="1">
      <c r="A616" s="239"/>
      <c r="B616" s="239"/>
      <c r="C616" s="239"/>
      <c r="D616" s="239"/>
      <c r="E616" s="239"/>
      <c r="F616" s="239"/>
      <c r="G616" s="239"/>
      <c r="H616" s="239"/>
      <c r="I616" s="239"/>
      <c r="J616" s="239"/>
      <c r="K616" s="239"/>
      <c r="L616" s="239"/>
      <c r="M616" s="239"/>
      <c r="N616" s="239"/>
      <c r="O616" s="239"/>
      <c r="P616" s="239"/>
      <c r="Q616" s="239"/>
      <c r="R616" s="239"/>
      <c r="S616" s="239"/>
      <c r="T616" s="239"/>
      <c r="U616" s="239"/>
      <c r="V616" s="239"/>
      <c r="W616" s="239"/>
      <c r="X616" s="239"/>
      <c r="Y616" s="239"/>
      <c r="Z616" s="239"/>
      <c r="AA616" s="239"/>
      <c r="AB616" s="239"/>
      <c r="AC616" s="239"/>
      <c r="AD616" s="239"/>
      <c r="AE616" s="239"/>
      <c r="AF616" s="239"/>
      <c r="AG616" s="239"/>
      <c r="AH616" s="239"/>
    </row>
    <row r="617" ht="11.25" customHeight="1">
      <c r="A617" s="239"/>
      <c r="B617" s="239"/>
      <c r="C617" s="239"/>
      <c r="D617" s="239"/>
      <c r="E617" s="239"/>
      <c r="F617" s="239"/>
      <c r="G617" s="239"/>
      <c r="H617" s="239"/>
      <c r="I617" s="239"/>
      <c r="J617" s="239"/>
      <c r="K617" s="239"/>
      <c r="L617" s="239"/>
      <c r="M617" s="239"/>
      <c r="N617" s="239"/>
      <c r="O617" s="239"/>
      <c r="P617" s="239"/>
      <c r="Q617" s="239"/>
      <c r="R617" s="239"/>
      <c r="S617" s="239"/>
      <c r="T617" s="239"/>
      <c r="U617" s="239"/>
      <c r="V617" s="239"/>
      <c r="W617" s="239"/>
      <c r="X617" s="239"/>
      <c r="Y617" s="239"/>
      <c r="Z617" s="239"/>
      <c r="AA617" s="239"/>
      <c r="AB617" s="239"/>
      <c r="AC617" s="239"/>
      <c r="AD617" s="239"/>
      <c r="AE617" s="239"/>
      <c r="AF617" s="239"/>
      <c r="AG617" s="239"/>
      <c r="AH617" s="239"/>
    </row>
    <row r="618" ht="11.25" customHeight="1">
      <c r="A618" s="239"/>
      <c r="B618" s="239"/>
      <c r="C618" s="239"/>
      <c r="D618" s="239"/>
      <c r="E618" s="239"/>
      <c r="F618" s="239"/>
      <c r="G618" s="239"/>
      <c r="H618" s="239"/>
      <c r="I618" s="239"/>
      <c r="J618" s="239"/>
      <c r="K618" s="239"/>
      <c r="L618" s="239"/>
      <c r="M618" s="239"/>
      <c r="N618" s="239"/>
      <c r="O618" s="239"/>
      <c r="P618" s="239"/>
      <c r="Q618" s="239"/>
      <c r="R618" s="239"/>
      <c r="S618" s="239"/>
      <c r="T618" s="239"/>
      <c r="U618" s="239"/>
      <c r="V618" s="239"/>
      <c r="W618" s="239"/>
      <c r="X618" s="239"/>
      <c r="Y618" s="239"/>
      <c r="Z618" s="239"/>
      <c r="AA618" s="239"/>
      <c r="AB618" s="239"/>
      <c r="AC618" s="239"/>
      <c r="AD618" s="239"/>
      <c r="AE618" s="239"/>
      <c r="AF618" s="239"/>
      <c r="AG618" s="239"/>
      <c r="AH618" s="239"/>
    </row>
    <row r="619" ht="11.25" customHeight="1">
      <c r="A619" s="239"/>
      <c r="B619" s="239"/>
      <c r="C619" s="239"/>
      <c r="D619" s="239"/>
      <c r="E619" s="239"/>
      <c r="F619" s="239"/>
      <c r="G619" s="239"/>
      <c r="H619" s="239"/>
      <c r="I619" s="239"/>
      <c r="J619" s="239"/>
      <c r="K619" s="239"/>
      <c r="L619" s="239"/>
      <c r="M619" s="239"/>
      <c r="N619" s="239"/>
      <c r="O619" s="239"/>
      <c r="P619" s="239"/>
      <c r="Q619" s="239"/>
      <c r="R619" s="239"/>
      <c r="S619" s="239"/>
      <c r="T619" s="239"/>
      <c r="U619" s="239"/>
      <c r="V619" s="239"/>
      <c r="W619" s="239"/>
      <c r="X619" s="239"/>
      <c r="Y619" s="239"/>
      <c r="Z619" s="239"/>
      <c r="AA619" s="239"/>
      <c r="AB619" s="239"/>
      <c r="AC619" s="239"/>
      <c r="AD619" s="239"/>
      <c r="AE619" s="239"/>
      <c r="AF619" s="239"/>
      <c r="AG619" s="239"/>
      <c r="AH619" s="239"/>
    </row>
    <row r="620" ht="11.25" customHeight="1">
      <c r="A620" s="239"/>
      <c r="B620" s="239"/>
      <c r="C620" s="239"/>
      <c r="D620" s="239"/>
      <c r="E620" s="239"/>
      <c r="F620" s="239"/>
      <c r="G620" s="239"/>
      <c r="H620" s="239"/>
      <c r="I620" s="239"/>
      <c r="J620" s="239"/>
      <c r="K620" s="239"/>
      <c r="L620" s="239"/>
      <c r="M620" s="239"/>
      <c r="N620" s="239"/>
      <c r="O620" s="239"/>
      <c r="P620" s="239"/>
      <c r="Q620" s="239"/>
      <c r="R620" s="239"/>
      <c r="S620" s="239"/>
      <c r="T620" s="239"/>
      <c r="U620" s="239"/>
      <c r="V620" s="239"/>
      <c r="W620" s="239"/>
      <c r="X620" s="239"/>
      <c r="Y620" s="239"/>
      <c r="Z620" s="239"/>
      <c r="AA620" s="239"/>
      <c r="AB620" s="239"/>
      <c r="AC620" s="239"/>
      <c r="AD620" s="239"/>
      <c r="AE620" s="239"/>
      <c r="AF620" s="239"/>
      <c r="AG620" s="239"/>
      <c r="AH620" s="239"/>
    </row>
    <row r="621" ht="11.25" customHeight="1">
      <c r="A621" s="239"/>
      <c r="B621" s="239"/>
      <c r="C621" s="239"/>
      <c r="D621" s="239"/>
      <c r="E621" s="239"/>
      <c r="F621" s="239"/>
      <c r="G621" s="239"/>
      <c r="H621" s="239"/>
      <c r="I621" s="239"/>
      <c r="J621" s="239"/>
      <c r="K621" s="239"/>
      <c r="L621" s="239"/>
      <c r="M621" s="239"/>
      <c r="N621" s="239"/>
      <c r="O621" s="239"/>
      <c r="P621" s="239"/>
      <c r="Q621" s="239"/>
      <c r="R621" s="239"/>
      <c r="S621" s="239"/>
      <c r="T621" s="239"/>
      <c r="U621" s="239"/>
      <c r="V621" s="239"/>
      <c r="W621" s="239"/>
      <c r="X621" s="239"/>
      <c r="Y621" s="239"/>
      <c r="Z621" s="239"/>
      <c r="AA621" s="239"/>
      <c r="AB621" s="239"/>
      <c r="AC621" s="239"/>
      <c r="AD621" s="239"/>
      <c r="AE621" s="239"/>
      <c r="AF621" s="239"/>
      <c r="AG621" s="239"/>
      <c r="AH621" s="239"/>
    </row>
    <row r="622" ht="11.25" customHeight="1">
      <c r="A622" s="239"/>
      <c r="B622" s="239"/>
      <c r="C622" s="239"/>
      <c r="D622" s="239"/>
      <c r="E622" s="239"/>
      <c r="F622" s="239"/>
      <c r="G622" s="239"/>
      <c r="H622" s="239"/>
      <c r="I622" s="239"/>
      <c r="J622" s="239"/>
      <c r="K622" s="239"/>
      <c r="L622" s="239"/>
      <c r="M622" s="239"/>
      <c r="N622" s="239"/>
      <c r="O622" s="239"/>
      <c r="P622" s="239"/>
      <c r="Q622" s="239"/>
      <c r="R622" s="239"/>
      <c r="S622" s="239"/>
      <c r="T622" s="239"/>
      <c r="U622" s="239"/>
      <c r="V622" s="239"/>
      <c r="W622" s="239"/>
      <c r="X622" s="239"/>
      <c r="Y622" s="239"/>
      <c r="Z622" s="239"/>
      <c r="AA622" s="239"/>
      <c r="AB622" s="239"/>
      <c r="AC622" s="239"/>
      <c r="AD622" s="239"/>
      <c r="AE622" s="239"/>
      <c r="AF622" s="239"/>
      <c r="AG622" s="239"/>
      <c r="AH622" s="239"/>
    </row>
    <row r="623" ht="11.25" customHeight="1">
      <c r="A623" s="239"/>
      <c r="B623" s="239"/>
      <c r="C623" s="239"/>
      <c r="D623" s="239"/>
      <c r="E623" s="239"/>
      <c r="F623" s="239"/>
      <c r="G623" s="239"/>
      <c r="H623" s="239"/>
      <c r="I623" s="239"/>
      <c r="J623" s="239"/>
      <c r="K623" s="239"/>
      <c r="L623" s="239"/>
      <c r="M623" s="239"/>
      <c r="N623" s="239"/>
      <c r="O623" s="239"/>
      <c r="P623" s="239"/>
      <c r="Q623" s="239"/>
      <c r="R623" s="239"/>
      <c r="S623" s="239"/>
      <c r="T623" s="239"/>
      <c r="U623" s="239"/>
      <c r="V623" s="239"/>
      <c r="W623" s="239"/>
      <c r="X623" s="239"/>
      <c r="Y623" s="239"/>
      <c r="Z623" s="239"/>
      <c r="AA623" s="239"/>
      <c r="AB623" s="239"/>
      <c r="AC623" s="239"/>
      <c r="AD623" s="239"/>
      <c r="AE623" s="239"/>
      <c r="AF623" s="239"/>
      <c r="AG623" s="239"/>
      <c r="AH623" s="239"/>
    </row>
    <row r="624" ht="11.25" customHeight="1">
      <c r="A624" s="239"/>
      <c r="B624" s="239"/>
      <c r="C624" s="239"/>
      <c r="D624" s="239"/>
      <c r="E624" s="239"/>
      <c r="F624" s="239"/>
      <c r="G624" s="239"/>
      <c r="H624" s="239"/>
      <c r="I624" s="239"/>
      <c r="J624" s="239"/>
      <c r="K624" s="239"/>
      <c r="L624" s="239"/>
      <c r="M624" s="239"/>
      <c r="N624" s="239"/>
      <c r="O624" s="239"/>
      <c r="P624" s="239"/>
      <c r="Q624" s="239"/>
      <c r="R624" s="239"/>
      <c r="S624" s="239"/>
      <c r="T624" s="239"/>
      <c r="U624" s="239"/>
      <c r="V624" s="239"/>
      <c r="W624" s="239"/>
      <c r="X624" s="239"/>
      <c r="Y624" s="239"/>
      <c r="Z624" s="239"/>
      <c r="AA624" s="239"/>
      <c r="AB624" s="239"/>
      <c r="AC624" s="239"/>
      <c r="AD624" s="239"/>
      <c r="AE624" s="239"/>
      <c r="AF624" s="239"/>
      <c r="AG624" s="239"/>
      <c r="AH624" s="239"/>
    </row>
    <row r="625" ht="11.25" customHeight="1">
      <c r="A625" s="239"/>
      <c r="B625" s="239"/>
      <c r="C625" s="239"/>
      <c r="D625" s="239"/>
      <c r="E625" s="239"/>
      <c r="F625" s="239"/>
      <c r="G625" s="239"/>
      <c r="H625" s="239"/>
      <c r="I625" s="239"/>
      <c r="J625" s="239"/>
      <c r="K625" s="239"/>
      <c r="L625" s="239"/>
      <c r="M625" s="239"/>
      <c r="N625" s="239"/>
      <c r="O625" s="239"/>
      <c r="P625" s="239"/>
      <c r="Q625" s="239"/>
      <c r="R625" s="239"/>
      <c r="S625" s="239"/>
      <c r="T625" s="239"/>
      <c r="U625" s="239"/>
      <c r="V625" s="239"/>
      <c r="W625" s="239"/>
      <c r="X625" s="239"/>
      <c r="Y625" s="239"/>
      <c r="Z625" s="239"/>
      <c r="AA625" s="239"/>
      <c r="AB625" s="239"/>
      <c r="AC625" s="239"/>
      <c r="AD625" s="239"/>
      <c r="AE625" s="239"/>
      <c r="AF625" s="239"/>
      <c r="AG625" s="239"/>
      <c r="AH625" s="239"/>
    </row>
    <row r="626" ht="11.25" customHeight="1">
      <c r="A626" s="239"/>
      <c r="B626" s="239"/>
      <c r="C626" s="239"/>
      <c r="D626" s="239"/>
      <c r="E626" s="239"/>
      <c r="F626" s="239"/>
      <c r="G626" s="239"/>
      <c r="H626" s="239"/>
      <c r="I626" s="239"/>
      <c r="J626" s="239"/>
      <c r="K626" s="239"/>
      <c r="L626" s="239"/>
      <c r="M626" s="239"/>
      <c r="N626" s="239"/>
      <c r="O626" s="239"/>
      <c r="P626" s="239"/>
      <c r="Q626" s="239"/>
      <c r="R626" s="239"/>
      <c r="S626" s="239"/>
      <c r="T626" s="239"/>
      <c r="U626" s="239"/>
      <c r="V626" s="239"/>
      <c r="W626" s="239"/>
      <c r="X626" s="239"/>
      <c r="Y626" s="239"/>
      <c r="Z626" s="239"/>
      <c r="AA626" s="239"/>
      <c r="AB626" s="239"/>
      <c r="AC626" s="239"/>
      <c r="AD626" s="239"/>
      <c r="AE626" s="239"/>
      <c r="AF626" s="239"/>
      <c r="AG626" s="239"/>
      <c r="AH626" s="239"/>
    </row>
    <row r="627" ht="11.25" customHeight="1">
      <c r="A627" s="239"/>
      <c r="B627" s="239"/>
      <c r="C627" s="239"/>
      <c r="D627" s="239"/>
      <c r="E627" s="239"/>
      <c r="F627" s="239"/>
      <c r="G627" s="239"/>
      <c r="H627" s="239"/>
      <c r="I627" s="239"/>
      <c r="J627" s="239"/>
      <c r="K627" s="239"/>
      <c r="L627" s="239"/>
      <c r="M627" s="239"/>
      <c r="N627" s="239"/>
      <c r="O627" s="239"/>
      <c r="P627" s="239"/>
      <c r="Q627" s="239"/>
      <c r="R627" s="239"/>
      <c r="S627" s="239"/>
      <c r="T627" s="239"/>
      <c r="U627" s="239"/>
      <c r="V627" s="239"/>
      <c r="W627" s="239"/>
      <c r="X627" s="239"/>
      <c r="Y627" s="239"/>
      <c r="Z627" s="239"/>
      <c r="AA627" s="239"/>
      <c r="AB627" s="239"/>
      <c r="AC627" s="239"/>
      <c r="AD627" s="239"/>
      <c r="AE627" s="239"/>
      <c r="AF627" s="239"/>
      <c r="AG627" s="239"/>
      <c r="AH627" s="239"/>
    </row>
    <row r="628" ht="11.25" customHeight="1">
      <c r="A628" s="239"/>
      <c r="B628" s="239"/>
      <c r="C628" s="239"/>
      <c r="D628" s="239"/>
      <c r="E628" s="239"/>
      <c r="F628" s="239"/>
      <c r="G628" s="239"/>
      <c r="H628" s="239"/>
      <c r="I628" s="239"/>
      <c r="J628" s="239"/>
      <c r="K628" s="239"/>
      <c r="L628" s="239"/>
      <c r="M628" s="239"/>
      <c r="N628" s="239"/>
      <c r="O628" s="239"/>
      <c r="P628" s="239"/>
      <c r="Q628" s="239"/>
      <c r="R628" s="239"/>
      <c r="S628" s="239"/>
      <c r="T628" s="239"/>
      <c r="U628" s="239"/>
      <c r="V628" s="239"/>
      <c r="W628" s="239"/>
      <c r="X628" s="239"/>
      <c r="Y628" s="239"/>
      <c r="Z628" s="239"/>
      <c r="AA628" s="239"/>
      <c r="AB628" s="239"/>
      <c r="AC628" s="239"/>
      <c r="AD628" s="239"/>
      <c r="AE628" s="239"/>
      <c r="AF628" s="239"/>
      <c r="AG628" s="239"/>
      <c r="AH628" s="239"/>
    </row>
    <row r="629" ht="11.25" customHeight="1">
      <c r="A629" s="239"/>
      <c r="B629" s="239"/>
      <c r="C629" s="239"/>
      <c r="D629" s="239"/>
      <c r="E629" s="239"/>
      <c r="F629" s="239"/>
      <c r="G629" s="239"/>
      <c r="H629" s="239"/>
      <c r="I629" s="239"/>
      <c r="J629" s="239"/>
      <c r="K629" s="239"/>
      <c r="L629" s="239"/>
      <c r="M629" s="239"/>
      <c r="N629" s="239"/>
      <c r="O629" s="239"/>
      <c r="P629" s="239"/>
      <c r="Q629" s="239"/>
      <c r="R629" s="239"/>
      <c r="S629" s="239"/>
      <c r="T629" s="239"/>
      <c r="U629" s="239"/>
      <c r="V629" s="239"/>
      <c r="W629" s="239"/>
      <c r="X629" s="239"/>
      <c r="Y629" s="239"/>
      <c r="Z629" s="239"/>
      <c r="AA629" s="239"/>
      <c r="AB629" s="239"/>
      <c r="AC629" s="239"/>
      <c r="AD629" s="239"/>
      <c r="AE629" s="239"/>
      <c r="AF629" s="239"/>
      <c r="AG629" s="239"/>
      <c r="AH629" s="239"/>
    </row>
    <row r="630" ht="11.25" customHeight="1">
      <c r="A630" s="239"/>
      <c r="B630" s="239"/>
      <c r="C630" s="239"/>
      <c r="D630" s="239"/>
      <c r="E630" s="239"/>
      <c r="F630" s="239"/>
      <c r="G630" s="239"/>
      <c r="H630" s="239"/>
      <c r="I630" s="239"/>
      <c r="J630" s="239"/>
      <c r="K630" s="239"/>
      <c r="L630" s="239"/>
      <c r="M630" s="239"/>
      <c r="N630" s="239"/>
      <c r="O630" s="239"/>
      <c r="P630" s="239"/>
      <c r="Q630" s="239"/>
      <c r="R630" s="239"/>
      <c r="S630" s="239"/>
      <c r="T630" s="239"/>
      <c r="U630" s="239"/>
      <c r="V630" s="239"/>
      <c r="W630" s="239"/>
      <c r="X630" s="239"/>
      <c r="Y630" s="239"/>
      <c r="Z630" s="239"/>
      <c r="AA630" s="239"/>
      <c r="AB630" s="239"/>
      <c r="AC630" s="239"/>
      <c r="AD630" s="239"/>
      <c r="AE630" s="239"/>
      <c r="AF630" s="239"/>
      <c r="AG630" s="239"/>
      <c r="AH630" s="239"/>
    </row>
    <row r="631" ht="11.25" customHeight="1">
      <c r="A631" s="239"/>
      <c r="B631" s="239"/>
      <c r="C631" s="239"/>
      <c r="D631" s="239"/>
      <c r="E631" s="239"/>
      <c r="F631" s="239"/>
      <c r="G631" s="239"/>
      <c r="H631" s="239"/>
      <c r="I631" s="239"/>
      <c r="J631" s="239"/>
      <c r="K631" s="239"/>
      <c r="L631" s="239"/>
      <c r="M631" s="239"/>
      <c r="N631" s="239"/>
      <c r="O631" s="239"/>
      <c r="P631" s="239"/>
      <c r="Q631" s="239"/>
      <c r="R631" s="239"/>
      <c r="S631" s="239"/>
      <c r="T631" s="239"/>
      <c r="U631" s="239"/>
      <c r="V631" s="239"/>
      <c r="W631" s="239"/>
      <c r="X631" s="239"/>
      <c r="Y631" s="239"/>
      <c r="Z631" s="239"/>
      <c r="AA631" s="239"/>
      <c r="AB631" s="239"/>
      <c r="AC631" s="239"/>
      <c r="AD631" s="239"/>
      <c r="AE631" s="239"/>
      <c r="AF631" s="239"/>
      <c r="AG631" s="239"/>
      <c r="AH631" s="239"/>
    </row>
    <row r="632" ht="11.25" customHeight="1">
      <c r="A632" s="239"/>
      <c r="B632" s="239"/>
      <c r="C632" s="239"/>
      <c r="D632" s="239"/>
      <c r="E632" s="239"/>
      <c r="F632" s="239"/>
      <c r="G632" s="239"/>
      <c r="H632" s="239"/>
      <c r="I632" s="239"/>
      <c r="J632" s="239"/>
      <c r="K632" s="239"/>
      <c r="L632" s="239"/>
      <c r="M632" s="239"/>
      <c r="N632" s="239"/>
      <c r="O632" s="239"/>
      <c r="P632" s="239"/>
      <c r="Q632" s="239"/>
      <c r="R632" s="239"/>
      <c r="S632" s="239"/>
      <c r="T632" s="239"/>
      <c r="U632" s="239"/>
      <c r="V632" s="239"/>
      <c r="W632" s="239"/>
      <c r="X632" s="239"/>
      <c r="Y632" s="239"/>
      <c r="Z632" s="239"/>
      <c r="AA632" s="239"/>
      <c r="AB632" s="239"/>
      <c r="AC632" s="239"/>
      <c r="AD632" s="239"/>
      <c r="AE632" s="239"/>
      <c r="AF632" s="239"/>
      <c r="AG632" s="239"/>
      <c r="AH632" s="239"/>
    </row>
    <row r="633" ht="11.25" customHeight="1">
      <c r="A633" s="239"/>
      <c r="B633" s="239"/>
      <c r="C633" s="239"/>
      <c r="D633" s="239"/>
      <c r="E633" s="239"/>
      <c r="F633" s="239"/>
      <c r="G633" s="239"/>
      <c r="H633" s="239"/>
      <c r="I633" s="239"/>
      <c r="J633" s="239"/>
      <c r="K633" s="239"/>
      <c r="L633" s="239"/>
      <c r="M633" s="239"/>
      <c r="N633" s="239"/>
      <c r="O633" s="239"/>
      <c r="P633" s="239"/>
      <c r="Q633" s="239"/>
      <c r="R633" s="239"/>
      <c r="S633" s="239"/>
      <c r="T633" s="239"/>
      <c r="U633" s="239"/>
      <c r="V633" s="239"/>
      <c r="W633" s="239"/>
      <c r="X633" s="239"/>
      <c r="Y633" s="239"/>
      <c r="Z633" s="239"/>
      <c r="AA633" s="239"/>
      <c r="AB633" s="239"/>
      <c r="AC633" s="239"/>
      <c r="AD633" s="239"/>
      <c r="AE633" s="239"/>
      <c r="AF633" s="239"/>
      <c r="AG633" s="239"/>
      <c r="AH633" s="239"/>
    </row>
    <row r="634" ht="11.25" customHeight="1">
      <c r="A634" s="239"/>
      <c r="B634" s="239"/>
      <c r="C634" s="239"/>
      <c r="D634" s="239"/>
      <c r="E634" s="239"/>
      <c r="F634" s="239"/>
      <c r="G634" s="239"/>
      <c r="H634" s="239"/>
      <c r="I634" s="239"/>
      <c r="J634" s="239"/>
      <c r="K634" s="239"/>
      <c r="L634" s="239"/>
      <c r="M634" s="239"/>
      <c r="N634" s="239"/>
      <c r="O634" s="239"/>
      <c r="P634" s="239"/>
      <c r="Q634" s="239"/>
      <c r="R634" s="239"/>
      <c r="S634" s="239"/>
      <c r="T634" s="239"/>
      <c r="U634" s="239"/>
      <c r="V634" s="239"/>
      <c r="W634" s="239"/>
      <c r="X634" s="239"/>
      <c r="Y634" s="239"/>
      <c r="Z634" s="239"/>
      <c r="AA634" s="239"/>
      <c r="AB634" s="239"/>
      <c r="AC634" s="239"/>
      <c r="AD634" s="239"/>
      <c r="AE634" s="239"/>
      <c r="AF634" s="239"/>
      <c r="AG634" s="239"/>
      <c r="AH634" s="239"/>
    </row>
    <row r="635" ht="11.25" customHeight="1">
      <c r="A635" s="239"/>
      <c r="B635" s="239"/>
      <c r="C635" s="239"/>
      <c r="D635" s="239"/>
      <c r="E635" s="239"/>
      <c r="F635" s="239"/>
      <c r="G635" s="239"/>
      <c r="H635" s="239"/>
      <c r="I635" s="239"/>
      <c r="J635" s="239"/>
      <c r="K635" s="239"/>
      <c r="L635" s="239"/>
      <c r="M635" s="239"/>
      <c r="N635" s="239"/>
      <c r="O635" s="239"/>
      <c r="P635" s="239"/>
      <c r="Q635" s="239"/>
      <c r="R635" s="239"/>
      <c r="S635" s="239"/>
      <c r="T635" s="239"/>
      <c r="U635" s="239"/>
      <c r="V635" s="239"/>
      <c r="W635" s="239"/>
      <c r="X635" s="239"/>
      <c r="Y635" s="239"/>
      <c r="Z635" s="239"/>
      <c r="AA635" s="239"/>
      <c r="AB635" s="239"/>
      <c r="AC635" s="239"/>
      <c r="AD635" s="239"/>
      <c r="AE635" s="239"/>
      <c r="AF635" s="239"/>
      <c r="AG635" s="239"/>
      <c r="AH635" s="239"/>
    </row>
    <row r="636" ht="11.25" customHeight="1">
      <c r="A636" s="239"/>
      <c r="B636" s="239"/>
      <c r="C636" s="239"/>
      <c r="D636" s="239"/>
      <c r="E636" s="239"/>
      <c r="F636" s="239"/>
      <c r="G636" s="239"/>
      <c r="H636" s="239"/>
      <c r="I636" s="239"/>
      <c r="J636" s="239"/>
      <c r="K636" s="239"/>
      <c r="L636" s="239"/>
      <c r="M636" s="239"/>
      <c r="N636" s="239"/>
      <c r="O636" s="239"/>
      <c r="P636" s="239"/>
      <c r="Q636" s="239"/>
      <c r="R636" s="239"/>
      <c r="S636" s="239"/>
      <c r="T636" s="239"/>
      <c r="U636" s="239"/>
      <c r="V636" s="239"/>
      <c r="W636" s="239"/>
      <c r="X636" s="239"/>
      <c r="Y636" s="239"/>
      <c r="Z636" s="239"/>
      <c r="AA636" s="239"/>
      <c r="AB636" s="239"/>
      <c r="AC636" s="239"/>
      <c r="AD636" s="239"/>
      <c r="AE636" s="239"/>
      <c r="AF636" s="239"/>
      <c r="AG636" s="239"/>
      <c r="AH636" s="239"/>
    </row>
    <row r="637" ht="11.25" customHeight="1">
      <c r="A637" s="239"/>
      <c r="B637" s="239"/>
      <c r="C637" s="239"/>
      <c r="D637" s="239"/>
      <c r="E637" s="239"/>
      <c r="F637" s="239"/>
      <c r="G637" s="239"/>
      <c r="H637" s="239"/>
      <c r="I637" s="239"/>
      <c r="J637" s="239"/>
      <c r="K637" s="239"/>
      <c r="L637" s="239"/>
      <c r="M637" s="239"/>
      <c r="N637" s="239"/>
      <c r="O637" s="239"/>
      <c r="P637" s="239"/>
      <c r="Q637" s="239"/>
      <c r="R637" s="239"/>
      <c r="S637" s="239"/>
      <c r="T637" s="239"/>
      <c r="U637" s="239"/>
      <c r="V637" s="239"/>
      <c r="W637" s="239"/>
      <c r="X637" s="239"/>
      <c r="Y637" s="239"/>
      <c r="Z637" s="239"/>
      <c r="AA637" s="239"/>
      <c r="AB637" s="239"/>
      <c r="AC637" s="239"/>
      <c r="AD637" s="239"/>
      <c r="AE637" s="239"/>
      <c r="AF637" s="239"/>
      <c r="AG637" s="239"/>
      <c r="AH637" s="239"/>
    </row>
    <row r="638" ht="11.25" customHeight="1">
      <c r="A638" s="239"/>
      <c r="B638" s="239"/>
      <c r="C638" s="239"/>
      <c r="D638" s="239"/>
      <c r="E638" s="239"/>
      <c r="F638" s="239"/>
      <c r="G638" s="239"/>
      <c r="H638" s="239"/>
      <c r="I638" s="239"/>
      <c r="J638" s="239"/>
      <c r="K638" s="239"/>
      <c r="L638" s="239"/>
      <c r="M638" s="239"/>
      <c r="N638" s="239"/>
      <c r="O638" s="239"/>
      <c r="P638" s="239"/>
      <c r="Q638" s="239"/>
      <c r="R638" s="239"/>
      <c r="S638" s="239"/>
      <c r="T638" s="239"/>
      <c r="U638" s="239"/>
      <c r="V638" s="239"/>
      <c r="W638" s="239"/>
      <c r="X638" s="239"/>
      <c r="Y638" s="239"/>
      <c r="Z638" s="239"/>
      <c r="AA638" s="239"/>
      <c r="AB638" s="239"/>
      <c r="AC638" s="239"/>
      <c r="AD638" s="239"/>
      <c r="AE638" s="239"/>
      <c r="AF638" s="239"/>
      <c r="AG638" s="239"/>
      <c r="AH638" s="239"/>
    </row>
    <row r="639" ht="11.25" customHeight="1">
      <c r="A639" s="239"/>
      <c r="B639" s="239"/>
      <c r="C639" s="239"/>
      <c r="D639" s="239"/>
      <c r="E639" s="239"/>
      <c r="F639" s="239"/>
      <c r="G639" s="239"/>
      <c r="H639" s="239"/>
      <c r="I639" s="239"/>
      <c r="J639" s="239"/>
      <c r="K639" s="239"/>
      <c r="L639" s="239"/>
      <c r="M639" s="239"/>
      <c r="N639" s="239"/>
      <c r="O639" s="239"/>
      <c r="P639" s="239"/>
      <c r="Q639" s="239"/>
      <c r="R639" s="239"/>
      <c r="S639" s="239"/>
      <c r="T639" s="239"/>
      <c r="U639" s="239"/>
      <c r="V639" s="239"/>
      <c r="W639" s="239"/>
      <c r="X639" s="239"/>
      <c r="Y639" s="239"/>
      <c r="Z639" s="239"/>
      <c r="AA639" s="239"/>
      <c r="AB639" s="239"/>
      <c r="AC639" s="239"/>
      <c r="AD639" s="239"/>
      <c r="AE639" s="239"/>
      <c r="AF639" s="239"/>
      <c r="AG639" s="239"/>
      <c r="AH639" s="239"/>
    </row>
    <row r="640" ht="11.25" customHeight="1">
      <c r="A640" s="239"/>
      <c r="B640" s="239"/>
      <c r="C640" s="239"/>
      <c r="D640" s="239"/>
      <c r="E640" s="239"/>
      <c r="F640" s="239"/>
      <c r="G640" s="239"/>
      <c r="H640" s="239"/>
      <c r="I640" s="239"/>
      <c r="J640" s="239"/>
      <c r="K640" s="239"/>
      <c r="L640" s="239"/>
      <c r="M640" s="239"/>
      <c r="N640" s="239"/>
      <c r="O640" s="239"/>
      <c r="P640" s="239"/>
      <c r="Q640" s="239"/>
      <c r="R640" s="239"/>
      <c r="S640" s="239"/>
      <c r="T640" s="239"/>
      <c r="U640" s="239"/>
      <c r="V640" s="239"/>
      <c r="W640" s="239"/>
      <c r="X640" s="239"/>
      <c r="Y640" s="239"/>
      <c r="Z640" s="239"/>
      <c r="AA640" s="239"/>
      <c r="AB640" s="239"/>
      <c r="AC640" s="239"/>
      <c r="AD640" s="239"/>
      <c r="AE640" s="239"/>
      <c r="AF640" s="239"/>
      <c r="AG640" s="239"/>
      <c r="AH640" s="239"/>
    </row>
    <row r="641" ht="11.25" customHeight="1">
      <c r="A641" s="239"/>
      <c r="B641" s="239"/>
      <c r="C641" s="239"/>
      <c r="D641" s="239"/>
      <c r="E641" s="239"/>
      <c r="F641" s="239"/>
      <c r="G641" s="239"/>
      <c r="H641" s="239"/>
      <c r="I641" s="239"/>
      <c r="J641" s="239"/>
      <c r="K641" s="239"/>
      <c r="L641" s="239"/>
      <c r="M641" s="239"/>
      <c r="N641" s="239"/>
      <c r="O641" s="239"/>
      <c r="P641" s="239"/>
      <c r="Q641" s="239"/>
      <c r="R641" s="239"/>
      <c r="S641" s="239"/>
      <c r="T641" s="239"/>
      <c r="U641" s="239"/>
      <c r="V641" s="239"/>
      <c r="W641" s="239"/>
      <c r="X641" s="239"/>
      <c r="Y641" s="239"/>
      <c r="Z641" s="239"/>
      <c r="AA641" s="239"/>
      <c r="AB641" s="239"/>
      <c r="AC641" s="239"/>
      <c r="AD641" s="239"/>
      <c r="AE641" s="239"/>
      <c r="AF641" s="239"/>
      <c r="AG641" s="239"/>
      <c r="AH641" s="239"/>
    </row>
    <row r="642" ht="11.25" customHeight="1">
      <c r="A642" s="239"/>
      <c r="B642" s="239"/>
      <c r="C642" s="239"/>
      <c r="D642" s="239"/>
      <c r="E642" s="239"/>
      <c r="F642" s="239"/>
      <c r="G642" s="239"/>
      <c r="H642" s="239"/>
      <c r="I642" s="239"/>
      <c r="J642" s="239"/>
      <c r="K642" s="239"/>
      <c r="L642" s="239"/>
      <c r="M642" s="239"/>
      <c r="N642" s="239"/>
      <c r="O642" s="239"/>
      <c r="P642" s="239"/>
      <c r="Q642" s="239"/>
      <c r="R642" s="239"/>
      <c r="S642" s="239"/>
      <c r="T642" s="239"/>
      <c r="U642" s="239"/>
      <c r="V642" s="239"/>
      <c r="W642" s="239"/>
      <c r="X642" s="239"/>
      <c r="Y642" s="239"/>
      <c r="Z642" s="239"/>
      <c r="AA642" s="239"/>
      <c r="AB642" s="239"/>
      <c r="AC642" s="239"/>
      <c r="AD642" s="239"/>
      <c r="AE642" s="239"/>
      <c r="AF642" s="239"/>
      <c r="AG642" s="239"/>
      <c r="AH642" s="239"/>
    </row>
    <row r="643" ht="11.25" customHeight="1">
      <c r="A643" s="239"/>
      <c r="B643" s="239"/>
      <c r="C643" s="239"/>
      <c r="D643" s="239"/>
      <c r="E643" s="239"/>
      <c r="F643" s="239"/>
      <c r="G643" s="239"/>
      <c r="H643" s="239"/>
      <c r="I643" s="239"/>
      <c r="J643" s="239"/>
      <c r="K643" s="239"/>
      <c r="L643" s="239"/>
      <c r="M643" s="239"/>
      <c r="N643" s="239"/>
      <c r="O643" s="239"/>
      <c r="P643" s="239"/>
      <c r="Q643" s="239"/>
      <c r="R643" s="239"/>
      <c r="S643" s="239"/>
      <c r="T643" s="239"/>
      <c r="U643" s="239"/>
      <c r="V643" s="239"/>
      <c r="W643" s="239"/>
      <c r="X643" s="239"/>
      <c r="Y643" s="239"/>
      <c r="Z643" s="239"/>
      <c r="AA643" s="239"/>
      <c r="AB643" s="239"/>
      <c r="AC643" s="239"/>
      <c r="AD643" s="239"/>
      <c r="AE643" s="239"/>
      <c r="AF643" s="239"/>
      <c r="AG643" s="239"/>
      <c r="AH643" s="239"/>
    </row>
    <row r="644" ht="11.25" customHeight="1">
      <c r="A644" s="239"/>
      <c r="B644" s="239"/>
      <c r="C644" s="239"/>
      <c r="D644" s="239"/>
      <c r="E644" s="239"/>
      <c r="F644" s="239"/>
      <c r="G644" s="239"/>
      <c r="H644" s="239"/>
      <c r="I644" s="239"/>
      <c r="J644" s="239"/>
      <c r="K644" s="239"/>
      <c r="L644" s="239"/>
      <c r="M644" s="239"/>
      <c r="N644" s="239"/>
      <c r="O644" s="239"/>
      <c r="P644" s="239"/>
      <c r="Q644" s="239"/>
      <c r="R644" s="239"/>
      <c r="S644" s="239"/>
      <c r="T644" s="239"/>
      <c r="U644" s="239"/>
      <c r="V644" s="239"/>
      <c r="W644" s="239"/>
      <c r="X644" s="239"/>
      <c r="Y644" s="239"/>
      <c r="Z644" s="239"/>
      <c r="AA644" s="239"/>
      <c r="AB644" s="239"/>
      <c r="AC644" s="239"/>
      <c r="AD644" s="239"/>
      <c r="AE644" s="239"/>
      <c r="AF644" s="239"/>
      <c r="AG644" s="239"/>
      <c r="AH644" s="239"/>
    </row>
    <row r="645" ht="11.25" customHeight="1">
      <c r="A645" s="239"/>
      <c r="B645" s="239"/>
      <c r="C645" s="239"/>
      <c r="D645" s="239"/>
      <c r="E645" s="239"/>
      <c r="F645" s="239"/>
      <c r="G645" s="239"/>
      <c r="H645" s="239"/>
      <c r="I645" s="239"/>
      <c r="J645" s="239"/>
      <c r="K645" s="239"/>
      <c r="L645" s="239"/>
      <c r="M645" s="239"/>
      <c r="N645" s="239"/>
      <c r="O645" s="239"/>
      <c r="P645" s="239"/>
      <c r="Q645" s="239"/>
      <c r="R645" s="239"/>
      <c r="S645" s="239"/>
      <c r="T645" s="239"/>
      <c r="U645" s="239"/>
      <c r="V645" s="239"/>
      <c r="W645" s="239"/>
      <c r="X645" s="239"/>
      <c r="Y645" s="239"/>
      <c r="Z645" s="239"/>
      <c r="AA645" s="239"/>
      <c r="AB645" s="239"/>
      <c r="AC645" s="239"/>
      <c r="AD645" s="239"/>
      <c r="AE645" s="239"/>
      <c r="AF645" s="239"/>
      <c r="AG645" s="239"/>
      <c r="AH645" s="239"/>
    </row>
    <row r="646" ht="11.25" customHeight="1">
      <c r="A646" s="239"/>
      <c r="B646" s="239"/>
      <c r="C646" s="239"/>
      <c r="D646" s="239"/>
      <c r="E646" s="239"/>
      <c r="F646" s="239"/>
      <c r="G646" s="239"/>
      <c r="H646" s="239"/>
      <c r="I646" s="239"/>
      <c r="J646" s="239"/>
      <c r="K646" s="239"/>
      <c r="L646" s="239"/>
      <c r="M646" s="239"/>
      <c r="N646" s="239"/>
      <c r="O646" s="239"/>
      <c r="P646" s="239"/>
      <c r="Q646" s="239"/>
      <c r="R646" s="239"/>
      <c r="S646" s="239"/>
      <c r="T646" s="239"/>
      <c r="U646" s="239"/>
      <c r="V646" s="239"/>
      <c r="W646" s="239"/>
      <c r="X646" s="239"/>
      <c r="Y646" s="239"/>
      <c r="Z646" s="239"/>
      <c r="AA646" s="239"/>
      <c r="AB646" s="239"/>
      <c r="AC646" s="239"/>
      <c r="AD646" s="239"/>
      <c r="AE646" s="239"/>
      <c r="AF646" s="239"/>
      <c r="AG646" s="239"/>
      <c r="AH646" s="239"/>
    </row>
    <row r="647" ht="11.25" customHeight="1">
      <c r="A647" s="239"/>
      <c r="B647" s="239"/>
      <c r="C647" s="239"/>
      <c r="D647" s="239"/>
      <c r="E647" s="239"/>
      <c r="F647" s="239"/>
      <c r="G647" s="239"/>
      <c r="H647" s="239"/>
      <c r="I647" s="239"/>
      <c r="J647" s="239"/>
      <c r="K647" s="239"/>
      <c r="L647" s="239"/>
      <c r="M647" s="239"/>
      <c r="N647" s="239"/>
      <c r="O647" s="239"/>
      <c r="P647" s="239"/>
      <c r="Q647" s="239"/>
      <c r="R647" s="239"/>
      <c r="S647" s="239"/>
      <c r="T647" s="239"/>
      <c r="U647" s="239"/>
      <c r="V647" s="239"/>
      <c r="W647" s="239"/>
      <c r="X647" s="239"/>
      <c r="Y647" s="239"/>
      <c r="Z647" s="239"/>
      <c r="AA647" s="239"/>
      <c r="AB647" s="239"/>
      <c r="AC647" s="239"/>
      <c r="AD647" s="239"/>
      <c r="AE647" s="239"/>
      <c r="AF647" s="239"/>
      <c r="AG647" s="239"/>
      <c r="AH647" s="239"/>
    </row>
    <row r="648" ht="11.25" customHeight="1">
      <c r="A648" s="239"/>
      <c r="B648" s="239"/>
      <c r="C648" s="239"/>
      <c r="D648" s="239"/>
      <c r="E648" s="239"/>
      <c r="F648" s="239"/>
      <c r="G648" s="239"/>
      <c r="H648" s="239"/>
      <c r="I648" s="239"/>
      <c r="J648" s="239"/>
      <c r="K648" s="239"/>
      <c r="L648" s="239"/>
      <c r="M648" s="239"/>
      <c r="N648" s="239"/>
      <c r="O648" s="239"/>
      <c r="P648" s="239"/>
      <c r="Q648" s="239"/>
      <c r="R648" s="239"/>
      <c r="S648" s="239"/>
      <c r="T648" s="239"/>
      <c r="U648" s="239"/>
      <c r="V648" s="239"/>
      <c r="W648" s="239"/>
      <c r="X648" s="239"/>
      <c r="Y648" s="239"/>
      <c r="Z648" s="239"/>
      <c r="AA648" s="239"/>
      <c r="AB648" s="239"/>
      <c r="AC648" s="239"/>
      <c r="AD648" s="239"/>
      <c r="AE648" s="239"/>
      <c r="AF648" s="239"/>
      <c r="AG648" s="239"/>
      <c r="AH648" s="239"/>
    </row>
    <row r="649" ht="11.25" customHeight="1">
      <c r="A649" s="239"/>
      <c r="B649" s="239"/>
      <c r="C649" s="239"/>
      <c r="D649" s="239"/>
      <c r="E649" s="239"/>
      <c r="F649" s="239"/>
      <c r="G649" s="239"/>
      <c r="H649" s="239"/>
      <c r="I649" s="239"/>
      <c r="J649" s="239"/>
      <c r="K649" s="239"/>
      <c r="L649" s="239"/>
      <c r="M649" s="239"/>
      <c r="N649" s="239"/>
      <c r="O649" s="239"/>
      <c r="P649" s="239"/>
      <c r="Q649" s="239"/>
      <c r="R649" s="239"/>
      <c r="S649" s="239"/>
      <c r="T649" s="239"/>
      <c r="U649" s="239"/>
      <c r="V649" s="239"/>
      <c r="W649" s="239"/>
      <c r="X649" s="239"/>
      <c r="Y649" s="239"/>
      <c r="Z649" s="239"/>
      <c r="AA649" s="239"/>
      <c r="AB649" s="239"/>
      <c r="AC649" s="239"/>
      <c r="AD649" s="239"/>
      <c r="AE649" s="239"/>
      <c r="AF649" s="239"/>
      <c r="AG649" s="239"/>
      <c r="AH649" s="239"/>
    </row>
    <row r="650" ht="11.25" customHeight="1">
      <c r="A650" s="239"/>
      <c r="B650" s="239"/>
      <c r="C650" s="239"/>
      <c r="D650" s="239"/>
      <c r="E650" s="239"/>
      <c r="F650" s="239"/>
      <c r="G650" s="239"/>
      <c r="H650" s="239"/>
      <c r="I650" s="239"/>
      <c r="J650" s="239"/>
      <c r="K650" s="239"/>
      <c r="L650" s="239"/>
      <c r="M650" s="239"/>
      <c r="N650" s="239"/>
      <c r="O650" s="239"/>
      <c r="P650" s="239"/>
      <c r="Q650" s="239"/>
      <c r="R650" s="239"/>
      <c r="S650" s="239"/>
      <c r="T650" s="239"/>
      <c r="U650" s="239"/>
      <c r="V650" s="239"/>
      <c r="W650" s="239"/>
      <c r="X650" s="239"/>
      <c r="Y650" s="239"/>
      <c r="Z650" s="239"/>
      <c r="AA650" s="239"/>
      <c r="AB650" s="239"/>
      <c r="AC650" s="239"/>
      <c r="AD650" s="239"/>
      <c r="AE650" s="239"/>
      <c r="AF650" s="239"/>
      <c r="AG650" s="239"/>
      <c r="AH650" s="239"/>
    </row>
    <row r="651" ht="11.25" customHeight="1">
      <c r="A651" s="239"/>
      <c r="B651" s="239"/>
      <c r="C651" s="239"/>
      <c r="D651" s="239"/>
      <c r="E651" s="239"/>
      <c r="F651" s="239"/>
      <c r="G651" s="239"/>
      <c r="H651" s="239"/>
      <c r="I651" s="239"/>
      <c r="J651" s="239"/>
      <c r="K651" s="239"/>
      <c r="L651" s="239"/>
      <c r="M651" s="239"/>
      <c r="N651" s="239"/>
      <c r="O651" s="239"/>
      <c r="P651" s="239"/>
      <c r="Q651" s="239"/>
      <c r="R651" s="239"/>
      <c r="S651" s="239"/>
      <c r="T651" s="239"/>
      <c r="U651" s="239"/>
      <c r="V651" s="239"/>
      <c r="W651" s="239"/>
      <c r="X651" s="239"/>
      <c r="Y651" s="239"/>
      <c r="Z651" s="239"/>
      <c r="AA651" s="239"/>
      <c r="AB651" s="239"/>
      <c r="AC651" s="239"/>
      <c r="AD651" s="239"/>
      <c r="AE651" s="239"/>
      <c r="AF651" s="239"/>
      <c r="AG651" s="239"/>
      <c r="AH651" s="239"/>
    </row>
    <row r="652" ht="11.25" customHeight="1">
      <c r="A652" s="239"/>
      <c r="B652" s="239"/>
      <c r="C652" s="239"/>
      <c r="D652" s="239"/>
      <c r="E652" s="239"/>
      <c r="F652" s="239"/>
      <c r="G652" s="239"/>
      <c r="H652" s="239"/>
      <c r="I652" s="239"/>
      <c r="J652" s="239"/>
      <c r="K652" s="239"/>
      <c r="L652" s="239"/>
      <c r="M652" s="239"/>
      <c r="N652" s="239"/>
      <c r="O652" s="239"/>
      <c r="P652" s="239"/>
      <c r="Q652" s="239"/>
      <c r="R652" s="239"/>
      <c r="S652" s="239"/>
      <c r="T652" s="239"/>
      <c r="U652" s="239"/>
      <c r="V652" s="239"/>
      <c r="W652" s="239"/>
      <c r="X652" s="239"/>
      <c r="Y652" s="239"/>
      <c r="Z652" s="239"/>
      <c r="AA652" s="239"/>
      <c r="AB652" s="239"/>
      <c r="AC652" s="239"/>
      <c r="AD652" s="239"/>
      <c r="AE652" s="239"/>
      <c r="AF652" s="239"/>
      <c r="AG652" s="239"/>
      <c r="AH652" s="239"/>
    </row>
    <row r="653" ht="11.25" customHeight="1">
      <c r="A653" s="239"/>
      <c r="B653" s="239"/>
      <c r="C653" s="239"/>
      <c r="D653" s="239"/>
      <c r="E653" s="239"/>
      <c r="F653" s="239"/>
      <c r="G653" s="239"/>
      <c r="H653" s="239"/>
      <c r="I653" s="239"/>
      <c r="J653" s="239"/>
      <c r="K653" s="239"/>
      <c r="L653" s="239"/>
      <c r="M653" s="239"/>
      <c r="N653" s="239"/>
      <c r="O653" s="239"/>
      <c r="P653" s="239"/>
      <c r="Q653" s="239"/>
      <c r="R653" s="239"/>
      <c r="S653" s="239"/>
      <c r="T653" s="239"/>
      <c r="U653" s="239"/>
      <c r="V653" s="239"/>
      <c r="W653" s="239"/>
      <c r="X653" s="239"/>
      <c r="Y653" s="239"/>
      <c r="Z653" s="239"/>
      <c r="AA653" s="239"/>
      <c r="AB653" s="239"/>
      <c r="AC653" s="239"/>
      <c r="AD653" s="239"/>
      <c r="AE653" s="239"/>
      <c r="AF653" s="239"/>
      <c r="AG653" s="239"/>
      <c r="AH653" s="239"/>
    </row>
    <row r="654" ht="11.25" customHeight="1">
      <c r="A654" s="239"/>
      <c r="B654" s="239"/>
      <c r="C654" s="239"/>
      <c r="D654" s="239"/>
      <c r="E654" s="239"/>
      <c r="F654" s="239"/>
      <c r="G654" s="239"/>
      <c r="H654" s="239"/>
      <c r="I654" s="239"/>
      <c r="J654" s="239"/>
      <c r="K654" s="239"/>
      <c r="L654" s="239"/>
      <c r="M654" s="239"/>
      <c r="N654" s="239"/>
      <c r="O654" s="239"/>
      <c r="P654" s="239"/>
      <c r="Q654" s="239"/>
      <c r="R654" s="239"/>
      <c r="S654" s="239"/>
      <c r="T654" s="239"/>
      <c r="U654" s="239"/>
      <c r="V654" s="239"/>
      <c r="W654" s="239"/>
      <c r="X654" s="239"/>
      <c r="Y654" s="239"/>
      <c r="Z654" s="239"/>
      <c r="AA654" s="239"/>
      <c r="AB654" s="239"/>
      <c r="AC654" s="239"/>
      <c r="AD654" s="239"/>
      <c r="AE654" s="239"/>
      <c r="AF654" s="239"/>
      <c r="AG654" s="239"/>
      <c r="AH654" s="239"/>
    </row>
    <row r="655" ht="11.25" customHeight="1">
      <c r="A655" s="239"/>
      <c r="B655" s="239"/>
      <c r="C655" s="239"/>
      <c r="D655" s="239"/>
      <c r="E655" s="239"/>
      <c r="F655" s="239"/>
      <c r="G655" s="239"/>
      <c r="H655" s="239"/>
      <c r="I655" s="239"/>
      <c r="J655" s="239"/>
      <c r="K655" s="239"/>
      <c r="L655" s="239"/>
      <c r="M655" s="239"/>
      <c r="N655" s="239"/>
      <c r="O655" s="239"/>
      <c r="P655" s="239"/>
      <c r="Q655" s="239"/>
      <c r="R655" s="239"/>
      <c r="S655" s="239"/>
      <c r="T655" s="239"/>
      <c r="U655" s="239"/>
      <c r="V655" s="239"/>
      <c r="W655" s="239"/>
      <c r="X655" s="239"/>
      <c r="Y655" s="239"/>
      <c r="Z655" s="239"/>
      <c r="AA655" s="239"/>
      <c r="AB655" s="239"/>
      <c r="AC655" s="239"/>
      <c r="AD655" s="239"/>
      <c r="AE655" s="239"/>
      <c r="AF655" s="239"/>
      <c r="AG655" s="239"/>
      <c r="AH655" s="239"/>
    </row>
    <row r="656" ht="11.25" customHeight="1">
      <c r="A656" s="239"/>
      <c r="B656" s="239"/>
      <c r="C656" s="239"/>
      <c r="D656" s="239"/>
      <c r="E656" s="239"/>
      <c r="F656" s="239"/>
      <c r="G656" s="239"/>
      <c r="H656" s="239"/>
      <c r="I656" s="239"/>
      <c r="J656" s="239"/>
      <c r="K656" s="239"/>
      <c r="L656" s="239"/>
      <c r="M656" s="239"/>
      <c r="N656" s="239"/>
      <c r="O656" s="239"/>
      <c r="P656" s="239"/>
      <c r="Q656" s="239"/>
      <c r="R656" s="239"/>
      <c r="S656" s="239"/>
      <c r="T656" s="239"/>
      <c r="U656" s="239"/>
      <c r="V656" s="239"/>
      <c r="W656" s="239"/>
      <c r="X656" s="239"/>
      <c r="Y656" s="239"/>
      <c r="Z656" s="239"/>
      <c r="AA656" s="239"/>
      <c r="AB656" s="239"/>
      <c r="AC656" s="239"/>
      <c r="AD656" s="239"/>
      <c r="AE656" s="239"/>
      <c r="AF656" s="239"/>
      <c r="AG656" s="239"/>
      <c r="AH656" s="239"/>
    </row>
    <row r="657" ht="11.25" customHeight="1">
      <c r="A657" s="239"/>
      <c r="B657" s="239"/>
      <c r="C657" s="239"/>
      <c r="D657" s="239"/>
      <c r="E657" s="239"/>
      <c r="F657" s="239"/>
      <c r="G657" s="239"/>
      <c r="H657" s="239"/>
      <c r="I657" s="239"/>
      <c r="J657" s="239"/>
      <c r="K657" s="239"/>
      <c r="L657" s="239"/>
      <c r="M657" s="239"/>
      <c r="N657" s="239"/>
      <c r="O657" s="239"/>
      <c r="P657" s="239"/>
      <c r="Q657" s="239"/>
      <c r="R657" s="239"/>
      <c r="S657" s="239"/>
      <c r="T657" s="239"/>
      <c r="U657" s="239"/>
      <c r="V657" s="239"/>
      <c r="W657" s="239"/>
      <c r="X657" s="239"/>
      <c r="Y657" s="239"/>
      <c r="Z657" s="239"/>
      <c r="AA657" s="239"/>
      <c r="AB657" s="239"/>
      <c r="AC657" s="239"/>
      <c r="AD657" s="239"/>
      <c r="AE657" s="239"/>
      <c r="AF657" s="239"/>
      <c r="AG657" s="239"/>
      <c r="AH657" s="239"/>
    </row>
    <row r="658" ht="11.25" customHeight="1">
      <c r="A658" s="239"/>
      <c r="B658" s="239"/>
      <c r="C658" s="239"/>
      <c r="D658" s="239"/>
      <c r="E658" s="239"/>
      <c r="F658" s="239"/>
      <c r="G658" s="239"/>
      <c r="H658" s="239"/>
      <c r="I658" s="239"/>
      <c r="J658" s="239"/>
      <c r="K658" s="239"/>
      <c r="L658" s="239"/>
      <c r="M658" s="239"/>
      <c r="N658" s="239"/>
      <c r="O658" s="239"/>
      <c r="P658" s="239"/>
      <c r="Q658" s="239"/>
      <c r="R658" s="239"/>
      <c r="S658" s="239"/>
      <c r="T658" s="239"/>
      <c r="U658" s="239"/>
      <c r="V658" s="239"/>
      <c r="W658" s="239"/>
      <c r="X658" s="239"/>
      <c r="Y658" s="239"/>
      <c r="Z658" s="239"/>
      <c r="AA658" s="239"/>
      <c r="AB658" s="239"/>
      <c r="AC658" s="239"/>
      <c r="AD658" s="239"/>
      <c r="AE658" s="239"/>
      <c r="AF658" s="239"/>
      <c r="AG658" s="239"/>
      <c r="AH658" s="239"/>
    </row>
    <row r="659" ht="11.25" customHeight="1">
      <c r="A659" s="239"/>
      <c r="B659" s="239"/>
      <c r="C659" s="239"/>
      <c r="D659" s="239"/>
      <c r="E659" s="239"/>
      <c r="F659" s="239"/>
      <c r="G659" s="239"/>
      <c r="H659" s="239"/>
      <c r="I659" s="239"/>
      <c r="J659" s="239"/>
      <c r="K659" s="239"/>
      <c r="L659" s="239"/>
      <c r="M659" s="239"/>
      <c r="N659" s="239"/>
      <c r="O659" s="239"/>
      <c r="P659" s="239"/>
      <c r="Q659" s="239"/>
      <c r="R659" s="239"/>
      <c r="S659" s="239"/>
      <c r="T659" s="239"/>
      <c r="U659" s="239"/>
      <c r="V659" s="239"/>
      <c r="W659" s="239"/>
      <c r="X659" s="239"/>
      <c r="Y659" s="239"/>
      <c r="Z659" s="239"/>
      <c r="AA659" s="239"/>
      <c r="AB659" s="239"/>
      <c r="AC659" s="239"/>
      <c r="AD659" s="239"/>
      <c r="AE659" s="239"/>
      <c r="AF659" s="239"/>
      <c r="AG659" s="239"/>
      <c r="AH659" s="239"/>
    </row>
    <row r="660" ht="11.25" customHeight="1">
      <c r="A660" s="239"/>
      <c r="B660" s="239"/>
      <c r="C660" s="239"/>
      <c r="D660" s="239"/>
      <c r="E660" s="239"/>
      <c r="F660" s="239"/>
      <c r="G660" s="239"/>
      <c r="H660" s="239"/>
      <c r="I660" s="239"/>
      <c r="J660" s="239"/>
      <c r="K660" s="239"/>
      <c r="L660" s="239"/>
      <c r="M660" s="239"/>
      <c r="N660" s="239"/>
      <c r="O660" s="239"/>
      <c r="P660" s="239"/>
      <c r="Q660" s="239"/>
      <c r="R660" s="239"/>
      <c r="S660" s="239"/>
      <c r="T660" s="239"/>
      <c r="U660" s="239"/>
      <c r="V660" s="239"/>
      <c r="W660" s="239"/>
      <c r="X660" s="239"/>
      <c r="Y660" s="239"/>
      <c r="Z660" s="239"/>
      <c r="AA660" s="239"/>
      <c r="AB660" s="239"/>
      <c r="AC660" s="239"/>
      <c r="AD660" s="239"/>
      <c r="AE660" s="239"/>
      <c r="AF660" s="239"/>
      <c r="AG660" s="239"/>
      <c r="AH660" s="239"/>
    </row>
    <row r="661" ht="11.25" customHeight="1">
      <c r="A661" s="239"/>
      <c r="B661" s="239"/>
      <c r="C661" s="239"/>
      <c r="D661" s="239"/>
      <c r="E661" s="239"/>
      <c r="F661" s="239"/>
      <c r="G661" s="239"/>
      <c r="H661" s="239"/>
      <c r="I661" s="239"/>
      <c r="J661" s="239"/>
      <c r="K661" s="239"/>
      <c r="L661" s="239"/>
      <c r="M661" s="239"/>
      <c r="N661" s="239"/>
      <c r="O661" s="239"/>
      <c r="P661" s="239"/>
      <c r="Q661" s="239"/>
      <c r="R661" s="239"/>
      <c r="S661" s="239"/>
      <c r="T661" s="239"/>
      <c r="U661" s="239"/>
      <c r="V661" s="239"/>
      <c r="W661" s="239"/>
      <c r="X661" s="239"/>
      <c r="Y661" s="239"/>
      <c r="Z661" s="239"/>
      <c r="AA661" s="239"/>
      <c r="AB661" s="239"/>
      <c r="AC661" s="239"/>
      <c r="AD661" s="239"/>
      <c r="AE661" s="239"/>
      <c r="AF661" s="239"/>
      <c r="AG661" s="239"/>
      <c r="AH661" s="239"/>
    </row>
    <row r="662" ht="11.25" customHeight="1">
      <c r="A662" s="239"/>
      <c r="B662" s="239"/>
      <c r="C662" s="239"/>
      <c r="D662" s="239"/>
      <c r="E662" s="239"/>
      <c r="F662" s="239"/>
      <c r="G662" s="239"/>
      <c r="H662" s="239"/>
      <c r="I662" s="239"/>
      <c r="J662" s="239"/>
      <c r="K662" s="239"/>
      <c r="L662" s="239"/>
      <c r="M662" s="239"/>
      <c r="N662" s="239"/>
      <c r="O662" s="239"/>
      <c r="P662" s="239"/>
      <c r="Q662" s="239"/>
      <c r="R662" s="239"/>
      <c r="S662" s="239"/>
      <c r="T662" s="239"/>
      <c r="U662" s="239"/>
      <c r="V662" s="239"/>
      <c r="W662" s="239"/>
      <c r="X662" s="239"/>
      <c r="Y662" s="239"/>
      <c r="Z662" s="239"/>
      <c r="AA662" s="239"/>
      <c r="AB662" s="239"/>
      <c r="AC662" s="239"/>
      <c r="AD662" s="239"/>
      <c r="AE662" s="239"/>
      <c r="AF662" s="239"/>
      <c r="AG662" s="239"/>
      <c r="AH662" s="239"/>
    </row>
    <row r="663" ht="11.25" customHeight="1">
      <c r="A663" s="239"/>
      <c r="B663" s="239"/>
      <c r="C663" s="239"/>
      <c r="D663" s="239"/>
      <c r="E663" s="239"/>
      <c r="F663" s="239"/>
      <c r="G663" s="239"/>
      <c r="H663" s="239"/>
      <c r="I663" s="239"/>
      <c r="J663" s="239"/>
      <c r="K663" s="239"/>
      <c r="L663" s="239"/>
      <c r="M663" s="239"/>
      <c r="N663" s="239"/>
      <c r="O663" s="239"/>
      <c r="P663" s="239"/>
      <c r="Q663" s="239"/>
      <c r="R663" s="239"/>
      <c r="S663" s="239"/>
      <c r="T663" s="239"/>
      <c r="U663" s="239"/>
      <c r="V663" s="239"/>
      <c r="W663" s="239"/>
      <c r="X663" s="239"/>
      <c r="Y663" s="239"/>
      <c r="Z663" s="239"/>
      <c r="AA663" s="239"/>
      <c r="AB663" s="239"/>
      <c r="AC663" s="239"/>
      <c r="AD663" s="239"/>
      <c r="AE663" s="239"/>
      <c r="AF663" s="239"/>
      <c r="AG663" s="239"/>
      <c r="AH663" s="239"/>
    </row>
    <row r="664" ht="11.25" customHeight="1">
      <c r="A664" s="239"/>
      <c r="B664" s="239"/>
      <c r="C664" s="239"/>
      <c r="D664" s="239"/>
      <c r="E664" s="239"/>
      <c r="F664" s="239"/>
      <c r="G664" s="239"/>
      <c r="H664" s="239"/>
      <c r="I664" s="239"/>
      <c r="J664" s="239"/>
      <c r="K664" s="239"/>
      <c r="L664" s="239"/>
      <c r="M664" s="239"/>
      <c r="N664" s="239"/>
      <c r="O664" s="239"/>
      <c r="P664" s="239"/>
      <c r="Q664" s="239"/>
      <c r="R664" s="239"/>
      <c r="S664" s="239"/>
      <c r="T664" s="239"/>
      <c r="U664" s="239"/>
      <c r="V664" s="239"/>
      <c r="W664" s="239"/>
      <c r="X664" s="239"/>
      <c r="Y664" s="239"/>
      <c r="Z664" s="239"/>
      <c r="AA664" s="239"/>
      <c r="AB664" s="239"/>
      <c r="AC664" s="239"/>
      <c r="AD664" s="239"/>
      <c r="AE664" s="239"/>
      <c r="AF664" s="239"/>
      <c r="AG664" s="239"/>
      <c r="AH664" s="239"/>
    </row>
    <row r="665" ht="11.25" customHeight="1">
      <c r="A665" s="239"/>
      <c r="B665" s="239"/>
      <c r="C665" s="239"/>
      <c r="D665" s="239"/>
      <c r="E665" s="239"/>
      <c r="F665" s="239"/>
      <c r="G665" s="239"/>
      <c r="H665" s="239"/>
      <c r="I665" s="239"/>
      <c r="J665" s="239"/>
      <c r="K665" s="239"/>
      <c r="L665" s="239"/>
      <c r="M665" s="239"/>
      <c r="N665" s="239"/>
      <c r="O665" s="239"/>
      <c r="P665" s="239"/>
      <c r="Q665" s="239"/>
      <c r="R665" s="239"/>
      <c r="S665" s="239"/>
      <c r="T665" s="239"/>
      <c r="U665" s="239"/>
      <c r="V665" s="239"/>
      <c r="W665" s="239"/>
      <c r="X665" s="239"/>
      <c r="Y665" s="239"/>
      <c r="Z665" s="239"/>
      <c r="AA665" s="239"/>
      <c r="AB665" s="239"/>
      <c r="AC665" s="239"/>
      <c r="AD665" s="239"/>
      <c r="AE665" s="239"/>
      <c r="AF665" s="239"/>
      <c r="AG665" s="239"/>
      <c r="AH665" s="239"/>
    </row>
    <row r="666" ht="11.25" customHeight="1">
      <c r="A666" s="239"/>
      <c r="B666" s="239"/>
      <c r="C666" s="239"/>
      <c r="D666" s="239"/>
      <c r="E666" s="239"/>
      <c r="F666" s="239"/>
      <c r="G666" s="239"/>
      <c r="H666" s="239"/>
      <c r="I666" s="239"/>
      <c r="J666" s="239"/>
      <c r="K666" s="239"/>
      <c r="L666" s="239"/>
      <c r="M666" s="239"/>
      <c r="N666" s="239"/>
      <c r="O666" s="239"/>
      <c r="P666" s="239"/>
      <c r="Q666" s="239"/>
      <c r="R666" s="239"/>
      <c r="S666" s="239"/>
      <c r="T666" s="239"/>
      <c r="U666" s="239"/>
      <c r="V666" s="239"/>
      <c r="W666" s="239"/>
      <c r="X666" s="239"/>
      <c r="Y666" s="239"/>
      <c r="Z666" s="239"/>
      <c r="AA666" s="239"/>
      <c r="AB666" s="239"/>
      <c r="AC666" s="239"/>
      <c r="AD666" s="239"/>
      <c r="AE666" s="239"/>
      <c r="AF666" s="239"/>
      <c r="AG666" s="239"/>
      <c r="AH666" s="239"/>
    </row>
    <row r="667" ht="11.25" customHeight="1">
      <c r="A667" s="239"/>
      <c r="B667" s="239"/>
      <c r="C667" s="239"/>
      <c r="D667" s="239"/>
      <c r="E667" s="239"/>
      <c r="F667" s="239"/>
      <c r="G667" s="239"/>
      <c r="H667" s="239"/>
      <c r="I667" s="239"/>
      <c r="J667" s="239"/>
      <c r="K667" s="239"/>
      <c r="L667" s="239"/>
      <c r="M667" s="239"/>
      <c r="N667" s="239"/>
      <c r="O667" s="239"/>
      <c r="P667" s="239"/>
      <c r="Q667" s="239"/>
      <c r="R667" s="239"/>
      <c r="S667" s="239"/>
      <c r="T667" s="239"/>
      <c r="U667" s="239"/>
      <c r="V667" s="239"/>
      <c r="W667" s="239"/>
      <c r="X667" s="239"/>
      <c r="Y667" s="239"/>
      <c r="Z667" s="239"/>
      <c r="AA667" s="239"/>
      <c r="AB667" s="239"/>
      <c r="AC667" s="239"/>
      <c r="AD667" s="239"/>
      <c r="AE667" s="239"/>
      <c r="AF667" s="239"/>
      <c r="AG667" s="239"/>
      <c r="AH667" s="239"/>
    </row>
    <row r="668" ht="11.25" customHeight="1">
      <c r="A668" s="239"/>
      <c r="B668" s="239"/>
      <c r="C668" s="239"/>
      <c r="D668" s="239"/>
      <c r="E668" s="239"/>
      <c r="F668" s="239"/>
      <c r="G668" s="239"/>
      <c r="H668" s="239"/>
      <c r="I668" s="239"/>
      <c r="J668" s="239"/>
      <c r="K668" s="239"/>
      <c r="L668" s="239"/>
      <c r="M668" s="239"/>
      <c r="N668" s="239"/>
      <c r="O668" s="239"/>
      <c r="P668" s="239"/>
      <c r="Q668" s="239"/>
      <c r="R668" s="239"/>
      <c r="S668" s="239"/>
      <c r="T668" s="239"/>
      <c r="U668" s="239"/>
      <c r="V668" s="239"/>
      <c r="W668" s="239"/>
      <c r="X668" s="239"/>
      <c r="Y668" s="239"/>
      <c r="Z668" s="239"/>
      <c r="AA668" s="239"/>
      <c r="AB668" s="239"/>
      <c r="AC668" s="239"/>
      <c r="AD668" s="239"/>
      <c r="AE668" s="239"/>
      <c r="AF668" s="239"/>
      <c r="AG668" s="239"/>
      <c r="AH668" s="239"/>
    </row>
    <row r="669" ht="11.25" customHeight="1">
      <c r="A669" s="239"/>
      <c r="B669" s="239"/>
      <c r="C669" s="239"/>
      <c r="D669" s="239"/>
      <c r="E669" s="239"/>
      <c r="F669" s="239"/>
      <c r="G669" s="239"/>
      <c r="H669" s="239"/>
      <c r="I669" s="239"/>
      <c r="J669" s="239"/>
      <c r="K669" s="239"/>
      <c r="L669" s="239"/>
      <c r="M669" s="239"/>
      <c r="N669" s="239"/>
      <c r="O669" s="239"/>
      <c r="P669" s="239"/>
      <c r="Q669" s="239"/>
      <c r="R669" s="239"/>
      <c r="S669" s="239"/>
      <c r="T669" s="239"/>
      <c r="U669" s="239"/>
      <c r="V669" s="239"/>
      <c r="W669" s="239"/>
      <c r="X669" s="239"/>
      <c r="Y669" s="239"/>
      <c r="Z669" s="239"/>
      <c r="AA669" s="239"/>
      <c r="AB669" s="239"/>
      <c r="AC669" s="239"/>
      <c r="AD669" s="239"/>
      <c r="AE669" s="239"/>
      <c r="AF669" s="239"/>
      <c r="AG669" s="239"/>
      <c r="AH669" s="239"/>
    </row>
    <row r="670" ht="11.25" customHeight="1">
      <c r="A670" s="239"/>
      <c r="B670" s="239"/>
      <c r="C670" s="239"/>
      <c r="D670" s="239"/>
      <c r="E670" s="239"/>
      <c r="F670" s="239"/>
      <c r="G670" s="239"/>
      <c r="H670" s="239"/>
      <c r="I670" s="239"/>
      <c r="J670" s="239"/>
      <c r="K670" s="239"/>
      <c r="L670" s="239"/>
      <c r="M670" s="239"/>
      <c r="N670" s="239"/>
      <c r="O670" s="239"/>
      <c r="P670" s="239"/>
      <c r="Q670" s="239"/>
      <c r="R670" s="239"/>
      <c r="S670" s="239"/>
      <c r="T670" s="239"/>
      <c r="U670" s="239"/>
      <c r="V670" s="239"/>
      <c r="W670" s="239"/>
      <c r="X670" s="239"/>
      <c r="Y670" s="239"/>
      <c r="Z670" s="239"/>
      <c r="AA670" s="239"/>
      <c r="AB670" s="239"/>
      <c r="AC670" s="239"/>
      <c r="AD670" s="239"/>
      <c r="AE670" s="239"/>
      <c r="AF670" s="239"/>
      <c r="AG670" s="239"/>
      <c r="AH670" s="239"/>
    </row>
    <row r="671" ht="11.25" customHeight="1">
      <c r="A671" s="239"/>
      <c r="B671" s="239"/>
      <c r="C671" s="239"/>
      <c r="D671" s="239"/>
      <c r="E671" s="239"/>
      <c r="F671" s="239"/>
      <c r="G671" s="239"/>
      <c r="H671" s="239"/>
      <c r="I671" s="239"/>
      <c r="J671" s="239"/>
      <c r="K671" s="239"/>
      <c r="L671" s="239"/>
      <c r="M671" s="239"/>
      <c r="N671" s="239"/>
      <c r="O671" s="239"/>
      <c r="P671" s="239"/>
      <c r="Q671" s="239"/>
      <c r="R671" s="239"/>
      <c r="S671" s="239"/>
      <c r="T671" s="239"/>
      <c r="U671" s="239"/>
      <c r="V671" s="239"/>
      <c r="W671" s="239"/>
      <c r="X671" s="239"/>
      <c r="Y671" s="239"/>
      <c r="Z671" s="239"/>
      <c r="AA671" s="239"/>
      <c r="AB671" s="239"/>
      <c r="AC671" s="239"/>
      <c r="AD671" s="239"/>
      <c r="AE671" s="239"/>
      <c r="AF671" s="239"/>
      <c r="AG671" s="239"/>
      <c r="AH671" s="239"/>
    </row>
    <row r="672" ht="11.25" customHeight="1">
      <c r="A672" s="239"/>
      <c r="B672" s="239"/>
      <c r="C672" s="239"/>
      <c r="D672" s="239"/>
      <c r="E672" s="239"/>
      <c r="F672" s="239"/>
      <c r="G672" s="239"/>
      <c r="H672" s="239"/>
      <c r="I672" s="239"/>
      <c r="J672" s="239"/>
      <c r="K672" s="239"/>
      <c r="L672" s="239"/>
      <c r="M672" s="239"/>
      <c r="N672" s="239"/>
      <c r="O672" s="239"/>
      <c r="P672" s="239"/>
      <c r="Q672" s="239"/>
      <c r="R672" s="239"/>
      <c r="S672" s="239"/>
      <c r="T672" s="239"/>
      <c r="U672" s="239"/>
      <c r="V672" s="239"/>
      <c r="W672" s="239"/>
      <c r="X672" s="239"/>
      <c r="Y672" s="239"/>
      <c r="Z672" s="239"/>
      <c r="AA672" s="239"/>
      <c r="AB672" s="239"/>
      <c r="AC672" s="239"/>
      <c r="AD672" s="239"/>
      <c r="AE672" s="239"/>
      <c r="AF672" s="239"/>
      <c r="AG672" s="239"/>
      <c r="AH672" s="239"/>
    </row>
    <row r="673" ht="11.25" customHeight="1">
      <c r="A673" s="239"/>
      <c r="B673" s="239"/>
      <c r="C673" s="239"/>
      <c r="D673" s="239"/>
      <c r="E673" s="239"/>
      <c r="F673" s="239"/>
      <c r="G673" s="239"/>
      <c r="H673" s="239"/>
      <c r="I673" s="239"/>
      <c r="J673" s="239"/>
      <c r="K673" s="239"/>
      <c r="L673" s="239"/>
      <c r="M673" s="239"/>
      <c r="N673" s="239"/>
      <c r="O673" s="239"/>
      <c r="P673" s="239"/>
      <c r="Q673" s="239"/>
      <c r="R673" s="239"/>
      <c r="S673" s="239"/>
      <c r="T673" s="239"/>
      <c r="U673" s="239"/>
      <c r="V673" s="239"/>
      <c r="W673" s="239"/>
      <c r="X673" s="239"/>
      <c r="Y673" s="239"/>
      <c r="Z673" s="239"/>
      <c r="AA673" s="239"/>
      <c r="AB673" s="239"/>
      <c r="AC673" s="239"/>
      <c r="AD673" s="239"/>
      <c r="AE673" s="239"/>
      <c r="AF673" s="239"/>
      <c r="AG673" s="239"/>
      <c r="AH673" s="239"/>
    </row>
    <row r="674" ht="11.25" customHeight="1">
      <c r="A674" s="239"/>
      <c r="B674" s="239"/>
      <c r="C674" s="239"/>
      <c r="D674" s="239"/>
      <c r="E674" s="239"/>
      <c r="F674" s="239"/>
      <c r="G674" s="239"/>
      <c r="H674" s="239"/>
      <c r="I674" s="239"/>
      <c r="J674" s="239"/>
      <c r="K674" s="239"/>
      <c r="L674" s="239"/>
      <c r="M674" s="239"/>
      <c r="N674" s="239"/>
      <c r="O674" s="239"/>
      <c r="P674" s="239"/>
      <c r="Q674" s="239"/>
      <c r="R674" s="239"/>
      <c r="S674" s="239"/>
      <c r="T674" s="239"/>
      <c r="U674" s="239"/>
      <c r="V674" s="239"/>
      <c r="W674" s="239"/>
      <c r="X674" s="239"/>
      <c r="Y674" s="239"/>
      <c r="Z674" s="239"/>
      <c r="AA674" s="239"/>
      <c r="AB674" s="239"/>
      <c r="AC674" s="239"/>
      <c r="AD674" s="239"/>
      <c r="AE674" s="239"/>
      <c r="AF674" s="239"/>
      <c r="AG674" s="239"/>
      <c r="AH674" s="239"/>
    </row>
    <row r="675" ht="11.25" customHeight="1">
      <c r="A675" s="239"/>
      <c r="B675" s="239"/>
      <c r="C675" s="239"/>
      <c r="D675" s="239"/>
      <c r="E675" s="239"/>
      <c r="F675" s="239"/>
      <c r="G675" s="239"/>
      <c r="H675" s="239"/>
      <c r="I675" s="239"/>
      <c r="J675" s="239"/>
      <c r="K675" s="239"/>
      <c r="L675" s="239"/>
      <c r="M675" s="239"/>
      <c r="N675" s="239"/>
      <c r="O675" s="239"/>
      <c r="P675" s="239"/>
      <c r="Q675" s="239"/>
      <c r="R675" s="239"/>
      <c r="S675" s="239"/>
      <c r="T675" s="239"/>
      <c r="U675" s="239"/>
      <c r="V675" s="239"/>
      <c r="W675" s="239"/>
      <c r="X675" s="239"/>
      <c r="Y675" s="239"/>
      <c r="Z675" s="239"/>
      <c r="AA675" s="239"/>
      <c r="AB675" s="239"/>
      <c r="AC675" s="239"/>
      <c r="AD675" s="239"/>
      <c r="AE675" s="239"/>
      <c r="AF675" s="239"/>
      <c r="AG675" s="239"/>
      <c r="AH675" s="239"/>
    </row>
    <row r="676" ht="11.25" customHeight="1">
      <c r="A676" s="239"/>
      <c r="B676" s="239"/>
      <c r="C676" s="239"/>
      <c r="D676" s="239"/>
      <c r="E676" s="239"/>
      <c r="F676" s="239"/>
      <c r="G676" s="239"/>
      <c r="H676" s="239"/>
      <c r="I676" s="239"/>
      <c r="J676" s="239"/>
      <c r="K676" s="239"/>
      <c r="L676" s="239"/>
      <c r="M676" s="239"/>
      <c r="N676" s="239"/>
      <c r="O676" s="239"/>
      <c r="P676" s="239"/>
      <c r="Q676" s="239"/>
      <c r="R676" s="239"/>
      <c r="S676" s="239"/>
      <c r="T676" s="239"/>
      <c r="U676" s="239"/>
      <c r="V676" s="239"/>
      <c r="W676" s="239"/>
      <c r="X676" s="239"/>
      <c r="Y676" s="239"/>
      <c r="Z676" s="239"/>
      <c r="AA676" s="239"/>
      <c r="AB676" s="239"/>
      <c r="AC676" s="239"/>
      <c r="AD676" s="239"/>
      <c r="AE676" s="239"/>
      <c r="AF676" s="239"/>
      <c r="AG676" s="239"/>
      <c r="AH676" s="239"/>
    </row>
    <row r="677" ht="11.25" customHeight="1">
      <c r="A677" s="239"/>
      <c r="B677" s="239"/>
      <c r="C677" s="239"/>
      <c r="D677" s="239"/>
      <c r="E677" s="239"/>
      <c r="F677" s="239"/>
      <c r="G677" s="239"/>
      <c r="H677" s="239"/>
      <c r="I677" s="239"/>
      <c r="J677" s="239"/>
      <c r="K677" s="239"/>
      <c r="L677" s="239"/>
      <c r="M677" s="239"/>
      <c r="N677" s="239"/>
      <c r="O677" s="239"/>
      <c r="P677" s="239"/>
      <c r="Q677" s="239"/>
      <c r="R677" s="239"/>
      <c r="S677" s="239"/>
      <c r="T677" s="239"/>
      <c r="U677" s="239"/>
      <c r="V677" s="239"/>
      <c r="W677" s="239"/>
      <c r="X677" s="239"/>
      <c r="Y677" s="239"/>
      <c r="Z677" s="239"/>
      <c r="AA677" s="239"/>
      <c r="AB677" s="239"/>
      <c r="AC677" s="239"/>
      <c r="AD677" s="239"/>
      <c r="AE677" s="239"/>
      <c r="AF677" s="239"/>
      <c r="AG677" s="239"/>
      <c r="AH677" s="239"/>
    </row>
    <row r="678" ht="11.25" customHeight="1">
      <c r="A678" s="239"/>
      <c r="B678" s="239"/>
      <c r="C678" s="239"/>
      <c r="D678" s="239"/>
      <c r="E678" s="239"/>
      <c r="F678" s="239"/>
      <c r="G678" s="239"/>
      <c r="H678" s="239"/>
      <c r="I678" s="239"/>
      <c r="J678" s="239"/>
      <c r="K678" s="239"/>
      <c r="L678" s="239"/>
      <c r="M678" s="239"/>
      <c r="N678" s="239"/>
      <c r="O678" s="239"/>
      <c r="P678" s="239"/>
      <c r="Q678" s="239"/>
      <c r="R678" s="239"/>
      <c r="S678" s="239"/>
      <c r="T678" s="239"/>
      <c r="U678" s="239"/>
      <c r="V678" s="239"/>
      <c r="W678" s="239"/>
      <c r="X678" s="239"/>
      <c r="Y678" s="239"/>
      <c r="Z678" s="239"/>
      <c r="AA678" s="239"/>
      <c r="AB678" s="239"/>
      <c r="AC678" s="239"/>
      <c r="AD678" s="239"/>
      <c r="AE678" s="239"/>
      <c r="AF678" s="239"/>
      <c r="AG678" s="239"/>
      <c r="AH678" s="239"/>
    </row>
    <row r="679" ht="11.25" customHeight="1">
      <c r="A679" s="239"/>
      <c r="B679" s="239"/>
      <c r="C679" s="239"/>
      <c r="D679" s="239"/>
      <c r="E679" s="239"/>
      <c r="F679" s="239"/>
      <c r="G679" s="239"/>
      <c r="H679" s="239"/>
      <c r="I679" s="239"/>
      <c r="J679" s="239"/>
      <c r="K679" s="239"/>
      <c r="L679" s="239"/>
      <c r="M679" s="239"/>
      <c r="N679" s="239"/>
      <c r="O679" s="239"/>
      <c r="P679" s="239"/>
      <c r="Q679" s="239"/>
      <c r="R679" s="239"/>
      <c r="S679" s="239"/>
      <c r="T679" s="239"/>
      <c r="U679" s="239"/>
      <c r="V679" s="239"/>
      <c r="W679" s="239"/>
      <c r="X679" s="239"/>
      <c r="Y679" s="239"/>
      <c r="Z679" s="239"/>
      <c r="AA679" s="239"/>
      <c r="AB679" s="239"/>
      <c r="AC679" s="239"/>
      <c r="AD679" s="239"/>
      <c r="AE679" s="239"/>
      <c r="AF679" s="239"/>
      <c r="AG679" s="239"/>
      <c r="AH679" s="239"/>
    </row>
    <row r="680" ht="11.25" customHeight="1">
      <c r="A680" s="239"/>
      <c r="B680" s="239"/>
      <c r="C680" s="239"/>
      <c r="D680" s="239"/>
      <c r="E680" s="239"/>
      <c r="F680" s="239"/>
      <c r="G680" s="239"/>
      <c r="H680" s="239"/>
      <c r="I680" s="239"/>
      <c r="J680" s="239"/>
      <c r="K680" s="239"/>
      <c r="L680" s="239"/>
      <c r="M680" s="239"/>
      <c r="N680" s="239"/>
      <c r="O680" s="239"/>
      <c r="P680" s="239"/>
      <c r="Q680" s="239"/>
      <c r="R680" s="239"/>
      <c r="S680" s="239"/>
      <c r="T680" s="239"/>
      <c r="U680" s="239"/>
      <c r="V680" s="239"/>
      <c r="W680" s="239"/>
      <c r="X680" s="239"/>
      <c r="Y680" s="239"/>
      <c r="Z680" s="239"/>
      <c r="AA680" s="239"/>
      <c r="AB680" s="239"/>
      <c r="AC680" s="239"/>
      <c r="AD680" s="239"/>
      <c r="AE680" s="239"/>
      <c r="AF680" s="239"/>
      <c r="AG680" s="239"/>
      <c r="AH680" s="239"/>
    </row>
    <row r="681" ht="11.25" customHeight="1">
      <c r="A681" s="239"/>
      <c r="B681" s="239"/>
      <c r="C681" s="239"/>
      <c r="D681" s="239"/>
      <c r="E681" s="239"/>
      <c r="F681" s="239"/>
      <c r="G681" s="239"/>
      <c r="H681" s="239"/>
      <c r="I681" s="239"/>
      <c r="J681" s="239"/>
      <c r="K681" s="239"/>
      <c r="L681" s="239"/>
      <c r="M681" s="239"/>
      <c r="N681" s="239"/>
      <c r="O681" s="239"/>
      <c r="P681" s="239"/>
      <c r="Q681" s="239"/>
      <c r="R681" s="239"/>
      <c r="S681" s="239"/>
      <c r="T681" s="239"/>
      <c r="U681" s="239"/>
      <c r="V681" s="239"/>
      <c r="W681" s="239"/>
      <c r="X681" s="239"/>
      <c r="Y681" s="239"/>
      <c r="Z681" s="239"/>
      <c r="AA681" s="239"/>
      <c r="AB681" s="239"/>
      <c r="AC681" s="239"/>
      <c r="AD681" s="239"/>
      <c r="AE681" s="239"/>
      <c r="AF681" s="239"/>
      <c r="AG681" s="239"/>
      <c r="AH681" s="239"/>
    </row>
    <row r="682" ht="11.25" customHeight="1">
      <c r="A682" s="239"/>
      <c r="B682" s="239"/>
      <c r="C682" s="239"/>
      <c r="D682" s="239"/>
      <c r="E682" s="239"/>
      <c r="F682" s="239"/>
      <c r="G682" s="239"/>
      <c r="H682" s="239"/>
      <c r="I682" s="239"/>
      <c r="J682" s="239"/>
      <c r="K682" s="239"/>
      <c r="L682" s="239"/>
      <c r="M682" s="239"/>
      <c r="N682" s="239"/>
      <c r="O682" s="239"/>
      <c r="P682" s="239"/>
      <c r="Q682" s="239"/>
      <c r="R682" s="239"/>
      <c r="S682" s="239"/>
      <c r="T682" s="239"/>
      <c r="U682" s="239"/>
      <c r="V682" s="239"/>
      <c r="W682" s="239"/>
      <c r="X682" s="239"/>
      <c r="Y682" s="239"/>
      <c r="Z682" s="239"/>
      <c r="AA682" s="239"/>
      <c r="AB682" s="239"/>
      <c r="AC682" s="239"/>
      <c r="AD682" s="239"/>
      <c r="AE682" s="239"/>
      <c r="AF682" s="239"/>
      <c r="AG682" s="239"/>
      <c r="AH682" s="239"/>
    </row>
    <row r="683" ht="11.25" customHeight="1">
      <c r="A683" s="239"/>
      <c r="B683" s="239"/>
      <c r="C683" s="239"/>
      <c r="D683" s="239"/>
      <c r="E683" s="239"/>
      <c r="F683" s="239"/>
      <c r="G683" s="239"/>
      <c r="H683" s="239"/>
      <c r="I683" s="239"/>
      <c r="J683" s="239"/>
      <c r="K683" s="239"/>
      <c r="L683" s="239"/>
      <c r="M683" s="239"/>
      <c r="N683" s="239"/>
      <c r="O683" s="239"/>
      <c r="P683" s="239"/>
      <c r="Q683" s="239"/>
      <c r="R683" s="239"/>
      <c r="S683" s="239"/>
      <c r="T683" s="239"/>
      <c r="U683" s="239"/>
      <c r="V683" s="239"/>
      <c r="W683" s="239"/>
      <c r="X683" s="239"/>
      <c r="Y683" s="239"/>
      <c r="Z683" s="239"/>
      <c r="AA683" s="239"/>
      <c r="AB683" s="239"/>
      <c r="AC683" s="239"/>
      <c r="AD683" s="239"/>
      <c r="AE683" s="239"/>
      <c r="AF683" s="239"/>
      <c r="AG683" s="239"/>
      <c r="AH683" s="239"/>
    </row>
    <row r="684" ht="11.25" customHeight="1">
      <c r="A684" s="239"/>
      <c r="B684" s="239"/>
      <c r="C684" s="239"/>
      <c r="D684" s="239"/>
      <c r="E684" s="239"/>
      <c r="F684" s="239"/>
      <c r="G684" s="239"/>
      <c r="H684" s="239"/>
      <c r="I684" s="239"/>
      <c r="J684" s="239"/>
      <c r="K684" s="239"/>
      <c r="L684" s="239"/>
      <c r="M684" s="239"/>
      <c r="N684" s="239"/>
      <c r="O684" s="239"/>
      <c r="P684" s="239"/>
      <c r="Q684" s="239"/>
      <c r="R684" s="239"/>
      <c r="S684" s="239"/>
      <c r="T684" s="239"/>
      <c r="U684" s="239"/>
      <c r="V684" s="239"/>
      <c r="W684" s="239"/>
      <c r="X684" s="239"/>
      <c r="Y684" s="239"/>
      <c r="Z684" s="239"/>
      <c r="AA684" s="239"/>
      <c r="AB684" s="239"/>
      <c r="AC684" s="239"/>
      <c r="AD684" s="239"/>
      <c r="AE684" s="239"/>
      <c r="AF684" s="239"/>
      <c r="AG684" s="239"/>
      <c r="AH684" s="239"/>
    </row>
    <row r="685" ht="11.25" customHeight="1">
      <c r="A685" s="239"/>
      <c r="B685" s="239"/>
      <c r="C685" s="239"/>
      <c r="D685" s="239"/>
      <c r="E685" s="239"/>
      <c r="F685" s="239"/>
      <c r="G685" s="239"/>
      <c r="H685" s="239"/>
      <c r="I685" s="239"/>
      <c r="J685" s="239"/>
      <c r="K685" s="239"/>
      <c r="L685" s="239"/>
      <c r="M685" s="239"/>
      <c r="N685" s="239"/>
      <c r="O685" s="239"/>
      <c r="P685" s="239"/>
      <c r="Q685" s="239"/>
      <c r="R685" s="239"/>
      <c r="S685" s="239"/>
      <c r="T685" s="239"/>
      <c r="U685" s="239"/>
      <c r="V685" s="239"/>
      <c r="W685" s="239"/>
      <c r="X685" s="239"/>
      <c r="Y685" s="239"/>
      <c r="Z685" s="239"/>
      <c r="AA685" s="239"/>
      <c r="AB685" s="239"/>
      <c r="AC685" s="239"/>
      <c r="AD685" s="239"/>
      <c r="AE685" s="239"/>
      <c r="AF685" s="239"/>
      <c r="AG685" s="239"/>
      <c r="AH685" s="239"/>
    </row>
    <row r="686" ht="11.25" customHeight="1">
      <c r="A686" s="239"/>
      <c r="B686" s="239"/>
      <c r="C686" s="239"/>
      <c r="D686" s="239"/>
      <c r="E686" s="239"/>
      <c r="F686" s="239"/>
      <c r="G686" s="239"/>
      <c r="H686" s="239"/>
      <c r="I686" s="239"/>
      <c r="J686" s="239"/>
      <c r="K686" s="239"/>
      <c r="L686" s="239"/>
      <c r="M686" s="239"/>
      <c r="N686" s="239"/>
      <c r="O686" s="239"/>
      <c r="P686" s="239"/>
      <c r="Q686" s="239"/>
      <c r="R686" s="239"/>
      <c r="S686" s="239"/>
      <c r="T686" s="239"/>
      <c r="U686" s="239"/>
      <c r="V686" s="239"/>
      <c r="W686" s="239"/>
      <c r="X686" s="239"/>
      <c r="Y686" s="239"/>
      <c r="Z686" s="239"/>
      <c r="AA686" s="239"/>
      <c r="AB686" s="239"/>
      <c r="AC686" s="239"/>
      <c r="AD686" s="239"/>
      <c r="AE686" s="239"/>
      <c r="AF686" s="239"/>
      <c r="AG686" s="239"/>
      <c r="AH686" s="239"/>
    </row>
    <row r="687" ht="11.25" customHeight="1">
      <c r="A687" s="239"/>
      <c r="B687" s="239"/>
      <c r="C687" s="239"/>
      <c r="D687" s="239"/>
      <c r="E687" s="239"/>
      <c r="F687" s="239"/>
      <c r="G687" s="239"/>
      <c r="H687" s="239"/>
      <c r="I687" s="239"/>
      <c r="J687" s="239"/>
      <c r="K687" s="239"/>
      <c r="L687" s="239"/>
      <c r="M687" s="239"/>
      <c r="N687" s="239"/>
      <c r="O687" s="239"/>
      <c r="P687" s="239"/>
      <c r="Q687" s="239"/>
      <c r="R687" s="239"/>
      <c r="S687" s="239"/>
      <c r="T687" s="239"/>
      <c r="U687" s="239"/>
      <c r="V687" s="239"/>
      <c r="W687" s="239"/>
      <c r="X687" s="239"/>
      <c r="Y687" s="239"/>
      <c r="Z687" s="239"/>
      <c r="AA687" s="239"/>
      <c r="AB687" s="239"/>
      <c r="AC687" s="239"/>
      <c r="AD687" s="239"/>
      <c r="AE687" s="239"/>
      <c r="AF687" s="239"/>
      <c r="AG687" s="239"/>
      <c r="AH687" s="239"/>
    </row>
    <row r="688" ht="11.25" customHeight="1">
      <c r="A688" s="239"/>
      <c r="B688" s="239"/>
      <c r="C688" s="239"/>
      <c r="D688" s="239"/>
      <c r="E688" s="239"/>
      <c r="F688" s="239"/>
      <c r="G688" s="239"/>
      <c r="H688" s="239"/>
      <c r="I688" s="239"/>
      <c r="J688" s="239"/>
      <c r="K688" s="239"/>
      <c r="L688" s="239"/>
      <c r="M688" s="239"/>
      <c r="N688" s="239"/>
      <c r="O688" s="239"/>
      <c r="P688" s="239"/>
      <c r="Q688" s="239"/>
      <c r="R688" s="239"/>
      <c r="S688" s="239"/>
      <c r="T688" s="239"/>
      <c r="U688" s="239"/>
      <c r="V688" s="239"/>
      <c r="W688" s="239"/>
      <c r="X688" s="239"/>
      <c r="Y688" s="239"/>
      <c r="Z688" s="239"/>
      <c r="AA688" s="239"/>
      <c r="AB688" s="239"/>
      <c r="AC688" s="239"/>
      <c r="AD688" s="239"/>
      <c r="AE688" s="239"/>
      <c r="AF688" s="239"/>
      <c r="AG688" s="239"/>
      <c r="AH688" s="239"/>
    </row>
    <row r="689" ht="11.25" customHeight="1">
      <c r="A689" s="239"/>
      <c r="B689" s="239"/>
      <c r="C689" s="239"/>
      <c r="D689" s="239"/>
      <c r="E689" s="239"/>
      <c r="F689" s="239"/>
      <c r="G689" s="239"/>
      <c r="H689" s="239"/>
      <c r="I689" s="239"/>
      <c r="J689" s="239"/>
      <c r="K689" s="239"/>
      <c r="L689" s="239"/>
      <c r="M689" s="239"/>
      <c r="N689" s="239"/>
      <c r="O689" s="239"/>
      <c r="P689" s="239"/>
      <c r="Q689" s="239"/>
      <c r="R689" s="239"/>
      <c r="S689" s="239"/>
      <c r="T689" s="239"/>
      <c r="U689" s="239"/>
      <c r="V689" s="239"/>
      <c r="W689" s="239"/>
      <c r="X689" s="239"/>
      <c r="Y689" s="239"/>
      <c r="Z689" s="239"/>
      <c r="AA689" s="239"/>
      <c r="AB689" s="239"/>
      <c r="AC689" s="239"/>
      <c r="AD689" s="239"/>
      <c r="AE689" s="239"/>
      <c r="AF689" s="239"/>
      <c r="AG689" s="239"/>
      <c r="AH689" s="239"/>
    </row>
    <row r="690" ht="11.25" customHeight="1">
      <c r="A690" s="239"/>
      <c r="B690" s="239"/>
      <c r="C690" s="239"/>
      <c r="D690" s="239"/>
      <c r="E690" s="239"/>
      <c r="F690" s="239"/>
      <c r="G690" s="239"/>
      <c r="H690" s="239"/>
      <c r="I690" s="239"/>
      <c r="J690" s="239"/>
      <c r="K690" s="239"/>
      <c r="L690" s="239"/>
      <c r="M690" s="239"/>
      <c r="N690" s="239"/>
      <c r="O690" s="239"/>
      <c r="P690" s="239"/>
      <c r="Q690" s="239"/>
      <c r="R690" s="239"/>
      <c r="S690" s="239"/>
      <c r="T690" s="239"/>
      <c r="U690" s="239"/>
      <c r="V690" s="239"/>
      <c r="W690" s="239"/>
      <c r="X690" s="239"/>
      <c r="Y690" s="239"/>
      <c r="Z690" s="239"/>
      <c r="AA690" s="239"/>
      <c r="AB690" s="239"/>
      <c r="AC690" s="239"/>
      <c r="AD690" s="239"/>
      <c r="AE690" s="239"/>
      <c r="AF690" s="239"/>
      <c r="AG690" s="239"/>
      <c r="AH690" s="239"/>
    </row>
    <row r="691" ht="11.25" customHeight="1">
      <c r="A691" s="239"/>
      <c r="B691" s="239"/>
      <c r="C691" s="239"/>
      <c r="D691" s="239"/>
      <c r="E691" s="239"/>
      <c r="F691" s="239"/>
      <c r="G691" s="239"/>
      <c r="H691" s="239"/>
      <c r="I691" s="239"/>
      <c r="J691" s="239"/>
      <c r="K691" s="239"/>
      <c r="L691" s="239"/>
      <c r="M691" s="239"/>
      <c r="N691" s="239"/>
      <c r="O691" s="239"/>
      <c r="P691" s="239"/>
      <c r="Q691" s="239"/>
      <c r="R691" s="239"/>
      <c r="S691" s="239"/>
      <c r="T691" s="239"/>
      <c r="U691" s="239"/>
      <c r="V691" s="239"/>
      <c r="W691" s="239"/>
      <c r="X691" s="239"/>
      <c r="Y691" s="239"/>
      <c r="Z691" s="239"/>
      <c r="AA691" s="239"/>
      <c r="AB691" s="239"/>
      <c r="AC691" s="239"/>
      <c r="AD691" s="239"/>
      <c r="AE691" s="239"/>
      <c r="AF691" s="239"/>
      <c r="AG691" s="239"/>
      <c r="AH691" s="239"/>
    </row>
    <row r="692" ht="11.25" customHeight="1">
      <c r="A692" s="239"/>
      <c r="B692" s="239"/>
      <c r="C692" s="239"/>
      <c r="D692" s="239"/>
      <c r="E692" s="239"/>
      <c r="F692" s="239"/>
      <c r="G692" s="239"/>
      <c r="H692" s="239"/>
      <c r="I692" s="239"/>
      <c r="J692" s="239"/>
      <c r="K692" s="239"/>
      <c r="L692" s="239"/>
      <c r="M692" s="239"/>
      <c r="N692" s="239"/>
      <c r="O692" s="239"/>
      <c r="P692" s="239"/>
      <c r="Q692" s="239"/>
      <c r="R692" s="239"/>
      <c r="S692" s="239"/>
      <c r="T692" s="239"/>
      <c r="U692" s="239"/>
      <c r="V692" s="239"/>
      <c r="W692" s="239"/>
      <c r="X692" s="239"/>
      <c r="Y692" s="239"/>
      <c r="Z692" s="239"/>
      <c r="AA692" s="239"/>
      <c r="AB692" s="239"/>
      <c r="AC692" s="239"/>
      <c r="AD692" s="239"/>
      <c r="AE692" s="239"/>
      <c r="AF692" s="239"/>
      <c r="AG692" s="239"/>
      <c r="AH692" s="239"/>
    </row>
    <row r="693" ht="11.25" customHeight="1">
      <c r="A693" s="239"/>
      <c r="B693" s="239"/>
      <c r="C693" s="239"/>
      <c r="D693" s="239"/>
      <c r="E693" s="239"/>
      <c r="F693" s="239"/>
      <c r="G693" s="239"/>
      <c r="H693" s="239"/>
      <c r="I693" s="239"/>
      <c r="J693" s="239"/>
      <c r="K693" s="239"/>
      <c r="L693" s="239"/>
      <c r="M693" s="239"/>
      <c r="N693" s="239"/>
      <c r="O693" s="239"/>
      <c r="P693" s="239"/>
      <c r="Q693" s="239"/>
      <c r="R693" s="239"/>
      <c r="S693" s="239"/>
      <c r="T693" s="239"/>
      <c r="U693" s="239"/>
      <c r="V693" s="239"/>
      <c r="W693" s="239"/>
      <c r="X693" s="239"/>
      <c r="Y693" s="239"/>
      <c r="Z693" s="239"/>
      <c r="AA693" s="239"/>
      <c r="AB693" s="239"/>
      <c r="AC693" s="239"/>
      <c r="AD693" s="239"/>
      <c r="AE693" s="239"/>
      <c r="AF693" s="239"/>
      <c r="AG693" s="239"/>
      <c r="AH693" s="239"/>
    </row>
    <row r="694" ht="11.25" customHeight="1">
      <c r="A694" s="239"/>
      <c r="B694" s="239"/>
      <c r="C694" s="239"/>
      <c r="D694" s="239"/>
      <c r="E694" s="239"/>
      <c r="F694" s="239"/>
      <c r="G694" s="239"/>
      <c r="H694" s="239"/>
      <c r="I694" s="239"/>
      <c r="J694" s="239"/>
      <c r="K694" s="239"/>
      <c r="L694" s="239"/>
      <c r="M694" s="239"/>
      <c r="N694" s="239"/>
      <c r="O694" s="239"/>
      <c r="P694" s="239"/>
      <c r="Q694" s="239"/>
      <c r="R694" s="239"/>
      <c r="S694" s="239"/>
      <c r="T694" s="239"/>
      <c r="U694" s="239"/>
      <c r="V694" s="239"/>
      <c r="W694" s="239"/>
      <c r="X694" s="239"/>
      <c r="Y694" s="239"/>
      <c r="Z694" s="239"/>
      <c r="AA694" s="239"/>
      <c r="AB694" s="239"/>
      <c r="AC694" s="239"/>
      <c r="AD694" s="239"/>
      <c r="AE694" s="239"/>
      <c r="AF694" s="239"/>
      <c r="AG694" s="239"/>
      <c r="AH694" s="239"/>
    </row>
    <row r="695" ht="11.25" customHeight="1">
      <c r="A695" s="239"/>
      <c r="B695" s="239"/>
      <c r="C695" s="239"/>
      <c r="D695" s="239"/>
      <c r="E695" s="239"/>
      <c r="F695" s="239"/>
      <c r="G695" s="239"/>
      <c r="H695" s="239"/>
      <c r="I695" s="239"/>
      <c r="J695" s="239"/>
      <c r="K695" s="239"/>
      <c r="L695" s="239"/>
      <c r="M695" s="239"/>
      <c r="N695" s="239"/>
      <c r="O695" s="239"/>
      <c r="P695" s="239"/>
      <c r="Q695" s="239"/>
      <c r="R695" s="239"/>
      <c r="S695" s="239"/>
      <c r="T695" s="239"/>
      <c r="U695" s="239"/>
      <c r="V695" s="239"/>
      <c r="W695" s="239"/>
      <c r="X695" s="239"/>
      <c r="Y695" s="239"/>
      <c r="Z695" s="239"/>
      <c r="AA695" s="239"/>
      <c r="AB695" s="239"/>
      <c r="AC695" s="239"/>
      <c r="AD695" s="239"/>
      <c r="AE695" s="239"/>
      <c r="AF695" s="239"/>
      <c r="AG695" s="239"/>
      <c r="AH695" s="239"/>
    </row>
    <row r="696" ht="11.25" customHeight="1">
      <c r="A696" s="239"/>
      <c r="B696" s="239"/>
      <c r="C696" s="239"/>
      <c r="D696" s="239"/>
      <c r="E696" s="239"/>
      <c r="F696" s="239"/>
      <c r="G696" s="239"/>
      <c r="H696" s="239"/>
      <c r="I696" s="239"/>
      <c r="J696" s="239"/>
      <c r="K696" s="239"/>
      <c r="L696" s="239"/>
      <c r="M696" s="239"/>
      <c r="N696" s="239"/>
      <c r="O696" s="239"/>
      <c r="P696" s="239"/>
      <c r="Q696" s="239"/>
      <c r="R696" s="239"/>
      <c r="S696" s="239"/>
      <c r="T696" s="239"/>
      <c r="U696" s="239"/>
      <c r="V696" s="239"/>
      <c r="W696" s="239"/>
      <c r="X696" s="239"/>
      <c r="Y696" s="239"/>
      <c r="Z696" s="239"/>
      <c r="AA696" s="239"/>
      <c r="AB696" s="239"/>
      <c r="AC696" s="239"/>
      <c r="AD696" s="239"/>
      <c r="AE696" s="239"/>
      <c r="AF696" s="239"/>
      <c r="AG696" s="239"/>
      <c r="AH696" s="239"/>
    </row>
    <row r="697" ht="11.25" customHeight="1">
      <c r="A697" s="239"/>
      <c r="B697" s="239"/>
      <c r="C697" s="239"/>
      <c r="D697" s="239"/>
      <c r="E697" s="239"/>
      <c r="F697" s="239"/>
      <c r="G697" s="239"/>
      <c r="H697" s="239"/>
      <c r="I697" s="239"/>
      <c r="J697" s="239"/>
      <c r="K697" s="239"/>
      <c r="L697" s="239"/>
      <c r="M697" s="239"/>
      <c r="N697" s="239"/>
      <c r="O697" s="239"/>
      <c r="P697" s="239"/>
      <c r="Q697" s="239"/>
      <c r="R697" s="239"/>
      <c r="S697" s="239"/>
      <c r="T697" s="239"/>
      <c r="U697" s="239"/>
      <c r="V697" s="239"/>
      <c r="W697" s="239"/>
      <c r="X697" s="239"/>
      <c r="Y697" s="239"/>
      <c r="Z697" s="239"/>
      <c r="AA697" s="239"/>
      <c r="AB697" s="239"/>
      <c r="AC697" s="239"/>
      <c r="AD697" s="239"/>
      <c r="AE697" s="239"/>
      <c r="AF697" s="239"/>
      <c r="AG697" s="239"/>
      <c r="AH697" s="239"/>
    </row>
    <row r="698" ht="11.25" customHeight="1">
      <c r="A698" s="239"/>
      <c r="B698" s="239"/>
      <c r="C698" s="239"/>
      <c r="D698" s="239"/>
      <c r="E698" s="239"/>
      <c r="F698" s="239"/>
      <c r="G698" s="239"/>
      <c r="H698" s="239"/>
      <c r="I698" s="239"/>
      <c r="J698" s="239"/>
      <c r="K698" s="239"/>
      <c r="L698" s="239"/>
      <c r="M698" s="239"/>
      <c r="N698" s="239"/>
      <c r="O698" s="239"/>
      <c r="P698" s="239"/>
      <c r="Q698" s="239"/>
      <c r="R698" s="239"/>
      <c r="S698" s="239"/>
      <c r="T698" s="239"/>
      <c r="U698" s="239"/>
      <c r="V698" s="239"/>
      <c r="W698" s="239"/>
      <c r="X698" s="239"/>
      <c r="Y698" s="239"/>
      <c r="Z698" s="239"/>
      <c r="AA698" s="239"/>
      <c r="AB698" s="239"/>
      <c r="AC698" s="239"/>
      <c r="AD698" s="239"/>
      <c r="AE698" s="239"/>
      <c r="AF698" s="239"/>
      <c r="AG698" s="239"/>
      <c r="AH698" s="239"/>
    </row>
    <row r="699" ht="11.25" customHeight="1">
      <c r="A699" s="239"/>
      <c r="B699" s="239"/>
      <c r="C699" s="239"/>
      <c r="D699" s="239"/>
      <c r="E699" s="239"/>
      <c r="F699" s="239"/>
      <c r="G699" s="239"/>
      <c r="H699" s="239"/>
      <c r="I699" s="239"/>
      <c r="J699" s="239"/>
      <c r="K699" s="239"/>
      <c r="L699" s="239"/>
      <c r="M699" s="239"/>
      <c r="N699" s="239"/>
      <c r="O699" s="239"/>
      <c r="P699" s="239"/>
      <c r="Q699" s="239"/>
      <c r="R699" s="239"/>
      <c r="S699" s="239"/>
      <c r="T699" s="239"/>
      <c r="U699" s="239"/>
      <c r="V699" s="239"/>
      <c r="W699" s="239"/>
      <c r="X699" s="239"/>
      <c r="Y699" s="239"/>
      <c r="Z699" s="239"/>
      <c r="AA699" s="239"/>
      <c r="AB699" s="239"/>
      <c r="AC699" s="239"/>
      <c r="AD699" s="239"/>
      <c r="AE699" s="239"/>
      <c r="AF699" s="239"/>
      <c r="AG699" s="239"/>
      <c r="AH699" s="239"/>
    </row>
    <row r="700" ht="11.25" customHeight="1">
      <c r="A700" s="239"/>
      <c r="B700" s="239"/>
      <c r="C700" s="239"/>
      <c r="D700" s="239"/>
      <c r="E700" s="239"/>
      <c r="F700" s="239"/>
      <c r="G700" s="239"/>
      <c r="H700" s="239"/>
      <c r="I700" s="239"/>
      <c r="J700" s="239"/>
      <c r="K700" s="239"/>
      <c r="L700" s="239"/>
      <c r="M700" s="239"/>
      <c r="N700" s="239"/>
      <c r="O700" s="239"/>
      <c r="P700" s="239"/>
      <c r="Q700" s="239"/>
      <c r="R700" s="239"/>
      <c r="S700" s="239"/>
      <c r="T700" s="239"/>
      <c r="U700" s="239"/>
      <c r="V700" s="239"/>
      <c r="W700" s="239"/>
      <c r="X700" s="239"/>
      <c r="Y700" s="239"/>
      <c r="Z700" s="239"/>
      <c r="AA700" s="239"/>
      <c r="AB700" s="239"/>
      <c r="AC700" s="239"/>
      <c r="AD700" s="239"/>
      <c r="AE700" s="239"/>
      <c r="AF700" s="239"/>
      <c r="AG700" s="239"/>
      <c r="AH700" s="239"/>
    </row>
    <row r="701" ht="11.25" customHeight="1">
      <c r="A701" s="239"/>
      <c r="B701" s="239"/>
      <c r="C701" s="239"/>
      <c r="D701" s="239"/>
      <c r="E701" s="239"/>
      <c r="F701" s="239"/>
      <c r="G701" s="239"/>
      <c r="H701" s="239"/>
      <c r="I701" s="239"/>
      <c r="J701" s="239"/>
      <c r="K701" s="239"/>
      <c r="L701" s="239"/>
      <c r="M701" s="239"/>
      <c r="N701" s="239"/>
      <c r="O701" s="239"/>
      <c r="P701" s="239"/>
      <c r="Q701" s="239"/>
      <c r="R701" s="239"/>
      <c r="S701" s="239"/>
      <c r="T701" s="239"/>
      <c r="U701" s="239"/>
      <c r="V701" s="239"/>
      <c r="W701" s="239"/>
      <c r="X701" s="239"/>
      <c r="Y701" s="239"/>
      <c r="Z701" s="239"/>
      <c r="AA701" s="239"/>
      <c r="AB701" s="239"/>
      <c r="AC701" s="239"/>
      <c r="AD701" s="239"/>
      <c r="AE701" s="239"/>
      <c r="AF701" s="239"/>
      <c r="AG701" s="239"/>
      <c r="AH701" s="239"/>
    </row>
    <row r="702" ht="11.25" customHeight="1">
      <c r="A702" s="239"/>
      <c r="B702" s="239"/>
      <c r="C702" s="239"/>
      <c r="D702" s="239"/>
      <c r="E702" s="239"/>
      <c r="F702" s="239"/>
      <c r="G702" s="239"/>
      <c r="H702" s="239"/>
      <c r="I702" s="239"/>
      <c r="J702" s="239"/>
      <c r="K702" s="239"/>
      <c r="L702" s="239"/>
      <c r="M702" s="239"/>
      <c r="N702" s="239"/>
      <c r="O702" s="239"/>
      <c r="P702" s="239"/>
      <c r="Q702" s="239"/>
      <c r="R702" s="239"/>
      <c r="S702" s="239"/>
      <c r="T702" s="239"/>
      <c r="U702" s="239"/>
      <c r="V702" s="239"/>
      <c r="W702" s="239"/>
      <c r="X702" s="239"/>
      <c r="Y702" s="239"/>
      <c r="Z702" s="239"/>
      <c r="AA702" s="239"/>
      <c r="AB702" s="239"/>
      <c r="AC702" s="239"/>
      <c r="AD702" s="239"/>
      <c r="AE702" s="239"/>
      <c r="AF702" s="239"/>
      <c r="AG702" s="239"/>
      <c r="AH702" s="239"/>
    </row>
    <row r="703" ht="11.25" customHeight="1">
      <c r="A703" s="239"/>
      <c r="B703" s="239"/>
      <c r="C703" s="239"/>
      <c r="D703" s="239"/>
      <c r="E703" s="239"/>
      <c r="F703" s="239"/>
      <c r="G703" s="239"/>
      <c r="H703" s="239"/>
      <c r="I703" s="239"/>
      <c r="J703" s="239"/>
      <c r="K703" s="239"/>
      <c r="L703" s="239"/>
      <c r="M703" s="239"/>
      <c r="N703" s="239"/>
      <c r="O703" s="239"/>
      <c r="P703" s="239"/>
      <c r="Q703" s="239"/>
      <c r="R703" s="239"/>
      <c r="S703" s="239"/>
      <c r="T703" s="239"/>
      <c r="U703" s="239"/>
      <c r="V703" s="239"/>
      <c r="W703" s="239"/>
      <c r="X703" s="239"/>
      <c r="Y703" s="239"/>
      <c r="Z703" s="239"/>
      <c r="AA703" s="239"/>
      <c r="AB703" s="239"/>
      <c r="AC703" s="239"/>
      <c r="AD703" s="239"/>
      <c r="AE703" s="239"/>
      <c r="AF703" s="239"/>
      <c r="AG703" s="239"/>
      <c r="AH703" s="239"/>
    </row>
    <row r="704" ht="11.25" customHeight="1">
      <c r="A704" s="239"/>
      <c r="B704" s="239"/>
      <c r="C704" s="239"/>
      <c r="D704" s="239"/>
      <c r="E704" s="239"/>
      <c r="F704" s="239"/>
      <c r="G704" s="239"/>
      <c r="H704" s="239"/>
      <c r="I704" s="239"/>
      <c r="J704" s="239"/>
      <c r="K704" s="239"/>
      <c r="L704" s="239"/>
      <c r="M704" s="239"/>
      <c r="N704" s="239"/>
      <c r="O704" s="239"/>
      <c r="P704" s="239"/>
      <c r="Q704" s="239"/>
      <c r="R704" s="239"/>
      <c r="S704" s="239"/>
      <c r="T704" s="239"/>
      <c r="U704" s="239"/>
      <c r="V704" s="239"/>
      <c r="W704" s="239"/>
      <c r="X704" s="239"/>
      <c r="Y704" s="239"/>
      <c r="Z704" s="239"/>
      <c r="AA704" s="239"/>
      <c r="AB704" s="239"/>
      <c r="AC704" s="239"/>
      <c r="AD704" s="239"/>
      <c r="AE704" s="239"/>
      <c r="AF704" s="239"/>
      <c r="AG704" s="239"/>
      <c r="AH704" s="239"/>
    </row>
    <row r="705" ht="11.25" customHeight="1">
      <c r="A705" s="239"/>
      <c r="B705" s="239"/>
      <c r="C705" s="239"/>
      <c r="D705" s="239"/>
      <c r="E705" s="239"/>
      <c r="F705" s="239"/>
      <c r="G705" s="239"/>
      <c r="H705" s="239"/>
      <c r="I705" s="239"/>
      <c r="J705" s="239"/>
      <c r="K705" s="239"/>
      <c r="L705" s="239"/>
      <c r="M705" s="239"/>
      <c r="N705" s="239"/>
      <c r="O705" s="239"/>
      <c r="P705" s="239"/>
      <c r="Q705" s="239"/>
      <c r="R705" s="239"/>
      <c r="S705" s="239"/>
      <c r="T705" s="239"/>
      <c r="U705" s="239"/>
      <c r="V705" s="239"/>
      <c r="W705" s="239"/>
      <c r="X705" s="239"/>
      <c r="Y705" s="239"/>
      <c r="Z705" s="239"/>
      <c r="AA705" s="239"/>
      <c r="AB705" s="239"/>
      <c r="AC705" s="239"/>
      <c r="AD705" s="239"/>
      <c r="AE705" s="239"/>
      <c r="AF705" s="239"/>
      <c r="AG705" s="239"/>
      <c r="AH705" s="239"/>
    </row>
    <row r="706" ht="11.25" customHeight="1">
      <c r="A706" s="239"/>
      <c r="B706" s="239"/>
      <c r="C706" s="239"/>
      <c r="D706" s="239"/>
      <c r="E706" s="239"/>
      <c r="F706" s="239"/>
      <c r="G706" s="239"/>
      <c r="H706" s="239"/>
      <c r="I706" s="239"/>
      <c r="J706" s="239"/>
      <c r="K706" s="239"/>
      <c r="L706" s="239"/>
      <c r="M706" s="239"/>
      <c r="N706" s="239"/>
      <c r="O706" s="239"/>
      <c r="P706" s="239"/>
      <c r="Q706" s="239"/>
      <c r="R706" s="239"/>
      <c r="S706" s="239"/>
      <c r="T706" s="239"/>
      <c r="U706" s="239"/>
      <c r="V706" s="239"/>
      <c r="W706" s="239"/>
      <c r="X706" s="239"/>
      <c r="Y706" s="239"/>
      <c r="Z706" s="239"/>
      <c r="AA706" s="239"/>
      <c r="AB706" s="239"/>
      <c r="AC706" s="239"/>
      <c r="AD706" s="239"/>
      <c r="AE706" s="239"/>
      <c r="AF706" s="239"/>
      <c r="AG706" s="239"/>
      <c r="AH706" s="239"/>
    </row>
    <row r="707" ht="11.25" customHeight="1">
      <c r="A707" s="239"/>
      <c r="B707" s="239"/>
      <c r="C707" s="239"/>
      <c r="D707" s="239"/>
      <c r="E707" s="239"/>
      <c r="F707" s="239"/>
      <c r="G707" s="239"/>
      <c r="H707" s="239"/>
      <c r="I707" s="239"/>
      <c r="J707" s="239"/>
      <c r="K707" s="239"/>
      <c r="L707" s="239"/>
      <c r="M707" s="239"/>
      <c r="N707" s="239"/>
      <c r="O707" s="239"/>
      <c r="P707" s="239"/>
      <c r="Q707" s="239"/>
      <c r="R707" s="239"/>
      <c r="S707" s="239"/>
      <c r="T707" s="239"/>
      <c r="U707" s="239"/>
      <c r="V707" s="239"/>
      <c r="W707" s="239"/>
      <c r="X707" s="239"/>
      <c r="Y707" s="239"/>
      <c r="Z707" s="239"/>
      <c r="AA707" s="239"/>
      <c r="AB707" s="239"/>
      <c r="AC707" s="239"/>
      <c r="AD707" s="239"/>
      <c r="AE707" s="239"/>
      <c r="AF707" s="239"/>
      <c r="AG707" s="239"/>
      <c r="AH707" s="239"/>
    </row>
    <row r="708" ht="11.25" customHeight="1">
      <c r="A708" s="239"/>
      <c r="B708" s="239"/>
      <c r="C708" s="239"/>
      <c r="D708" s="239"/>
      <c r="E708" s="239"/>
      <c r="F708" s="239"/>
      <c r="G708" s="239"/>
      <c r="H708" s="239"/>
      <c r="I708" s="239"/>
      <c r="J708" s="239"/>
      <c r="K708" s="239"/>
      <c r="L708" s="239"/>
      <c r="M708" s="239"/>
      <c r="N708" s="239"/>
      <c r="O708" s="239"/>
      <c r="P708" s="239"/>
      <c r="Q708" s="239"/>
      <c r="R708" s="239"/>
      <c r="S708" s="239"/>
      <c r="T708" s="239"/>
      <c r="U708" s="239"/>
      <c r="V708" s="239"/>
      <c r="W708" s="239"/>
      <c r="X708" s="239"/>
      <c r="Y708" s="239"/>
      <c r="Z708" s="239"/>
      <c r="AA708" s="239"/>
      <c r="AB708" s="239"/>
      <c r="AC708" s="239"/>
      <c r="AD708" s="239"/>
      <c r="AE708" s="239"/>
      <c r="AF708" s="239"/>
      <c r="AG708" s="239"/>
      <c r="AH708" s="239"/>
    </row>
    <row r="709" ht="11.25" customHeight="1">
      <c r="A709" s="239"/>
      <c r="B709" s="239"/>
      <c r="C709" s="239"/>
      <c r="D709" s="239"/>
      <c r="E709" s="239"/>
      <c r="F709" s="239"/>
      <c r="G709" s="239"/>
      <c r="H709" s="239"/>
      <c r="I709" s="239"/>
      <c r="J709" s="239"/>
      <c r="K709" s="239"/>
      <c r="L709" s="239"/>
      <c r="M709" s="239"/>
      <c r="N709" s="239"/>
      <c r="O709" s="239"/>
      <c r="P709" s="239"/>
      <c r="Q709" s="239"/>
      <c r="R709" s="239"/>
      <c r="S709" s="239"/>
      <c r="T709" s="239"/>
      <c r="U709" s="239"/>
      <c r="V709" s="239"/>
      <c r="W709" s="239"/>
      <c r="X709" s="239"/>
      <c r="Y709" s="239"/>
      <c r="Z709" s="239"/>
      <c r="AA709" s="239"/>
      <c r="AB709" s="239"/>
      <c r="AC709" s="239"/>
      <c r="AD709" s="239"/>
      <c r="AE709" s="239"/>
      <c r="AF709" s="239"/>
      <c r="AG709" s="239"/>
      <c r="AH709" s="239"/>
    </row>
    <row r="710" ht="11.25" customHeight="1">
      <c r="A710" s="239"/>
      <c r="B710" s="239"/>
      <c r="C710" s="239"/>
      <c r="D710" s="239"/>
      <c r="E710" s="239"/>
      <c r="F710" s="239"/>
      <c r="G710" s="239"/>
      <c r="H710" s="239"/>
      <c r="I710" s="239"/>
      <c r="J710" s="239"/>
      <c r="K710" s="239"/>
      <c r="L710" s="239"/>
      <c r="M710" s="239"/>
      <c r="N710" s="239"/>
      <c r="O710" s="239"/>
      <c r="P710" s="239"/>
      <c r="Q710" s="239"/>
      <c r="R710" s="239"/>
      <c r="S710" s="239"/>
      <c r="T710" s="239"/>
      <c r="U710" s="239"/>
      <c r="V710" s="239"/>
      <c r="W710" s="239"/>
      <c r="X710" s="239"/>
      <c r="Y710" s="239"/>
      <c r="Z710" s="239"/>
      <c r="AA710" s="239"/>
      <c r="AB710" s="239"/>
      <c r="AC710" s="239"/>
      <c r="AD710" s="239"/>
      <c r="AE710" s="239"/>
      <c r="AF710" s="239"/>
      <c r="AG710" s="239"/>
      <c r="AH710" s="239"/>
    </row>
    <row r="711" ht="11.25" customHeight="1">
      <c r="A711" s="239"/>
      <c r="B711" s="239"/>
      <c r="C711" s="239"/>
      <c r="D711" s="239"/>
      <c r="E711" s="239"/>
      <c r="F711" s="239"/>
      <c r="G711" s="239"/>
      <c r="H711" s="239"/>
      <c r="I711" s="239"/>
      <c r="J711" s="239"/>
      <c r="K711" s="239"/>
      <c r="L711" s="239"/>
      <c r="M711" s="239"/>
      <c r="N711" s="239"/>
      <c r="O711" s="239"/>
      <c r="P711" s="239"/>
      <c r="Q711" s="239"/>
      <c r="R711" s="239"/>
      <c r="S711" s="239"/>
      <c r="T711" s="239"/>
      <c r="U711" s="239"/>
      <c r="V711" s="239"/>
      <c r="W711" s="239"/>
      <c r="X711" s="239"/>
      <c r="Y711" s="239"/>
      <c r="Z711" s="239"/>
      <c r="AA711" s="239"/>
      <c r="AB711" s="239"/>
      <c r="AC711" s="239"/>
      <c r="AD711" s="239"/>
      <c r="AE711" s="239"/>
      <c r="AF711" s="239"/>
      <c r="AG711" s="239"/>
      <c r="AH711" s="239"/>
    </row>
    <row r="712" ht="11.25" customHeight="1">
      <c r="A712" s="239"/>
      <c r="B712" s="239"/>
      <c r="C712" s="239"/>
      <c r="D712" s="239"/>
      <c r="E712" s="239"/>
      <c r="F712" s="239"/>
      <c r="G712" s="239"/>
      <c r="H712" s="239"/>
      <c r="I712" s="239"/>
      <c r="J712" s="239"/>
      <c r="K712" s="239"/>
      <c r="L712" s="239"/>
      <c r="M712" s="239"/>
      <c r="N712" s="239"/>
      <c r="O712" s="239"/>
      <c r="P712" s="239"/>
      <c r="Q712" s="239"/>
      <c r="R712" s="239"/>
      <c r="S712" s="239"/>
      <c r="T712" s="239"/>
      <c r="U712" s="239"/>
      <c r="V712" s="239"/>
      <c r="W712" s="239"/>
      <c r="X712" s="239"/>
      <c r="Y712" s="239"/>
      <c r="Z712" s="239"/>
      <c r="AA712" s="239"/>
      <c r="AB712" s="239"/>
      <c r="AC712" s="239"/>
      <c r="AD712" s="239"/>
      <c r="AE712" s="239"/>
      <c r="AF712" s="239"/>
      <c r="AG712" s="239"/>
      <c r="AH712" s="239"/>
    </row>
    <row r="713" ht="11.25" customHeight="1">
      <c r="A713" s="239"/>
      <c r="B713" s="239"/>
      <c r="C713" s="239"/>
      <c r="D713" s="239"/>
      <c r="E713" s="239"/>
      <c r="F713" s="239"/>
      <c r="G713" s="239"/>
      <c r="H713" s="239"/>
      <c r="I713" s="239"/>
      <c r="J713" s="239"/>
      <c r="K713" s="239"/>
      <c r="L713" s="239"/>
      <c r="M713" s="239"/>
      <c r="N713" s="239"/>
      <c r="O713" s="239"/>
      <c r="P713" s="239"/>
      <c r="Q713" s="239"/>
      <c r="R713" s="239"/>
      <c r="S713" s="239"/>
      <c r="T713" s="239"/>
      <c r="U713" s="239"/>
      <c r="V713" s="239"/>
      <c r="W713" s="239"/>
      <c r="X713" s="239"/>
      <c r="Y713" s="239"/>
      <c r="Z713" s="239"/>
      <c r="AA713" s="239"/>
      <c r="AB713" s="239"/>
      <c r="AC713" s="239"/>
      <c r="AD713" s="239"/>
      <c r="AE713" s="239"/>
      <c r="AF713" s="239"/>
      <c r="AG713" s="239"/>
      <c r="AH713" s="239"/>
    </row>
    <row r="714" ht="11.25" customHeight="1">
      <c r="A714" s="239"/>
      <c r="B714" s="239"/>
      <c r="C714" s="239"/>
      <c r="D714" s="239"/>
      <c r="E714" s="239"/>
      <c r="F714" s="239"/>
      <c r="G714" s="239"/>
      <c r="H714" s="239"/>
      <c r="I714" s="239"/>
      <c r="J714" s="239"/>
      <c r="K714" s="239"/>
      <c r="L714" s="239"/>
      <c r="M714" s="239"/>
      <c r="N714" s="239"/>
      <c r="O714" s="239"/>
      <c r="P714" s="239"/>
      <c r="Q714" s="239"/>
      <c r="R714" s="239"/>
      <c r="S714" s="239"/>
      <c r="T714" s="239"/>
      <c r="U714" s="239"/>
      <c r="V714" s="239"/>
      <c r="W714" s="239"/>
      <c r="X714" s="239"/>
      <c r="Y714" s="239"/>
      <c r="Z714" s="239"/>
      <c r="AA714" s="239"/>
      <c r="AB714" s="239"/>
      <c r="AC714" s="239"/>
      <c r="AD714" s="239"/>
      <c r="AE714" s="239"/>
      <c r="AF714" s="239"/>
      <c r="AG714" s="239"/>
      <c r="AH714" s="239"/>
    </row>
    <row r="715" ht="11.25" customHeight="1">
      <c r="A715" s="239"/>
      <c r="B715" s="239"/>
      <c r="C715" s="239"/>
      <c r="D715" s="239"/>
      <c r="E715" s="239"/>
      <c r="F715" s="239"/>
      <c r="G715" s="239"/>
      <c r="H715" s="239"/>
      <c r="I715" s="239"/>
      <c r="J715" s="239"/>
      <c r="K715" s="239"/>
      <c r="L715" s="239"/>
      <c r="M715" s="239"/>
      <c r="N715" s="239"/>
      <c r="O715" s="239"/>
      <c r="P715" s="239"/>
      <c r="Q715" s="239"/>
      <c r="R715" s="239"/>
      <c r="S715" s="239"/>
      <c r="T715" s="239"/>
      <c r="U715" s="239"/>
      <c r="V715" s="239"/>
      <c r="W715" s="239"/>
      <c r="X715" s="239"/>
      <c r="Y715" s="239"/>
      <c r="Z715" s="239"/>
      <c r="AA715" s="239"/>
      <c r="AB715" s="239"/>
      <c r="AC715" s="239"/>
      <c r="AD715" s="239"/>
      <c r="AE715" s="239"/>
      <c r="AF715" s="239"/>
      <c r="AG715" s="239"/>
      <c r="AH715" s="239"/>
    </row>
    <row r="716" ht="11.25" customHeight="1">
      <c r="A716" s="239"/>
      <c r="B716" s="239"/>
      <c r="C716" s="239"/>
      <c r="D716" s="239"/>
      <c r="E716" s="239"/>
      <c r="F716" s="239"/>
      <c r="G716" s="239"/>
      <c r="H716" s="239"/>
      <c r="I716" s="239"/>
      <c r="J716" s="239"/>
      <c r="K716" s="239"/>
      <c r="L716" s="239"/>
      <c r="M716" s="239"/>
      <c r="N716" s="239"/>
      <c r="O716" s="239"/>
      <c r="P716" s="239"/>
      <c r="Q716" s="239"/>
      <c r="R716" s="239"/>
      <c r="S716" s="239"/>
      <c r="T716" s="239"/>
      <c r="U716" s="239"/>
      <c r="V716" s="239"/>
      <c r="W716" s="239"/>
      <c r="X716" s="239"/>
      <c r="Y716" s="239"/>
      <c r="Z716" s="239"/>
      <c r="AA716" s="239"/>
      <c r="AB716" s="239"/>
      <c r="AC716" s="239"/>
      <c r="AD716" s="239"/>
      <c r="AE716" s="239"/>
      <c r="AF716" s="239"/>
      <c r="AG716" s="239"/>
      <c r="AH716" s="239"/>
    </row>
    <row r="717" ht="11.25" customHeight="1">
      <c r="A717" s="239"/>
      <c r="B717" s="239"/>
      <c r="C717" s="239"/>
      <c r="D717" s="239"/>
      <c r="E717" s="239"/>
      <c r="F717" s="239"/>
      <c r="G717" s="239"/>
      <c r="H717" s="239"/>
      <c r="I717" s="239"/>
      <c r="J717" s="239"/>
      <c r="K717" s="239"/>
      <c r="L717" s="239"/>
      <c r="M717" s="239"/>
      <c r="N717" s="239"/>
      <c r="O717" s="239"/>
      <c r="P717" s="239"/>
      <c r="Q717" s="239"/>
      <c r="R717" s="239"/>
      <c r="S717" s="239"/>
      <c r="T717" s="239"/>
      <c r="U717" s="239"/>
      <c r="V717" s="239"/>
      <c r="W717" s="239"/>
      <c r="X717" s="239"/>
      <c r="Y717" s="239"/>
      <c r="Z717" s="239"/>
      <c r="AA717" s="239"/>
      <c r="AB717" s="239"/>
      <c r="AC717" s="239"/>
      <c r="AD717" s="239"/>
      <c r="AE717" s="239"/>
      <c r="AF717" s="239"/>
      <c r="AG717" s="239"/>
      <c r="AH717" s="239"/>
    </row>
    <row r="718" ht="11.25" customHeight="1">
      <c r="A718" s="239"/>
      <c r="B718" s="239"/>
      <c r="C718" s="239"/>
      <c r="D718" s="239"/>
      <c r="E718" s="239"/>
      <c r="F718" s="239"/>
      <c r="G718" s="239"/>
      <c r="H718" s="239"/>
      <c r="I718" s="239"/>
      <c r="J718" s="239"/>
      <c r="K718" s="239"/>
      <c r="L718" s="239"/>
      <c r="M718" s="239"/>
      <c r="N718" s="239"/>
      <c r="O718" s="239"/>
      <c r="P718" s="239"/>
      <c r="Q718" s="239"/>
      <c r="R718" s="239"/>
      <c r="S718" s="239"/>
      <c r="T718" s="239"/>
      <c r="U718" s="239"/>
      <c r="V718" s="239"/>
      <c r="W718" s="239"/>
      <c r="X718" s="239"/>
      <c r="Y718" s="239"/>
      <c r="Z718" s="239"/>
      <c r="AA718" s="239"/>
      <c r="AB718" s="239"/>
      <c r="AC718" s="239"/>
      <c r="AD718" s="239"/>
      <c r="AE718" s="239"/>
      <c r="AF718" s="239"/>
      <c r="AG718" s="239"/>
      <c r="AH718" s="239"/>
    </row>
    <row r="719" ht="11.25" customHeight="1">
      <c r="A719" s="239"/>
      <c r="B719" s="239"/>
      <c r="C719" s="239"/>
      <c r="D719" s="239"/>
      <c r="E719" s="239"/>
      <c r="F719" s="239"/>
      <c r="G719" s="239"/>
      <c r="H719" s="239"/>
      <c r="I719" s="239"/>
      <c r="J719" s="239"/>
      <c r="K719" s="239"/>
      <c r="L719" s="239"/>
      <c r="M719" s="239"/>
      <c r="N719" s="239"/>
      <c r="O719" s="239"/>
      <c r="P719" s="239"/>
      <c r="Q719" s="239"/>
      <c r="R719" s="239"/>
      <c r="S719" s="239"/>
      <c r="T719" s="239"/>
      <c r="U719" s="239"/>
      <c r="V719" s="239"/>
      <c r="W719" s="239"/>
      <c r="X719" s="239"/>
      <c r="Y719" s="239"/>
      <c r="Z719" s="239"/>
      <c r="AA719" s="239"/>
      <c r="AB719" s="239"/>
      <c r="AC719" s="239"/>
      <c r="AD719" s="239"/>
      <c r="AE719" s="239"/>
      <c r="AF719" s="239"/>
      <c r="AG719" s="239"/>
      <c r="AH719" s="239"/>
    </row>
    <row r="720" ht="11.25" customHeight="1">
      <c r="A720" s="239"/>
      <c r="B720" s="239"/>
      <c r="C720" s="239"/>
      <c r="D720" s="239"/>
      <c r="E720" s="239"/>
      <c r="F720" s="239"/>
      <c r="G720" s="239"/>
      <c r="H720" s="239"/>
      <c r="I720" s="239"/>
      <c r="J720" s="239"/>
      <c r="K720" s="239"/>
      <c r="L720" s="239"/>
      <c r="M720" s="239"/>
      <c r="N720" s="239"/>
      <c r="O720" s="239"/>
      <c r="P720" s="239"/>
      <c r="Q720" s="239"/>
      <c r="R720" s="239"/>
      <c r="S720" s="239"/>
      <c r="T720" s="239"/>
      <c r="U720" s="239"/>
      <c r="V720" s="239"/>
      <c r="W720" s="239"/>
      <c r="X720" s="239"/>
      <c r="Y720" s="239"/>
      <c r="Z720" s="239"/>
      <c r="AA720" s="239"/>
      <c r="AB720" s="239"/>
      <c r="AC720" s="239"/>
      <c r="AD720" s="239"/>
      <c r="AE720" s="239"/>
      <c r="AF720" s="239"/>
      <c r="AG720" s="239"/>
      <c r="AH720" s="239"/>
    </row>
    <row r="721" ht="11.25" customHeight="1">
      <c r="A721" s="239"/>
      <c r="B721" s="239"/>
      <c r="C721" s="239"/>
      <c r="D721" s="239"/>
      <c r="E721" s="239"/>
      <c r="F721" s="239"/>
      <c r="G721" s="239"/>
      <c r="H721" s="239"/>
      <c r="I721" s="239"/>
      <c r="J721" s="239"/>
      <c r="K721" s="239"/>
      <c r="L721" s="239"/>
      <c r="M721" s="239"/>
      <c r="N721" s="239"/>
      <c r="O721" s="239"/>
      <c r="P721" s="239"/>
      <c r="Q721" s="239"/>
      <c r="R721" s="239"/>
      <c r="S721" s="239"/>
      <c r="T721" s="239"/>
      <c r="U721" s="239"/>
      <c r="V721" s="239"/>
      <c r="W721" s="239"/>
      <c r="X721" s="239"/>
      <c r="Y721" s="239"/>
      <c r="Z721" s="239"/>
      <c r="AA721" s="239"/>
      <c r="AB721" s="239"/>
      <c r="AC721" s="239"/>
      <c r="AD721" s="239"/>
      <c r="AE721" s="239"/>
      <c r="AF721" s="239"/>
      <c r="AG721" s="239"/>
      <c r="AH721" s="239"/>
    </row>
    <row r="722" ht="11.25" customHeight="1">
      <c r="A722" s="239"/>
      <c r="B722" s="239"/>
      <c r="C722" s="239"/>
      <c r="D722" s="239"/>
      <c r="E722" s="239"/>
      <c r="F722" s="239"/>
      <c r="G722" s="239"/>
      <c r="H722" s="239"/>
      <c r="I722" s="239"/>
      <c r="J722" s="239"/>
      <c r="K722" s="239"/>
      <c r="L722" s="239"/>
      <c r="M722" s="239"/>
      <c r="N722" s="239"/>
      <c r="O722" s="239"/>
      <c r="P722" s="239"/>
      <c r="Q722" s="239"/>
      <c r="R722" s="239"/>
      <c r="S722" s="239"/>
      <c r="T722" s="239"/>
      <c r="U722" s="239"/>
      <c r="V722" s="239"/>
      <c r="W722" s="239"/>
      <c r="X722" s="239"/>
      <c r="Y722" s="239"/>
      <c r="Z722" s="239"/>
      <c r="AA722" s="239"/>
      <c r="AB722" s="239"/>
      <c r="AC722" s="239"/>
      <c r="AD722" s="239"/>
      <c r="AE722" s="239"/>
      <c r="AF722" s="239"/>
      <c r="AG722" s="239"/>
      <c r="AH722" s="239"/>
    </row>
    <row r="723" ht="11.25" customHeight="1">
      <c r="A723" s="239"/>
      <c r="B723" s="239"/>
      <c r="C723" s="239"/>
      <c r="D723" s="239"/>
      <c r="E723" s="239"/>
      <c r="F723" s="239"/>
      <c r="G723" s="239"/>
      <c r="H723" s="239"/>
      <c r="I723" s="239"/>
      <c r="J723" s="239"/>
      <c r="K723" s="239"/>
      <c r="L723" s="239"/>
      <c r="M723" s="239"/>
      <c r="N723" s="239"/>
      <c r="O723" s="239"/>
      <c r="P723" s="239"/>
      <c r="Q723" s="239"/>
      <c r="R723" s="239"/>
      <c r="S723" s="239"/>
      <c r="T723" s="239"/>
      <c r="U723" s="239"/>
      <c r="V723" s="239"/>
      <c r="W723" s="239"/>
      <c r="X723" s="239"/>
      <c r="Y723" s="239"/>
      <c r="Z723" s="239"/>
      <c r="AA723" s="239"/>
      <c r="AB723" s="239"/>
      <c r="AC723" s="239"/>
      <c r="AD723" s="239"/>
      <c r="AE723" s="239"/>
      <c r="AF723" s="239"/>
      <c r="AG723" s="239"/>
      <c r="AH723" s="239"/>
    </row>
    <row r="724" ht="11.25" customHeight="1">
      <c r="A724" s="239"/>
      <c r="B724" s="239"/>
      <c r="C724" s="239"/>
      <c r="D724" s="239"/>
      <c r="E724" s="239"/>
      <c r="F724" s="239"/>
      <c r="G724" s="239"/>
      <c r="H724" s="239"/>
      <c r="I724" s="239"/>
      <c r="J724" s="239"/>
      <c r="K724" s="239"/>
      <c r="L724" s="239"/>
      <c r="M724" s="239"/>
      <c r="N724" s="239"/>
      <c r="O724" s="239"/>
      <c r="P724" s="239"/>
      <c r="Q724" s="239"/>
      <c r="R724" s="239"/>
      <c r="S724" s="239"/>
      <c r="T724" s="239"/>
      <c r="U724" s="239"/>
      <c r="V724" s="239"/>
      <c r="W724" s="239"/>
      <c r="X724" s="239"/>
      <c r="Y724" s="239"/>
      <c r="Z724" s="239"/>
      <c r="AA724" s="239"/>
      <c r="AB724" s="239"/>
      <c r="AC724" s="239"/>
      <c r="AD724" s="239"/>
      <c r="AE724" s="239"/>
      <c r="AF724" s="239"/>
      <c r="AG724" s="239"/>
      <c r="AH724" s="239"/>
    </row>
    <row r="725" ht="11.25" customHeight="1">
      <c r="A725" s="239"/>
      <c r="B725" s="239"/>
      <c r="C725" s="239"/>
      <c r="D725" s="239"/>
      <c r="E725" s="239"/>
      <c r="F725" s="239"/>
      <c r="G725" s="239"/>
      <c r="H725" s="239"/>
      <c r="I725" s="239"/>
      <c r="J725" s="239"/>
      <c r="K725" s="239"/>
      <c r="L725" s="239"/>
      <c r="M725" s="239"/>
      <c r="N725" s="239"/>
      <c r="O725" s="239"/>
      <c r="P725" s="239"/>
      <c r="Q725" s="239"/>
      <c r="R725" s="239"/>
      <c r="S725" s="239"/>
      <c r="T725" s="239"/>
      <c r="U725" s="239"/>
      <c r="V725" s="239"/>
      <c r="W725" s="239"/>
      <c r="X725" s="239"/>
      <c r="Y725" s="239"/>
      <c r="Z725" s="239"/>
      <c r="AA725" s="239"/>
      <c r="AB725" s="239"/>
      <c r="AC725" s="239"/>
      <c r="AD725" s="239"/>
      <c r="AE725" s="239"/>
      <c r="AF725" s="239"/>
      <c r="AG725" s="239"/>
      <c r="AH725" s="239"/>
    </row>
    <row r="726" ht="11.25" customHeight="1">
      <c r="A726" s="239"/>
      <c r="B726" s="239"/>
      <c r="C726" s="239"/>
      <c r="D726" s="239"/>
      <c r="E726" s="239"/>
      <c r="F726" s="239"/>
      <c r="G726" s="239"/>
      <c r="H726" s="239"/>
      <c r="I726" s="239"/>
      <c r="J726" s="239"/>
      <c r="K726" s="239"/>
      <c r="L726" s="239"/>
      <c r="M726" s="239"/>
      <c r="N726" s="239"/>
      <c r="O726" s="239"/>
      <c r="P726" s="239"/>
      <c r="Q726" s="239"/>
      <c r="R726" s="239"/>
      <c r="S726" s="239"/>
      <c r="T726" s="239"/>
      <c r="U726" s="239"/>
      <c r="V726" s="239"/>
      <c r="W726" s="239"/>
      <c r="X726" s="239"/>
      <c r="Y726" s="239"/>
      <c r="Z726" s="239"/>
      <c r="AA726" s="239"/>
      <c r="AB726" s="239"/>
      <c r="AC726" s="239"/>
      <c r="AD726" s="239"/>
      <c r="AE726" s="239"/>
      <c r="AF726" s="239"/>
      <c r="AG726" s="239"/>
      <c r="AH726" s="239"/>
    </row>
    <row r="727" ht="11.25" customHeight="1">
      <c r="A727" s="239"/>
      <c r="B727" s="239"/>
      <c r="C727" s="239"/>
      <c r="D727" s="239"/>
      <c r="E727" s="239"/>
      <c r="F727" s="239"/>
      <c r="G727" s="239"/>
      <c r="H727" s="239"/>
      <c r="I727" s="239"/>
      <c r="J727" s="239"/>
      <c r="K727" s="239"/>
      <c r="L727" s="239"/>
      <c r="M727" s="239"/>
      <c r="N727" s="239"/>
      <c r="O727" s="239"/>
      <c r="P727" s="239"/>
      <c r="Q727" s="239"/>
      <c r="R727" s="239"/>
      <c r="S727" s="239"/>
      <c r="T727" s="239"/>
      <c r="U727" s="239"/>
      <c r="V727" s="239"/>
      <c r="W727" s="239"/>
      <c r="X727" s="239"/>
      <c r="Y727" s="239"/>
      <c r="Z727" s="239"/>
      <c r="AA727" s="239"/>
      <c r="AB727" s="239"/>
      <c r="AC727" s="239"/>
      <c r="AD727" s="239"/>
      <c r="AE727" s="239"/>
      <c r="AF727" s="239"/>
      <c r="AG727" s="239"/>
      <c r="AH727" s="239"/>
    </row>
    <row r="728" ht="11.25" customHeight="1">
      <c r="A728" s="239"/>
      <c r="B728" s="239"/>
      <c r="C728" s="239"/>
      <c r="D728" s="239"/>
      <c r="E728" s="239"/>
      <c r="F728" s="239"/>
      <c r="G728" s="239"/>
      <c r="H728" s="239"/>
      <c r="I728" s="239"/>
      <c r="J728" s="239"/>
      <c r="K728" s="239"/>
      <c r="L728" s="239"/>
      <c r="M728" s="239"/>
      <c r="N728" s="239"/>
      <c r="O728" s="239"/>
      <c r="P728" s="239"/>
      <c r="Q728" s="239"/>
      <c r="R728" s="239"/>
      <c r="S728" s="239"/>
      <c r="T728" s="239"/>
      <c r="U728" s="239"/>
      <c r="V728" s="239"/>
      <c r="W728" s="239"/>
      <c r="X728" s="239"/>
      <c r="Y728" s="239"/>
      <c r="Z728" s="239"/>
      <c r="AA728" s="239"/>
      <c r="AB728" s="239"/>
      <c r="AC728" s="239"/>
      <c r="AD728" s="239"/>
      <c r="AE728" s="239"/>
      <c r="AF728" s="239"/>
      <c r="AG728" s="239"/>
      <c r="AH728" s="239"/>
    </row>
    <row r="729" ht="11.25" customHeight="1">
      <c r="A729" s="239"/>
      <c r="B729" s="239"/>
      <c r="C729" s="239"/>
      <c r="D729" s="239"/>
      <c r="E729" s="239"/>
      <c r="F729" s="239"/>
      <c r="G729" s="239"/>
      <c r="H729" s="239"/>
      <c r="I729" s="239"/>
      <c r="J729" s="239"/>
      <c r="K729" s="239"/>
      <c r="L729" s="239"/>
      <c r="M729" s="239"/>
      <c r="N729" s="239"/>
      <c r="O729" s="239"/>
      <c r="P729" s="239"/>
      <c r="Q729" s="239"/>
      <c r="R729" s="239"/>
      <c r="S729" s="239"/>
      <c r="T729" s="239"/>
      <c r="U729" s="239"/>
      <c r="V729" s="239"/>
      <c r="W729" s="239"/>
      <c r="X729" s="239"/>
      <c r="Y729" s="239"/>
      <c r="Z729" s="239"/>
      <c r="AA729" s="239"/>
      <c r="AB729" s="239"/>
      <c r="AC729" s="239"/>
      <c r="AD729" s="239"/>
      <c r="AE729" s="239"/>
      <c r="AF729" s="239"/>
      <c r="AG729" s="239"/>
      <c r="AH729" s="239"/>
    </row>
    <row r="730" ht="11.25" customHeight="1">
      <c r="A730" s="239"/>
      <c r="B730" s="239"/>
      <c r="C730" s="239"/>
      <c r="D730" s="239"/>
      <c r="E730" s="239"/>
      <c r="F730" s="239"/>
      <c r="G730" s="239"/>
      <c r="H730" s="239"/>
      <c r="I730" s="239"/>
      <c r="J730" s="239"/>
      <c r="K730" s="239"/>
      <c r="L730" s="239"/>
      <c r="M730" s="239"/>
      <c r="N730" s="239"/>
      <c r="O730" s="239"/>
      <c r="P730" s="239"/>
      <c r="Q730" s="239"/>
      <c r="R730" s="239"/>
      <c r="S730" s="239"/>
      <c r="T730" s="239"/>
      <c r="U730" s="239"/>
      <c r="V730" s="239"/>
      <c r="W730" s="239"/>
      <c r="X730" s="239"/>
      <c r="Y730" s="239"/>
      <c r="Z730" s="239"/>
      <c r="AA730" s="239"/>
      <c r="AB730" s="239"/>
      <c r="AC730" s="239"/>
      <c r="AD730" s="239"/>
      <c r="AE730" s="239"/>
      <c r="AF730" s="239"/>
      <c r="AG730" s="239"/>
      <c r="AH730" s="239"/>
    </row>
    <row r="731" ht="11.25" customHeight="1">
      <c r="A731" s="239"/>
      <c r="B731" s="239"/>
      <c r="C731" s="239"/>
      <c r="D731" s="239"/>
      <c r="E731" s="239"/>
      <c r="F731" s="239"/>
      <c r="G731" s="239"/>
      <c r="H731" s="239"/>
      <c r="I731" s="239"/>
      <c r="J731" s="239"/>
      <c r="K731" s="239"/>
      <c r="L731" s="239"/>
      <c r="M731" s="239"/>
      <c r="N731" s="239"/>
      <c r="O731" s="239"/>
      <c r="P731" s="239"/>
      <c r="Q731" s="239"/>
      <c r="R731" s="239"/>
      <c r="S731" s="239"/>
      <c r="T731" s="239"/>
      <c r="U731" s="239"/>
      <c r="V731" s="239"/>
      <c r="W731" s="239"/>
      <c r="X731" s="239"/>
      <c r="Y731" s="239"/>
      <c r="Z731" s="239"/>
      <c r="AA731" s="239"/>
      <c r="AB731" s="239"/>
      <c r="AC731" s="239"/>
      <c r="AD731" s="239"/>
      <c r="AE731" s="239"/>
      <c r="AF731" s="239"/>
      <c r="AG731" s="239"/>
      <c r="AH731" s="239"/>
    </row>
    <row r="732" ht="11.25" customHeight="1">
      <c r="A732" s="239"/>
      <c r="B732" s="239"/>
      <c r="C732" s="239"/>
      <c r="D732" s="239"/>
      <c r="E732" s="239"/>
      <c r="F732" s="239"/>
      <c r="G732" s="239"/>
      <c r="H732" s="239"/>
      <c r="I732" s="239"/>
      <c r="J732" s="239"/>
      <c r="K732" s="239"/>
      <c r="L732" s="239"/>
      <c r="M732" s="239"/>
      <c r="N732" s="239"/>
      <c r="O732" s="239"/>
      <c r="P732" s="239"/>
      <c r="Q732" s="239"/>
      <c r="R732" s="239"/>
      <c r="S732" s="239"/>
      <c r="T732" s="239"/>
      <c r="U732" s="239"/>
      <c r="V732" s="239"/>
      <c r="W732" s="239"/>
      <c r="X732" s="239"/>
      <c r="Y732" s="239"/>
      <c r="Z732" s="239"/>
      <c r="AA732" s="239"/>
      <c r="AB732" s="239"/>
      <c r="AC732" s="239"/>
      <c r="AD732" s="239"/>
      <c r="AE732" s="239"/>
      <c r="AF732" s="239"/>
      <c r="AG732" s="239"/>
      <c r="AH732" s="239"/>
    </row>
    <row r="733" ht="11.25" customHeight="1">
      <c r="A733" s="239"/>
      <c r="B733" s="239"/>
      <c r="C733" s="239"/>
      <c r="D733" s="239"/>
      <c r="E733" s="239"/>
      <c r="F733" s="239"/>
      <c r="G733" s="239"/>
      <c r="H733" s="239"/>
      <c r="I733" s="239"/>
      <c r="J733" s="239"/>
      <c r="K733" s="239"/>
      <c r="L733" s="239"/>
      <c r="M733" s="239"/>
      <c r="N733" s="239"/>
      <c r="O733" s="239"/>
      <c r="P733" s="239"/>
      <c r="Q733" s="239"/>
      <c r="R733" s="239"/>
      <c r="S733" s="239"/>
      <c r="T733" s="239"/>
      <c r="U733" s="239"/>
      <c r="V733" s="239"/>
      <c r="W733" s="239"/>
      <c r="X733" s="239"/>
      <c r="Y733" s="239"/>
      <c r="Z733" s="239"/>
      <c r="AA733" s="239"/>
      <c r="AB733" s="239"/>
      <c r="AC733" s="239"/>
      <c r="AD733" s="239"/>
      <c r="AE733" s="239"/>
      <c r="AF733" s="239"/>
      <c r="AG733" s="239"/>
      <c r="AH733" s="239"/>
    </row>
    <row r="734" ht="11.25" customHeight="1">
      <c r="A734" s="239"/>
      <c r="B734" s="239"/>
      <c r="C734" s="239"/>
      <c r="D734" s="239"/>
      <c r="E734" s="239"/>
      <c r="F734" s="239"/>
      <c r="G734" s="239"/>
      <c r="H734" s="239"/>
      <c r="I734" s="239"/>
      <c r="J734" s="239"/>
      <c r="K734" s="239"/>
      <c r="L734" s="239"/>
      <c r="M734" s="239"/>
      <c r="N734" s="239"/>
      <c r="O734" s="239"/>
      <c r="P734" s="239"/>
      <c r="Q734" s="239"/>
      <c r="R734" s="239"/>
      <c r="S734" s="239"/>
      <c r="T734" s="239"/>
      <c r="U734" s="239"/>
      <c r="V734" s="239"/>
      <c r="W734" s="239"/>
      <c r="X734" s="239"/>
      <c r="Y734" s="239"/>
      <c r="Z734" s="239"/>
      <c r="AA734" s="239"/>
      <c r="AB734" s="239"/>
      <c r="AC734" s="239"/>
      <c r="AD734" s="239"/>
      <c r="AE734" s="239"/>
      <c r="AF734" s="239"/>
      <c r="AG734" s="239"/>
      <c r="AH734" s="239"/>
    </row>
    <row r="735" ht="11.25" customHeight="1">
      <c r="A735" s="239"/>
      <c r="B735" s="239"/>
      <c r="C735" s="239"/>
      <c r="D735" s="239"/>
      <c r="E735" s="239"/>
      <c r="F735" s="239"/>
      <c r="G735" s="239"/>
      <c r="H735" s="239"/>
      <c r="I735" s="239"/>
      <c r="J735" s="239"/>
      <c r="K735" s="239"/>
      <c r="L735" s="239"/>
      <c r="M735" s="239"/>
      <c r="N735" s="239"/>
      <c r="O735" s="239"/>
      <c r="P735" s="239"/>
      <c r="Q735" s="239"/>
      <c r="R735" s="239"/>
      <c r="S735" s="239"/>
      <c r="T735" s="239"/>
      <c r="U735" s="239"/>
      <c r="V735" s="239"/>
      <c r="W735" s="239"/>
      <c r="X735" s="239"/>
      <c r="Y735" s="239"/>
      <c r="Z735" s="239"/>
      <c r="AA735" s="239"/>
      <c r="AB735" s="239"/>
      <c r="AC735" s="239"/>
      <c r="AD735" s="239"/>
      <c r="AE735" s="239"/>
      <c r="AF735" s="239"/>
      <c r="AG735" s="239"/>
      <c r="AH735" s="239"/>
    </row>
    <row r="736" ht="11.25" customHeight="1">
      <c r="A736" s="239"/>
      <c r="B736" s="239"/>
      <c r="C736" s="239"/>
      <c r="D736" s="239"/>
      <c r="E736" s="239"/>
      <c r="F736" s="239"/>
      <c r="G736" s="239"/>
      <c r="H736" s="239"/>
      <c r="I736" s="239"/>
      <c r="J736" s="239"/>
      <c r="K736" s="239"/>
      <c r="L736" s="239"/>
      <c r="M736" s="239"/>
      <c r="N736" s="239"/>
      <c r="O736" s="239"/>
      <c r="P736" s="239"/>
      <c r="Q736" s="239"/>
      <c r="R736" s="239"/>
      <c r="S736" s="239"/>
      <c r="T736" s="239"/>
      <c r="U736" s="239"/>
      <c r="V736" s="239"/>
      <c r="W736" s="239"/>
      <c r="X736" s="239"/>
      <c r="Y736" s="239"/>
      <c r="Z736" s="239"/>
      <c r="AA736" s="239"/>
      <c r="AB736" s="239"/>
      <c r="AC736" s="239"/>
      <c r="AD736" s="239"/>
      <c r="AE736" s="239"/>
      <c r="AF736" s="239"/>
      <c r="AG736" s="239"/>
      <c r="AH736" s="239"/>
    </row>
    <row r="737" ht="11.25" customHeight="1">
      <c r="A737" s="239"/>
      <c r="B737" s="239"/>
      <c r="C737" s="239"/>
      <c r="D737" s="239"/>
      <c r="E737" s="239"/>
      <c r="F737" s="239"/>
      <c r="G737" s="239"/>
      <c r="H737" s="239"/>
      <c r="I737" s="239"/>
      <c r="J737" s="239"/>
      <c r="K737" s="239"/>
      <c r="L737" s="239"/>
      <c r="M737" s="239"/>
      <c r="N737" s="239"/>
      <c r="O737" s="239"/>
      <c r="P737" s="239"/>
      <c r="Q737" s="239"/>
      <c r="R737" s="239"/>
      <c r="S737" s="239"/>
      <c r="T737" s="239"/>
      <c r="U737" s="239"/>
      <c r="V737" s="239"/>
      <c r="W737" s="239"/>
      <c r="X737" s="239"/>
      <c r="Y737" s="239"/>
      <c r="Z737" s="239"/>
      <c r="AA737" s="239"/>
      <c r="AB737" s="239"/>
      <c r="AC737" s="239"/>
      <c r="AD737" s="239"/>
      <c r="AE737" s="239"/>
      <c r="AF737" s="239"/>
      <c r="AG737" s="239"/>
      <c r="AH737" s="239"/>
    </row>
    <row r="738" ht="11.25" customHeight="1">
      <c r="A738" s="239"/>
      <c r="B738" s="239"/>
      <c r="C738" s="239"/>
      <c r="D738" s="239"/>
      <c r="E738" s="239"/>
      <c r="F738" s="239"/>
      <c r="G738" s="239"/>
      <c r="H738" s="239"/>
      <c r="I738" s="239"/>
      <c r="J738" s="239"/>
      <c r="K738" s="239"/>
      <c r="L738" s="239"/>
      <c r="M738" s="239"/>
      <c r="N738" s="239"/>
      <c r="O738" s="239"/>
      <c r="P738" s="239"/>
      <c r="Q738" s="239"/>
      <c r="R738" s="239"/>
      <c r="S738" s="239"/>
      <c r="T738" s="239"/>
      <c r="U738" s="239"/>
      <c r="V738" s="239"/>
      <c r="W738" s="239"/>
      <c r="X738" s="239"/>
      <c r="Y738" s="239"/>
      <c r="Z738" s="239"/>
      <c r="AA738" s="239"/>
      <c r="AB738" s="239"/>
      <c r="AC738" s="239"/>
      <c r="AD738" s="239"/>
      <c r="AE738" s="239"/>
      <c r="AF738" s="239"/>
      <c r="AG738" s="239"/>
      <c r="AH738" s="239"/>
    </row>
    <row r="739" ht="11.25" customHeight="1">
      <c r="A739" s="239"/>
      <c r="B739" s="239"/>
      <c r="C739" s="239"/>
      <c r="D739" s="239"/>
      <c r="E739" s="239"/>
      <c r="F739" s="239"/>
      <c r="G739" s="239"/>
      <c r="H739" s="239"/>
      <c r="I739" s="239"/>
      <c r="J739" s="239"/>
      <c r="K739" s="239"/>
      <c r="L739" s="239"/>
      <c r="M739" s="239"/>
      <c r="N739" s="239"/>
      <c r="O739" s="239"/>
      <c r="P739" s="239"/>
      <c r="Q739" s="239"/>
      <c r="R739" s="239"/>
      <c r="S739" s="239"/>
      <c r="T739" s="239"/>
      <c r="U739" s="239"/>
      <c r="V739" s="239"/>
      <c r="W739" s="239"/>
      <c r="X739" s="239"/>
      <c r="Y739" s="239"/>
      <c r="Z739" s="239"/>
      <c r="AA739" s="239"/>
      <c r="AB739" s="239"/>
      <c r="AC739" s="239"/>
      <c r="AD739" s="239"/>
      <c r="AE739" s="239"/>
      <c r="AF739" s="239"/>
      <c r="AG739" s="239"/>
      <c r="AH739" s="239"/>
    </row>
    <row r="740" ht="11.25" customHeight="1">
      <c r="A740" s="239"/>
      <c r="B740" s="239"/>
      <c r="C740" s="239"/>
      <c r="D740" s="239"/>
      <c r="E740" s="239"/>
      <c r="F740" s="239"/>
      <c r="G740" s="239"/>
      <c r="H740" s="239"/>
      <c r="I740" s="239"/>
      <c r="J740" s="239"/>
      <c r="K740" s="239"/>
      <c r="L740" s="239"/>
      <c r="M740" s="239"/>
      <c r="N740" s="239"/>
      <c r="O740" s="239"/>
      <c r="P740" s="239"/>
      <c r="Q740" s="239"/>
      <c r="R740" s="239"/>
      <c r="S740" s="239"/>
      <c r="T740" s="239"/>
      <c r="U740" s="239"/>
      <c r="V740" s="239"/>
      <c r="W740" s="239"/>
      <c r="X740" s="239"/>
      <c r="Y740" s="239"/>
      <c r="Z740" s="239"/>
      <c r="AA740" s="239"/>
      <c r="AB740" s="239"/>
      <c r="AC740" s="239"/>
      <c r="AD740" s="239"/>
      <c r="AE740" s="239"/>
      <c r="AF740" s="239"/>
      <c r="AG740" s="239"/>
      <c r="AH740" s="239"/>
    </row>
    <row r="741" ht="11.25" customHeight="1">
      <c r="A741" s="239"/>
      <c r="B741" s="239"/>
      <c r="C741" s="239"/>
      <c r="D741" s="239"/>
      <c r="E741" s="239"/>
      <c r="F741" s="239"/>
      <c r="G741" s="239"/>
      <c r="H741" s="239"/>
      <c r="I741" s="239"/>
      <c r="J741" s="239"/>
      <c r="K741" s="239"/>
      <c r="L741" s="239"/>
      <c r="M741" s="239"/>
      <c r="N741" s="239"/>
      <c r="O741" s="239"/>
      <c r="P741" s="239"/>
      <c r="Q741" s="239"/>
      <c r="R741" s="239"/>
      <c r="S741" s="239"/>
      <c r="T741" s="239"/>
      <c r="U741" s="239"/>
      <c r="V741" s="239"/>
      <c r="W741" s="239"/>
      <c r="X741" s="239"/>
      <c r="Y741" s="239"/>
      <c r="Z741" s="239"/>
      <c r="AA741" s="239"/>
      <c r="AB741" s="239"/>
      <c r="AC741" s="239"/>
      <c r="AD741" s="239"/>
      <c r="AE741" s="239"/>
      <c r="AF741" s="239"/>
      <c r="AG741" s="239"/>
      <c r="AH741" s="239"/>
    </row>
    <row r="742" ht="11.25" customHeight="1">
      <c r="A742" s="239"/>
      <c r="B742" s="239"/>
      <c r="C742" s="239"/>
      <c r="D742" s="239"/>
      <c r="E742" s="239"/>
      <c r="F742" s="239"/>
      <c r="G742" s="239"/>
      <c r="H742" s="239"/>
      <c r="I742" s="239"/>
      <c r="J742" s="239"/>
      <c r="K742" s="239"/>
      <c r="L742" s="239"/>
      <c r="M742" s="239"/>
      <c r="N742" s="239"/>
      <c r="O742" s="239"/>
      <c r="P742" s="239"/>
      <c r="Q742" s="239"/>
      <c r="R742" s="239"/>
      <c r="S742" s="239"/>
      <c r="T742" s="239"/>
      <c r="U742" s="239"/>
      <c r="V742" s="239"/>
      <c r="W742" s="239"/>
      <c r="X742" s="239"/>
      <c r="Y742" s="239"/>
      <c r="Z742" s="239"/>
      <c r="AA742" s="239"/>
      <c r="AB742" s="239"/>
      <c r="AC742" s="239"/>
      <c r="AD742" s="239"/>
      <c r="AE742" s="239"/>
      <c r="AF742" s="239"/>
      <c r="AG742" s="239"/>
      <c r="AH742" s="239"/>
    </row>
    <row r="743" ht="11.25" customHeight="1">
      <c r="A743" s="239"/>
      <c r="B743" s="239"/>
      <c r="C743" s="239"/>
      <c r="D743" s="239"/>
      <c r="E743" s="239"/>
      <c r="F743" s="239"/>
      <c r="G743" s="239"/>
      <c r="H743" s="239"/>
      <c r="I743" s="239"/>
      <c r="J743" s="239"/>
      <c r="K743" s="239"/>
      <c r="L743" s="239"/>
      <c r="M743" s="239"/>
      <c r="N743" s="239"/>
      <c r="O743" s="239"/>
      <c r="P743" s="239"/>
      <c r="Q743" s="239"/>
      <c r="R743" s="239"/>
      <c r="S743" s="239"/>
      <c r="T743" s="239"/>
      <c r="U743" s="239"/>
      <c r="V743" s="239"/>
      <c r="W743" s="239"/>
      <c r="X743" s="239"/>
      <c r="Y743" s="239"/>
      <c r="Z743" s="239"/>
      <c r="AA743" s="239"/>
      <c r="AB743" s="239"/>
      <c r="AC743" s="239"/>
      <c r="AD743" s="239"/>
      <c r="AE743" s="239"/>
      <c r="AF743" s="239"/>
      <c r="AG743" s="239"/>
      <c r="AH743" s="239"/>
    </row>
    <row r="744" ht="11.25" customHeight="1">
      <c r="A744" s="239"/>
      <c r="B744" s="239"/>
      <c r="C744" s="239"/>
      <c r="D744" s="239"/>
      <c r="E744" s="239"/>
      <c r="F744" s="239"/>
      <c r="G744" s="239"/>
      <c r="H744" s="239"/>
      <c r="I744" s="239"/>
      <c r="J744" s="239"/>
      <c r="K744" s="239"/>
      <c r="L744" s="239"/>
      <c r="M744" s="239"/>
      <c r="N744" s="239"/>
      <c r="O744" s="239"/>
      <c r="P744" s="239"/>
      <c r="Q744" s="239"/>
      <c r="R744" s="239"/>
      <c r="S744" s="239"/>
      <c r="T744" s="239"/>
      <c r="U744" s="239"/>
      <c r="V744" s="239"/>
      <c r="W744" s="239"/>
      <c r="X744" s="239"/>
      <c r="Y744" s="239"/>
      <c r="Z744" s="239"/>
      <c r="AA744" s="239"/>
      <c r="AB744" s="239"/>
      <c r="AC744" s="239"/>
      <c r="AD744" s="239"/>
      <c r="AE744" s="239"/>
      <c r="AF744" s="239"/>
      <c r="AG744" s="239"/>
      <c r="AH744" s="239"/>
    </row>
    <row r="745" ht="11.25" customHeight="1">
      <c r="A745" s="239"/>
      <c r="B745" s="239"/>
      <c r="C745" s="239"/>
      <c r="D745" s="239"/>
      <c r="E745" s="239"/>
      <c r="F745" s="239"/>
      <c r="G745" s="239"/>
      <c r="H745" s="239"/>
      <c r="I745" s="239"/>
      <c r="J745" s="239"/>
      <c r="K745" s="239"/>
      <c r="L745" s="239"/>
      <c r="M745" s="239"/>
      <c r="N745" s="239"/>
      <c r="O745" s="239"/>
      <c r="P745" s="239"/>
      <c r="Q745" s="239"/>
      <c r="R745" s="239"/>
      <c r="S745" s="239"/>
      <c r="T745" s="239"/>
      <c r="U745" s="239"/>
      <c r="V745" s="239"/>
      <c r="W745" s="239"/>
      <c r="X745" s="239"/>
      <c r="Y745" s="239"/>
      <c r="Z745" s="239"/>
      <c r="AA745" s="239"/>
      <c r="AB745" s="239"/>
      <c r="AC745" s="239"/>
      <c r="AD745" s="239"/>
      <c r="AE745" s="239"/>
      <c r="AF745" s="239"/>
      <c r="AG745" s="239"/>
      <c r="AH745" s="239"/>
    </row>
    <row r="746" ht="11.25" customHeight="1">
      <c r="A746" s="239"/>
      <c r="B746" s="239"/>
      <c r="C746" s="239"/>
      <c r="D746" s="239"/>
      <c r="E746" s="239"/>
      <c r="F746" s="239"/>
      <c r="G746" s="239"/>
      <c r="H746" s="239"/>
      <c r="I746" s="239"/>
      <c r="J746" s="239"/>
      <c r="K746" s="239"/>
      <c r="L746" s="239"/>
      <c r="M746" s="239"/>
      <c r="N746" s="239"/>
      <c r="O746" s="239"/>
      <c r="P746" s="239"/>
      <c r="Q746" s="239"/>
      <c r="R746" s="239"/>
      <c r="S746" s="239"/>
      <c r="T746" s="239"/>
      <c r="U746" s="239"/>
      <c r="V746" s="239"/>
      <c r="W746" s="239"/>
      <c r="X746" s="239"/>
      <c r="Y746" s="239"/>
      <c r="Z746" s="239"/>
      <c r="AA746" s="239"/>
      <c r="AB746" s="239"/>
      <c r="AC746" s="239"/>
      <c r="AD746" s="239"/>
      <c r="AE746" s="239"/>
      <c r="AF746" s="239"/>
      <c r="AG746" s="239"/>
      <c r="AH746" s="239"/>
    </row>
    <row r="747" ht="11.25" customHeight="1">
      <c r="A747" s="239"/>
      <c r="B747" s="239"/>
      <c r="C747" s="239"/>
      <c r="D747" s="239"/>
      <c r="E747" s="239"/>
      <c r="F747" s="239"/>
      <c r="G747" s="239"/>
      <c r="H747" s="239"/>
      <c r="I747" s="239"/>
      <c r="J747" s="239"/>
      <c r="K747" s="239"/>
      <c r="L747" s="239"/>
      <c r="M747" s="239"/>
      <c r="N747" s="239"/>
      <c r="O747" s="239"/>
      <c r="P747" s="239"/>
      <c r="Q747" s="239"/>
      <c r="R747" s="239"/>
      <c r="S747" s="239"/>
      <c r="T747" s="239"/>
      <c r="U747" s="239"/>
      <c r="V747" s="239"/>
      <c r="W747" s="239"/>
      <c r="X747" s="239"/>
      <c r="Y747" s="239"/>
      <c r="Z747" s="239"/>
      <c r="AA747" s="239"/>
      <c r="AB747" s="239"/>
      <c r="AC747" s="239"/>
      <c r="AD747" s="239"/>
      <c r="AE747" s="239"/>
      <c r="AF747" s="239"/>
      <c r="AG747" s="239"/>
      <c r="AH747" s="239"/>
    </row>
    <row r="748" ht="11.25" customHeight="1">
      <c r="A748" s="239"/>
      <c r="B748" s="239"/>
      <c r="C748" s="239"/>
      <c r="D748" s="239"/>
      <c r="E748" s="239"/>
      <c r="F748" s="239"/>
      <c r="G748" s="239"/>
      <c r="H748" s="239"/>
      <c r="I748" s="239"/>
      <c r="J748" s="239"/>
      <c r="K748" s="239"/>
      <c r="L748" s="239"/>
      <c r="M748" s="239"/>
      <c r="N748" s="239"/>
      <c r="O748" s="239"/>
      <c r="P748" s="239"/>
      <c r="Q748" s="239"/>
      <c r="R748" s="239"/>
      <c r="S748" s="239"/>
      <c r="T748" s="239"/>
      <c r="U748" s="239"/>
      <c r="V748" s="239"/>
      <c r="W748" s="239"/>
      <c r="X748" s="239"/>
      <c r="Y748" s="239"/>
      <c r="Z748" s="239"/>
      <c r="AA748" s="239"/>
      <c r="AB748" s="239"/>
      <c r="AC748" s="239"/>
      <c r="AD748" s="239"/>
      <c r="AE748" s="239"/>
      <c r="AF748" s="239"/>
      <c r="AG748" s="239"/>
      <c r="AH748" s="239"/>
    </row>
    <row r="749" ht="11.25" customHeight="1">
      <c r="A749" s="239"/>
      <c r="B749" s="239"/>
      <c r="C749" s="239"/>
      <c r="D749" s="239"/>
      <c r="E749" s="239"/>
      <c r="F749" s="239"/>
      <c r="G749" s="239"/>
      <c r="H749" s="239"/>
      <c r="I749" s="239"/>
      <c r="J749" s="239"/>
      <c r="K749" s="239"/>
      <c r="L749" s="239"/>
      <c r="M749" s="239"/>
      <c r="N749" s="239"/>
      <c r="O749" s="239"/>
      <c r="P749" s="239"/>
      <c r="Q749" s="239"/>
      <c r="R749" s="239"/>
      <c r="S749" s="239"/>
      <c r="T749" s="239"/>
      <c r="U749" s="239"/>
      <c r="V749" s="239"/>
      <c r="W749" s="239"/>
      <c r="X749" s="239"/>
      <c r="Y749" s="239"/>
      <c r="Z749" s="239"/>
      <c r="AA749" s="239"/>
      <c r="AB749" s="239"/>
      <c r="AC749" s="239"/>
      <c r="AD749" s="239"/>
      <c r="AE749" s="239"/>
      <c r="AF749" s="239"/>
      <c r="AG749" s="239"/>
      <c r="AH749" s="239"/>
    </row>
    <row r="750" ht="11.25" customHeight="1">
      <c r="A750" s="239"/>
      <c r="B750" s="239"/>
      <c r="C750" s="239"/>
      <c r="D750" s="239"/>
      <c r="E750" s="239"/>
      <c r="F750" s="239"/>
      <c r="G750" s="239"/>
      <c r="H750" s="239"/>
      <c r="I750" s="239"/>
      <c r="J750" s="239"/>
      <c r="K750" s="239"/>
      <c r="L750" s="239"/>
      <c r="M750" s="239"/>
      <c r="N750" s="239"/>
      <c r="O750" s="239"/>
      <c r="P750" s="239"/>
      <c r="Q750" s="239"/>
      <c r="R750" s="239"/>
      <c r="S750" s="239"/>
      <c r="T750" s="239"/>
      <c r="U750" s="239"/>
      <c r="V750" s="239"/>
      <c r="W750" s="239"/>
      <c r="X750" s="239"/>
      <c r="Y750" s="239"/>
      <c r="Z750" s="239"/>
      <c r="AA750" s="239"/>
      <c r="AB750" s="239"/>
      <c r="AC750" s="239"/>
      <c r="AD750" s="239"/>
      <c r="AE750" s="239"/>
      <c r="AF750" s="239"/>
      <c r="AG750" s="239"/>
      <c r="AH750" s="239"/>
    </row>
    <row r="751" ht="11.25" customHeight="1">
      <c r="A751" s="239"/>
      <c r="B751" s="239"/>
      <c r="C751" s="239"/>
      <c r="D751" s="239"/>
      <c r="E751" s="239"/>
      <c r="F751" s="239"/>
      <c r="G751" s="239"/>
      <c r="H751" s="239"/>
      <c r="I751" s="239"/>
      <c r="J751" s="239"/>
      <c r="K751" s="239"/>
      <c r="L751" s="239"/>
      <c r="M751" s="239"/>
      <c r="N751" s="239"/>
      <c r="O751" s="239"/>
      <c r="P751" s="239"/>
      <c r="Q751" s="239"/>
      <c r="R751" s="239"/>
      <c r="S751" s="239"/>
      <c r="T751" s="239"/>
      <c r="U751" s="239"/>
      <c r="V751" s="239"/>
      <c r="W751" s="239"/>
      <c r="X751" s="239"/>
      <c r="Y751" s="239"/>
      <c r="Z751" s="239"/>
      <c r="AA751" s="239"/>
      <c r="AB751" s="239"/>
      <c r="AC751" s="239"/>
      <c r="AD751" s="239"/>
      <c r="AE751" s="239"/>
      <c r="AF751" s="239"/>
      <c r="AG751" s="239"/>
      <c r="AH751" s="239"/>
    </row>
    <row r="752" ht="11.25" customHeight="1">
      <c r="A752" s="239"/>
      <c r="B752" s="239"/>
      <c r="C752" s="239"/>
      <c r="D752" s="239"/>
      <c r="E752" s="239"/>
      <c r="F752" s="239"/>
      <c r="G752" s="239"/>
      <c r="H752" s="239"/>
      <c r="I752" s="239"/>
      <c r="J752" s="239"/>
      <c r="K752" s="239"/>
      <c r="L752" s="239"/>
      <c r="M752" s="239"/>
      <c r="N752" s="239"/>
      <c r="O752" s="239"/>
      <c r="P752" s="239"/>
      <c r="Q752" s="239"/>
      <c r="R752" s="239"/>
      <c r="S752" s="239"/>
      <c r="T752" s="239"/>
      <c r="U752" s="239"/>
      <c r="V752" s="239"/>
      <c r="W752" s="239"/>
      <c r="X752" s="239"/>
      <c r="Y752" s="239"/>
      <c r="Z752" s="239"/>
      <c r="AA752" s="239"/>
      <c r="AB752" s="239"/>
      <c r="AC752" s="239"/>
      <c r="AD752" s="239"/>
      <c r="AE752" s="239"/>
      <c r="AF752" s="239"/>
      <c r="AG752" s="239"/>
      <c r="AH752" s="239"/>
    </row>
    <row r="753" ht="11.25" customHeight="1">
      <c r="A753" s="239"/>
      <c r="B753" s="239"/>
      <c r="C753" s="239"/>
      <c r="D753" s="239"/>
      <c r="E753" s="239"/>
      <c r="F753" s="239"/>
      <c r="G753" s="239"/>
      <c r="H753" s="239"/>
      <c r="I753" s="239"/>
      <c r="J753" s="239"/>
      <c r="K753" s="239"/>
      <c r="L753" s="239"/>
      <c r="M753" s="239"/>
      <c r="N753" s="239"/>
      <c r="O753" s="239"/>
      <c r="P753" s="239"/>
      <c r="Q753" s="239"/>
      <c r="R753" s="239"/>
      <c r="S753" s="239"/>
      <c r="T753" s="239"/>
      <c r="U753" s="239"/>
      <c r="V753" s="239"/>
      <c r="W753" s="239"/>
      <c r="X753" s="239"/>
      <c r="Y753" s="239"/>
      <c r="Z753" s="239"/>
      <c r="AA753" s="239"/>
      <c r="AB753" s="239"/>
      <c r="AC753" s="239"/>
      <c r="AD753" s="239"/>
      <c r="AE753" s="239"/>
      <c r="AF753" s="239"/>
      <c r="AG753" s="239"/>
      <c r="AH753" s="239"/>
    </row>
    <row r="754" ht="11.25" customHeight="1">
      <c r="A754" s="239"/>
      <c r="B754" s="239"/>
      <c r="C754" s="239"/>
      <c r="D754" s="239"/>
      <c r="E754" s="239"/>
      <c r="F754" s="239"/>
      <c r="G754" s="239"/>
      <c r="H754" s="239"/>
      <c r="I754" s="239"/>
      <c r="J754" s="239"/>
      <c r="K754" s="239"/>
      <c r="L754" s="239"/>
      <c r="M754" s="239"/>
      <c r="N754" s="239"/>
      <c r="O754" s="239"/>
      <c r="P754" s="239"/>
      <c r="Q754" s="239"/>
      <c r="R754" s="239"/>
      <c r="S754" s="239"/>
      <c r="T754" s="239"/>
      <c r="U754" s="239"/>
      <c r="V754" s="239"/>
      <c r="W754" s="239"/>
      <c r="X754" s="239"/>
      <c r="Y754" s="239"/>
      <c r="Z754" s="239"/>
      <c r="AA754" s="239"/>
      <c r="AB754" s="239"/>
      <c r="AC754" s="239"/>
      <c r="AD754" s="239"/>
      <c r="AE754" s="239"/>
      <c r="AF754" s="239"/>
      <c r="AG754" s="239"/>
      <c r="AH754" s="239"/>
    </row>
    <row r="755" ht="11.25" customHeight="1">
      <c r="A755" s="239"/>
      <c r="B755" s="239"/>
      <c r="C755" s="239"/>
      <c r="D755" s="239"/>
      <c r="E755" s="239"/>
      <c r="F755" s="239"/>
      <c r="G755" s="239"/>
      <c r="H755" s="239"/>
      <c r="I755" s="239"/>
      <c r="J755" s="239"/>
      <c r="K755" s="239"/>
      <c r="L755" s="239"/>
      <c r="M755" s="239"/>
      <c r="N755" s="239"/>
      <c r="O755" s="239"/>
      <c r="P755" s="239"/>
      <c r="Q755" s="239"/>
      <c r="R755" s="239"/>
      <c r="S755" s="239"/>
      <c r="T755" s="239"/>
      <c r="U755" s="239"/>
      <c r="V755" s="239"/>
      <c r="W755" s="239"/>
      <c r="X755" s="239"/>
      <c r="Y755" s="239"/>
      <c r="Z755" s="239"/>
      <c r="AA755" s="239"/>
      <c r="AB755" s="239"/>
      <c r="AC755" s="239"/>
      <c r="AD755" s="239"/>
      <c r="AE755" s="239"/>
      <c r="AF755" s="239"/>
      <c r="AG755" s="239"/>
      <c r="AH755" s="239"/>
    </row>
    <row r="756" ht="11.25" customHeight="1">
      <c r="A756" s="239"/>
      <c r="B756" s="239"/>
      <c r="C756" s="239"/>
      <c r="D756" s="239"/>
      <c r="E756" s="239"/>
      <c r="F756" s="239"/>
      <c r="G756" s="239"/>
      <c r="H756" s="239"/>
      <c r="I756" s="239"/>
      <c r="J756" s="239"/>
      <c r="K756" s="239"/>
      <c r="L756" s="239"/>
      <c r="M756" s="239"/>
      <c r="N756" s="239"/>
      <c r="O756" s="239"/>
      <c r="P756" s="239"/>
      <c r="Q756" s="239"/>
      <c r="R756" s="239"/>
      <c r="S756" s="239"/>
      <c r="T756" s="239"/>
      <c r="U756" s="239"/>
      <c r="V756" s="239"/>
      <c r="W756" s="239"/>
      <c r="X756" s="239"/>
      <c r="Y756" s="239"/>
      <c r="Z756" s="239"/>
      <c r="AA756" s="239"/>
      <c r="AB756" s="239"/>
      <c r="AC756" s="239"/>
      <c r="AD756" s="239"/>
      <c r="AE756" s="239"/>
      <c r="AF756" s="239"/>
      <c r="AG756" s="239"/>
      <c r="AH756" s="239"/>
    </row>
    <row r="757" ht="11.25" customHeight="1">
      <c r="A757" s="239"/>
      <c r="B757" s="239"/>
      <c r="C757" s="239"/>
      <c r="D757" s="239"/>
      <c r="E757" s="239"/>
      <c r="F757" s="239"/>
      <c r="G757" s="239"/>
      <c r="H757" s="239"/>
      <c r="I757" s="239"/>
      <c r="J757" s="239"/>
      <c r="K757" s="239"/>
      <c r="L757" s="239"/>
      <c r="M757" s="239"/>
      <c r="N757" s="239"/>
      <c r="O757" s="239"/>
      <c r="P757" s="239"/>
      <c r="Q757" s="239"/>
      <c r="R757" s="239"/>
      <c r="S757" s="239"/>
      <c r="T757" s="239"/>
      <c r="U757" s="239"/>
      <c r="V757" s="239"/>
      <c r="W757" s="239"/>
      <c r="X757" s="239"/>
      <c r="Y757" s="239"/>
      <c r="Z757" s="239"/>
      <c r="AA757" s="239"/>
      <c r="AB757" s="239"/>
      <c r="AC757" s="239"/>
      <c r="AD757" s="239"/>
      <c r="AE757" s="239"/>
      <c r="AF757" s="239"/>
      <c r="AG757" s="239"/>
      <c r="AH757" s="239"/>
    </row>
    <row r="758" ht="11.25" customHeight="1">
      <c r="A758" s="239"/>
      <c r="B758" s="239"/>
      <c r="C758" s="239"/>
      <c r="D758" s="239"/>
      <c r="E758" s="239"/>
      <c r="F758" s="239"/>
      <c r="G758" s="239"/>
      <c r="H758" s="239"/>
      <c r="I758" s="239"/>
      <c r="J758" s="239"/>
      <c r="K758" s="239"/>
      <c r="L758" s="239"/>
      <c r="M758" s="239"/>
      <c r="N758" s="239"/>
      <c r="O758" s="239"/>
      <c r="P758" s="239"/>
      <c r="Q758" s="239"/>
      <c r="R758" s="239"/>
      <c r="S758" s="239"/>
      <c r="T758" s="239"/>
      <c r="U758" s="239"/>
      <c r="V758" s="239"/>
      <c r="W758" s="239"/>
      <c r="X758" s="239"/>
      <c r="Y758" s="239"/>
      <c r="Z758" s="239"/>
      <c r="AA758" s="239"/>
      <c r="AB758" s="239"/>
      <c r="AC758" s="239"/>
      <c r="AD758" s="239"/>
      <c r="AE758" s="239"/>
      <c r="AF758" s="239"/>
      <c r="AG758" s="239"/>
      <c r="AH758" s="239"/>
    </row>
    <row r="759" ht="11.25" customHeight="1">
      <c r="A759" s="239"/>
      <c r="B759" s="239"/>
      <c r="C759" s="239"/>
      <c r="D759" s="239"/>
      <c r="E759" s="239"/>
      <c r="F759" s="239"/>
      <c r="G759" s="239"/>
      <c r="H759" s="239"/>
      <c r="I759" s="239"/>
      <c r="J759" s="239"/>
      <c r="K759" s="239"/>
      <c r="L759" s="239"/>
      <c r="M759" s="239"/>
      <c r="N759" s="239"/>
      <c r="O759" s="239"/>
      <c r="P759" s="239"/>
      <c r="Q759" s="239"/>
      <c r="R759" s="239"/>
      <c r="S759" s="239"/>
      <c r="T759" s="239"/>
      <c r="U759" s="239"/>
      <c r="V759" s="239"/>
      <c r="W759" s="239"/>
      <c r="X759" s="239"/>
      <c r="Y759" s="239"/>
      <c r="Z759" s="239"/>
      <c r="AA759" s="239"/>
      <c r="AB759" s="239"/>
      <c r="AC759" s="239"/>
      <c r="AD759" s="239"/>
      <c r="AE759" s="239"/>
      <c r="AF759" s="239"/>
      <c r="AG759" s="239"/>
      <c r="AH759" s="239"/>
    </row>
    <row r="760" ht="11.25" customHeight="1">
      <c r="A760" s="239"/>
      <c r="B760" s="239"/>
      <c r="C760" s="239"/>
      <c r="D760" s="239"/>
      <c r="E760" s="239"/>
      <c r="F760" s="239"/>
      <c r="G760" s="239"/>
      <c r="H760" s="239"/>
      <c r="I760" s="239"/>
      <c r="J760" s="239"/>
      <c r="K760" s="239"/>
      <c r="L760" s="239"/>
      <c r="M760" s="239"/>
      <c r="N760" s="239"/>
      <c r="O760" s="239"/>
      <c r="P760" s="239"/>
      <c r="Q760" s="239"/>
      <c r="R760" s="239"/>
      <c r="S760" s="239"/>
      <c r="T760" s="239"/>
      <c r="U760" s="239"/>
      <c r="V760" s="239"/>
      <c r="W760" s="239"/>
      <c r="X760" s="239"/>
      <c r="Y760" s="239"/>
      <c r="Z760" s="239"/>
      <c r="AA760" s="239"/>
      <c r="AB760" s="239"/>
      <c r="AC760" s="239"/>
      <c r="AD760" s="239"/>
      <c r="AE760" s="239"/>
      <c r="AF760" s="239"/>
      <c r="AG760" s="239"/>
      <c r="AH760" s="239"/>
    </row>
    <row r="761" ht="11.25" customHeight="1">
      <c r="A761" s="239"/>
      <c r="B761" s="239"/>
      <c r="C761" s="239"/>
      <c r="D761" s="239"/>
      <c r="E761" s="239"/>
      <c r="F761" s="239"/>
      <c r="G761" s="239"/>
      <c r="H761" s="239"/>
      <c r="I761" s="239"/>
      <c r="J761" s="239"/>
      <c r="K761" s="239"/>
      <c r="L761" s="239"/>
      <c r="M761" s="239"/>
      <c r="N761" s="239"/>
      <c r="O761" s="239"/>
      <c r="P761" s="239"/>
      <c r="Q761" s="239"/>
      <c r="R761" s="239"/>
      <c r="S761" s="239"/>
      <c r="T761" s="239"/>
      <c r="U761" s="239"/>
      <c r="V761" s="239"/>
      <c r="W761" s="239"/>
      <c r="X761" s="239"/>
      <c r="Y761" s="239"/>
      <c r="Z761" s="239"/>
      <c r="AA761" s="239"/>
      <c r="AB761" s="239"/>
      <c r="AC761" s="239"/>
      <c r="AD761" s="239"/>
      <c r="AE761" s="239"/>
      <c r="AF761" s="239"/>
      <c r="AG761" s="239"/>
      <c r="AH761" s="239"/>
    </row>
    <row r="762" ht="11.25" customHeight="1">
      <c r="A762" s="239"/>
      <c r="B762" s="239"/>
      <c r="C762" s="239"/>
      <c r="D762" s="239"/>
      <c r="E762" s="239"/>
      <c r="F762" s="239"/>
      <c r="G762" s="239"/>
      <c r="H762" s="239"/>
      <c r="I762" s="239"/>
      <c r="J762" s="239"/>
      <c r="K762" s="239"/>
      <c r="L762" s="239"/>
      <c r="M762" s="239"/>
      <c r="N762" s="239"/>
      <c r="O762" s="239"/>
      <c r="P762" s="239"/>
      <c r="Q762" s="239"/>
      <c r="R762" s="239"/>
      <c r="S762" s="239"/>
      <c r="T762" s="239"/>
      <c r="U762" s="239"/>
      <c r="V762" s="239"/>
      <c r="W762" s="239"/>
      <c r="X762" s="239"/>
      <c r="Y762" s="239"/>
      <c r="Z762" s="239"/>
      <c r="AA762" s="239"/>
      <c r="AB762" s="239"/>
      <c r="AC762" s="239"/>
      <c r="AD762" s="239"/>
      <c r="AE762" s="239"/>
      <c r="AF762" s="239"/>
      <c r="AG762" s="239"/>
      <c r="AH762" s="239"/>
    </row>
    <row r="763" ht="11.25" customHeight="1">
      <c r="A763" s="239"/>
      <c r="B763" s="239"/>
      <c r="C763" s="239"/>
      <c r="D763" s="239"/>
      <c r="E763" s="239"/>
      <c r="F763" s="239"/>
      <c r="G763" s="239"/>
      <c r="H763" s="239"/>
      <c r="I763" s="239"/>
      <c r="J763" s="239"/>
      <c r="K763" s="239"/>
      <c r="L763" s="239"/>
      <c r="M763" s="239"/>
      <c r="N763" s="239"/>
      <c r="O763" s="239"/>
      <c r="P763" s="239"/>
      <c r="Q763" s="239"/>
      <c r="R763" s="239"/>
      <c r="S763" s="239"/>
      <c r="T763" s="239"/>
      <c r="U763" s="239"/>
      <c r="V763" s="239"/>
      <c r="W763" s="239"/>
      <c r="X763" s="239"/>
      <c r="Y763" s="239"/>
      <c r="Z763" s="239"/>
      <c r="AA763" s="239"/>
      <c r="AB763" s="239"/>
      <c r="AC763" s="239"/>
      <c r="AD763" s="239"/>
      <c r="AE763" s="239"/>
      <c r="AF763" s="239"/>
      <c r="AG763" s="239"/>
      <c r="AH763" s="239"/>
    </row>
    <row r="764" ht="11.25" customHeight="1">
      <c r="A764" s="239"/>
      <c r="B764" s="239"/>
      <c r="C764" s="239"/>
      <c r="D764" s="239"/>
      <c r="E764" s="239"/>
      <c r="F764" s="239"/>
      <c r="G764" s="239"/>
      <c r="H764" s="239"/>
      <c r="I764" s="239"/>
      <c r="J764" s="239"/>
      <c r="K764" s="239"/>
      <c r="L764" s="239"/>
      <c r="M764" s="239"/>
      <c r="N764" s="239"/>
      <c r="O764" s="239"/>
      <c r="P764" s="239"/>
      <c r="Q764" s="239"/>
      <c r="R764" s="239"/>
      <c r="S764" s="239"/>
      <c r="T764" s="239"/>
      <c r="U764" s="239"/>
      <c r="V764" s="239"/>
      <c r="W764" s="239"/>
      <c r="X764" s="239"/>
      <c r="Y764" s="239"/>
      <c r="Z764" s="239"/>
      <c r="AA764" s="239"/>
      <c r="AB764" s="239"/>
      <c r="AC764" s="239"/>
      <c r="AD764" s="239"/>
      <c r="AE764" s="239"/>
      <c r="AF764" s="239"/>
      <c r="AG764" s="239"/>
      <c r="AH764" s="239"/>
    </row>
    <row r="765" ht="11.25" customHeight="1">
      <c r="A765" s="239"/>
      <c r="B765" s="239"/>
      <c r="C765" s="239"/>
      <c r="D765" s="239"/>
      <c r="E765" s="239"/>
      <c r="F765" s="239"/>
      <c r="G765" s="239"/>
      <c r="H765" s="239"/>
      <c r="I765" s="239"/>
      <c r="J765" s="239"/>
      <c r="K765" s="239"/>
      <c r="L765" s="239"/>
      <c r="M765" s="239"/>
      <c r="N765" s="239"/>
      <c r="O765" s="239"/>
      <c r="P765" s="239"/>
      <c r="Q765" s="239"/>
      <c r="R765" s="239"/>
      <c r="S765" s="239"/>
      <c r="T765" s="239"/>
      <c r="U765" s="239"/>
      <c r="V765" s="239"/>
      <c r="W765" s="239"/>
      <c r="X765" s="239"/>
      <c r="Y765" s="239"/>
      <c r="Z765" s="239"/>
      <c r="AA765" s="239"/>
      <c r="AB765" s="239"/>
      <c r="AC765" s="239"/>
      <c r="AD765" s="239"/>
      <c r="AE765" s="239"/>
      <c r="AF765" s="239"/>
      <c r="AG765" s="239"/>
      <c r="AH765" s="239"/>
    </row>
    <row r="766" ht="11.25" customHeight="1">
      <c r="A766" s="239"/>
      <c r="B766" s="239"/>
      <c r="C766" s="239"/>
      <c r="D766" s="239"/>
      <c r="E766" s="239"/>
      <c r="F766" s="239"/>
      <c r="G766" s="239"/>
      <c r="H766" s="239"/>
      <c r="I766" s="239"/>
      <c r="J766" s="239"/>
      <c r="K766" s="239"/>
      <c r="L766" s="239"/>
      <c r="M766" s="239"/>
      <c r="N766" s="239"/>
      <c r="O766" s="239"/>
      <c r="P766" s="239"/>
      <c r="Q766" s="239"/>
      <c r="R766" s="239"/>
      <c r="S766" s="239"/>
      <c r="T766" s="239"/>
      <c r="U766" s="239"/>
      <c r="V766" s="239"/>
      <c r="W766" s="239"/>
      <c r="X766" s="239"/>
      <c r="Y766" s="239"/>
      <c r="Z766" s="239"/>
      <c r="AA766" s="239"/>
      <c r="AB766" s="239"/>
      <c r="AC766" s="239"/>
      <c r="AD766" s="239"/>
      <c r="AE766" s="239"/>
      <c r="AF766" s="239"/>
      <c r="AG766" s="239"/>
      <c r="AH766" s="239"/>
    </row>
    <row r="767" ht="11.25" customHeight="1">
      <c r="A767" s="239"/>
      <c r="B767" s="239"/>
      <c r="C767" s="239"/>
      <c r="D767" s="239"/>
      <c r="E767" s="239"/>
      <c r="F767" s="239"/>
      <c r="G767" s="239"/>
      <c r="H767" s="239"/>
      <c r="I767" s="239"/>
      <c r="J767" s="239"/>
      <c r="K767" s="239"/>
      <c r="L767" s="239"/>
      <c r="M767" s="239"/>
      <c r="N767" s="239"/>
      <c r="O767" s="239"/>
      <c r="P767" s="239"/>
      <c r="Q767" s="239"/>
      <c r="R767" s="239"/>
      <c r="S767" s="239"/>
      <c r="T767" s="239"/>
      <c r="U767" s="239"/>
      <c r="V767" s="239"/>
      <c r="W767" s="239"/>
      <c r="X767" s="239"/>
      <c r="Y767" s="239"/>
      <c r="Z767" s="239"/>
      <c r="AA767" s="239"/>
      <c r="AB767" s="239"/>
      <c r="AC767" s="239"/>
      <c r="AD767" s="239"/>
      <c r="AE767" s="239"/>
      <c r="AF767" s="239"/>
      <c r="AG767" s="239"/>
      <c r="AH767" s="239"/>
    </row>
    <row r="768" ht="11.25" customHeight="1">
      <c r="A768" s="239"/>
      <c r="B768" s="239"/>
      <c r="C768" s="239"/>
      <c r="D768" s="239"/>
      <c r="E768" s="239"/>
      <c r="F768" s="239"/>
      <c r="G768" s="239"/>
      <c r="H768" s="239"/>
      <c r="I768" s="239"/>
      <c r="J768" s="239"/>
      <c r="K768" s="239"/>
      <c r="L768" s="239"/>
      <c r="M768" s="239"/>
      <c r="N768" s="239"/>
      <c r="O768" s="239"/>
      <c r="P768" s="239"/>
      <c r="Q768" s="239"/>
      <c r="R768" s="239"/>
      <c r="S768" s="239"/>
      <c r="T768" s="239"/>
      <c r="U768" s="239"/>
      <c r="V768" s="239"/>
      <c r="W768" s="239"/>
      <c r="X768" s="239"/>
      <c r="Y768" s="239"/>
      <c r="Z768" s="239"/>
      <c r="AA768" s="239"/>
      <c r="AB768" s="239"/>
      <c r="AC768" s="239"/>
      <c r="AD768" s="239"/>
      <c r="AE768" s="239"/>
      <c r="AF768" s="239"/>
      <c r="AG768" s="239"/>
      <c r="AH768" s="239"/>
    </row>
    <row r="769" ht="11.25" customHeight="1">
      <c r="A769" s="239"/>
      <c r="B769" s="239"/>
      <c r="C769" s="239"/>
      <c r="D769" s="239"/>
      <c r="E769" s="239"/>
      <c r="F769" s="239"/>
      <c r="G769" s="239"/>
      <c r="H769" s="239"/>
      <c r="I769" s="239"/>
      <c r="J769" s="239"/>
      <c r="K769" s="239"/>
      <c r="L769" s="239"/>
      <c r="M769" s="239"/>
      <c r="N769" s="239"/>
      <c r="O769" s="239"/>
      <c r="P769" s="239"/>
      <c r="Q769" s="239"/>
      <c r="R769" s="239"/>
      <c r="S769" s="239"/>
      <c r="T769" s="239"/>
      <c r="U769" s="239"/>
      <c r="V769" s="239"/>
      <c r="W769" s="239"/>
      <c r="X769" s="239"/>
      <c r="Y769" s="239"/>
      <c r="Z769" s="239"/>
      <c r="AA769" s="239"/>
      <c r="AB769" s="239"/>
      <c r="AC769" s="239"/>
      <c r="AD769" s="239"/>
      <c r="AE769" s="239"/>
      <c r="AF769" s="239"/>
      <c r="AG769" s="239"/>
      <c r="AH769" s="239"/>
    </row>
    <row r="770" ht="11.25" customHeight="1">
      <c r="A770" s="239"/>
      <c r="B770" s="239"/>
      <c r="C770" s="239"/>
      <c r="D770" s="239"/>
      <c r="E770" s="239"/>
      <c r="F770" s="239"/>
      <c r="G770" s="239"/>
      <c r="H770" s="239"/>
      <c r="I770" s="239"/>
      <c r="J770" s="239"/>
      <c r="K770" s="239"/>
      <c r="L770" s="239"/>
      <c r="M770" s="239"/>
      <c r="N770" s="239"/>
      <c r="O770" s="239"/>
      <c r="P770" s="239"/>
      <c r="Q770" s="239"/>
      <c r="R770" s="239"/>
      <c r="S770" s="239"/>
      <c r="T770" s="239"/>
      <c r="U770" s="239"/>
      <c r="V770" s="239"/>
      <c r="W770" s="239"/>
      <c r="X770" s="239"/>
      <c r="Y770" s="239"/>
      <c r="Z770" s="239"/>
      <c r="AA770" s="239"/>
      <c r="AB770" s="239"/>
      <c r="AC770" s="239"/>
      <c r="AD770" s="239"/>
      <c r="AE770" s="239"/>
      <c r="AF770" s="239"/>
      <c r="AG770" s="239"/>
      <c r="AH770" s="239"/>
    </row>
    <row r="771" ht="11.25" customHeight="1">
      <c r="A771" s="239"/>
      <c r="B771" s="239"/>
      <c r="C771" s="239"/>
      <c r="D771" s="239"/>
      <c r="E771" s="239"/>
      <c r="F771" s="239"/>
      <c r="G771" s="239"/>
      <c r="H771" s="239"/>
      <c r="I771" s="239"/>
      <c r="J771" s="239"/>
      <c r="K771" s="239"/>
      <c r="L771" s="239"/>
      <c r="M771" s="239"/>
      <c r="N771" s="239"/>
      <c r="O771" s="239"/>
      <c r="P771" s="239"/>
      <c r="Q771" s="239"/>
      <c r="R771" s="239"/>
      <c r="S771" s="239"/>
      <c r="T771" s="239"/>
      <c r="U771" s="239"/>
      <c r="V771" s="239"/>
      <c r="W771" s="239"/>
      <c r="X771" s="239"/>
      <c r="Y771" s="239"/>
      <c r="Z771" s="239"/>
      <c r="AA771" s="239"/>
      <c r="AB771" s="239"/>
      <c r="AC771" s="239"/>
      <c r="AD771" s="239"/>
      <c r="AE771" s="239"/>
      <c r="AF771" s="239"/>
      <c r="AG771" s="239"/>
      <c r="AH771" s="239"/>
    </row>
    <row r="772" ht="11.25" customHeight="1">
      <c r="A772" s="239"/>
      <c r="B772" s="239"/>
      <c r="C772" s="239"/>
      <c r="D772" s="239"/>
      <c r="E772" s="239"/>
      <c r="F772" s="239"/>
      <c r="G772" s="239"/>
      <c r="H772" s="239"/>
      <c r="I772" s="239"/>
      <c r="J772" s="239"/>
      <c r="K772" s="239"/>
      <c r="L772" s="239"/>
      <c r="M772" s="239"/>
      <c r="N772" s="239"/>
      <c r="O772" s="239"/>
      <c r="P772" s="239"/>
      <c r="Q772" s="239"/>
      <c r="R772" s="239"/>
      <c r="S772" s="239"/>
      <c r="T772" s="239"/>
      <c r="U772" s="239"/>
      <c r="V772" s="239"/>
      <c r="W772" s="239"/>
      <c r="X772" s="239"/>
      <c r="Y772" s="239"/>
      <c r="Z772" s="239"/>
      <c r="AA772" s="239"/>
      <c r="AB772" s="239"/>
      <c r="AC772" s="239"/>
      <c r="AD772" s="239"/>
      <c r="AE772" s="239"/>
      <c r="AF772" s="239"/>
      <c r="AG772" s="239"/>
      <c r="AH772" s="239"/>
    </row>
    <row r="773" ht="11.25" customHeight="1">
      <c r="A773" s="239"/>
      <c r="B773" s="239"/>
      <c r="C773" s="239"/>
      <c r="D773" s="239"/>
      <c r="E773" s="239"/>
      <c r="F773" s="239"/>
      <c r="G773" s="239"/>
      <c r="H773" s="239"/>
      <c r="I773" s="239"/>
      <c r="J773" s="239"/>
      <c r="K773" s="239"/>
      <c r="L773" s="239"/>
      <c r="M773" s="239"/>
      <c r="N773" s="239"/>
      <c r="O773" s="239"/>
      <c r="P773" s="239"/>
      <c r="Q773" s="239"/>
      <c r="R773" s="239"/>
      <c r="S773" s="239"/>
      <c r="T773" s="239"/>
      <c r="U773" s="239"/>
      <c r="V773" s="239"/>
      <c r="W773" s="239"/>
      <c r="X773" s="239"/>
      <c r="Y773" s="239"/>
      <c r="Z773" s="239"/>
      <c r="AA773" s="239"/>
      <c r="AB773" s="239"/>
      <c r="AC773" s="239"/>
      <c r="AD773" s="239"/>
      <c r="AE773" s="239"/>
      <c r="AF773" s="239"/>
      <c r="AG773" s="239"/>
      <c r="AH773" s="239"/>
    </row>
    <row r="774" ht="11.25" customHeight="1">
      <c r="A774" s="239"/>
      <c r="B774" s="239"/>
      <c r="C774" s="239"/>
      <c r="D774" s="239"/>
      <c r="E774" s="239"/>
      <c r="F774" s="239"/>
      <c r="G774" s="239"/>
      <c r="H774" s="239"/>
      <c r="I774" s="239"/>
      <c r="J774" s="239"/>
      <c r="K774" s="239"/>
      <c r="L774" s="239"/>
      <c r="M774" s="239"/>
      <c r="N774" s="239"/>
      <c r="O774" s="239"/>
      <c r="P774" s="239"/>
      <c r="Q774" s="239"/>
      <c r="R774" s="239"/>
      <c r="S774" s="239"/>
      <c r="T774" s="239"/>
      <c r="U774" s="239"/>
      <c r="V774" s="239"/>
      <c r="W774" s="239"/>
      <c r="X774" s="239"/>
      <c r="Y774" s="239"/>
      <c r="Z774" s="239"/>
      <c r="AA774" s="239"/>
      <c r="AB774" s="239"/>
      <c r="AC774" s="239"/>
      <c r="AD774" s="239"/>
      <c r="AE774" s="239"/>
      <c r="AF774" s="239"/>
      <c r="AG774" s="239"/>
      <c r="AH774" s="239"/>
    </row>
    <row r="775" ht="11.25" customHeight="1">
      <c r="A775" s="239"/>
      <c r="B775" s="239"/>
      <c r="C775" s="239"/>
      <c r="D775" s="239"/>
      <c r="E775" s="239"/>
      <c r="F775" s="239"/>
      <c r="G775" s="239"/>
      <c r="H775" s="239"/>
      <c r="I775" s="239"/>
      <c r="J775" s="239"/>
      <c r="K775" s="239"/>
      <c r="L775" s="239"/>
      <c r="M775" s="239"/>
      <c r="N775" s="239"/>
      <c r="O775" s="239"/>
      <c r="P775" s="239"/>
      <c r="Q775" s="239"/>
      <c r="R775" s="239"/>
      <c r="S775" s="239"/>
      <c r="T775" s="239"/>
      <c r="U775" s="239"/>
      <c r="V775" s="239"/>
      <c r="W775" s="239"/>
      <c r="X775" s="239"/>
      <c r="Y775" s="239"/>
      <c r="Z775" s="239"/>
      <c r="AA775" s="239"/>
      <c r="AB775" s="239"/>
      <c r="AC775" s="239"/>
      <c r="AD775" s="239"/>
      <c r="AE775" s="239"/>
      <c r="AF775" s="239"/>
      <c r="AG775" s="239"/>
      <c r="AH775" s="239"/>
    </row>
    <row r="776" ht="11.25" customHeight="1">
      <c r="A776" s="239"/>
      <c r="B776" s="239"/>
      <c r="C776" s="239"/>
      <c r="D776" s="239"/>
      <c r="E776" s="239"/>
      <c r="F776" s="239"/>
      <c r="G776" s="239"/>
      <c r="H776" s="239"/>
      <c r="I776" s="239"/>
      <c r="J776" s="239"/>
      <c r="K776" s="239"/>
      <c r="L776" s="239"/>
      <c r="M776" s="239"/>
      <c r="N776" s="239"/>
      <c r="O776" s="239"/>
      <c r="P776" s="239"/>
      <c r="Q776" s="239"/>
      <c r="R776" s="239"/>
      <c r="S776" s="239"/>
      <c r="T776" s="239"/>
      <c r="U776" s="239"/>
      <c r="V776" s="239"/>
      <c r="W776" s="239"/>
      <c r="X776" s="239"/>
      <c r="Y776" s="239"/>
      <c r="Z776" s="239"/>
      <c r="AA776" s="239"/>
      <c r="AB776" s="239"/>
      <c r="AC776" s="239"/>
      <c r="AD776" s="239"/>
      <c r="AE776" s="239"/>
      <c r="AF776" s="239"/>
      <c r="AG776" s="239"/>
      <c r="AH776" s="239"/>
    </row>
    <row r="777" ht="11.25" customHeight="1">
      <c r="A777" s="239"/>
      <c r="B777" s="239"/>
      <c r="C777" s="239"/>
      <c r="D777" s="239"/>
      <c r="E777" s="239"/>
      <c r="F777" s="239"/>
      <c r="G777" s="239"/>
      <c r="H777" s="239"/>
      <c r="I777" s="239"/>
      <c r="J777" s="239"/>
      <c r="K777" s="239"/>
      <c r="L777" s="239"/>
      <c r="M777" s="239"/>
      <c r="N777" s="239"/>
      <c r="O777" s="239"/>
      <c r="P777" s="239"/>
      <c r="Q777" s="239"/>
      <c r="R777" s="239"/>
      <c r="S777" s="239"/>
      <c r="T777" s="239"/>
      <c r="U777" s="239"/>
      <c r="V777" s="239"/>
      <c r="W777" s="239"/>
      <c r="X777" s="239"/>
      <c r="Y777" s="239"/>
      <c r="Z777" s="239"/>
      <c r="AA777" s="239"/>
      <c r="AB777" s="239"/>
      <c r="AC777" s="239"/>
      <c r="AD777" s="239"/>
      <c r="AE777" s="239"/>
      <c r="AF777" s="239"/>
      <c r="AG777" s="239"/>
      <c r="AH777" s="239"/>
    </row>
    <row r="778" ht="11.25" customHeight="1">
      <c r="A778" s="239"/>
      <c r="B778" s="239"/>
      <c r="C778" s="239"/>
      <c r="D778" s="239"/>
      <c r="E778" s="239"/>
      <c r="F778" s="239"/>
      <c r="G778" s="239"/>
      <c r="H778" s="239"/>
      <c r="I778" s="239"/>
      <c r="J778" s="239"/>
      <c r="K778" s="239"/>
      <c r="L778" s="239"/>
      <c r="M778" s="239"/>
      <c r="N778" s="239"/>
      <c r="O778" s="239"/>
      <c r="P778" s="239"/>
      <c r="Q778" s="239"/>
      <c r="R778" s="239"/>
      <c r="S778" s="239"/>
      <c r="T778" s="239"/>
      <c r="U778" s="239"/>
      <c r="V778" s="239"/>
      <c r="W778" s="239"/>
      <c r="X778" s="239"/>
      <c r="Y778" s="239"/>
      <c r="Z778" s="239"/>
      <c r="AA778" s="239"/>
      <c r="AB778" s="239"/>
      <c r="AC778" s="239"/>
      <c r="AD778" s="239"/>
      <c r="AE778" s="239"/>
      <c r="AF778" s="239"/>
      <c r="AG778" s="239"/>
      <c r="AH778" s="239"/>
    </row>
    <row r="779" ht="11.25" customHeight="1">
      <c r="A779" s="239"/>
      <c r="B779" s="239"/>
      <c r="C779" s="239"/>
      <c r="D779" s="239"/>
      <c r="E779" s="239"/>
      <c r="F779" s="239"/>
      <c r="G779" s="239"/>
      <c r="H779" s="239"/>
      <c r="I779" s="239"/>
      <c r="J779" s="239"/>
      <c r="K779" s="239"/>
      <c r="L779" s="239"/>
      <c r="M779" s="239"/>
      <c r="N779" s="239"/>
      <c r="O779" s="239"/>
      <c r="P779" s="239"/>
      <c r="Q779" s="239"/>
      <c r="R779" s="239"/>
      <c r="S779" s="239"/>
      <c r="T779" s="239"/>
      <c r="U779" s="239"/>
      <c r="V779" s="239"/>
      <c r="W779" s="239"/>
      <c r="X779" s="239"/>
      <c r="Y779" s="239"/>
      <c r="Z779" s="239"/>
      <c r="AA779" s="239"/>
      <c r="AB779" s="239"/>
      <c r="AC779" s="239"/>
      <c r="AD779" s="239"/>
      <c r="AE779" s="239"/>
      <c r="AF779" s="239"/>
      <c r="AG779" s="239"/>
      <c r="AH779" s="239"/>
    </row>
    <row r="780" ht="11.25" customHeight="1">
      <c r="A780" s="239"/>
      <c r="B780" s="239"/>
      <c r="C780" s="239"/>
      <c r="D780" s="239"/>
      <c r="E780" s="239"/>
      <c r="F780" s="239"/>
      <c r="G780" s="239"/>
      <c r="H780" s="239"/>
      <c r="I780" s="239"/>
      <c r="J780" s="239"/>
      <c r="K780" s="239"/>
      <c r="L780" s="239"/>
      <c r="M780" s="239"/>
      <c r="N780" s="239"/>
      <c r="O780" s="239"/>
      <c r="P780" s="239"/>
      <c r="Q780" s="239"/>
      <c r="R780" s="239"/>
      <c r="S780" s="239"/>
      <c r="T780" s="239"/>
      <c r="U780" s="239"/>
      <c r="V780" s="239"/>
      <c r="W780" s="239"/>
      <c r="X780" s="239"/>
      <c r="Y780" s="239"/>
      <c r="Z780" s="239"/>
      <c r="AA780" s="239"/>
      <c r="AB780" s="239"/>
      <c r="AC780" s="239"/>
      <c r="AD780" s="239"/>
      <c r="AE780" s="239"/>
      <c r="AF780" s="239"/>
      <c r="AG780" s="239"/>
      <c r="AH780" s="239"/>
    </row>
    <row r="781" ht="11.25" customHeight="1">
      <c r="A781" s="239"/>
      <c r="B781" s="239"/>
      <c r="C781" s="239"/>
      <c r="D781" s="239"/>
      <c r="E781" s="239"/>
      <c r="F781" s="239"/>
      <c r="G781" s="239"/>
      <c r="H781" s="239"/>
      <c r="I781" s="239"/>
      <c r="J781" s="239"/>
      <c r="K781" s="239"/>
      <c r="L781" s="239"/>
      <c r="M781" s="239"/>
      <c r="N781" s="239"/>
      <c r="O781" s="239"/>
      <c r="P781" s="239"/>
      <c r="Q781" s="239"/>
      <c r="R781" s="239"/>
      <c r="S781" s="239"/>
      <c r="T781" s="239"/>
      <c r="U781" s="239"/>
      <c r="V781" s="239"/>
      <c r="W781" s="239"/>
      <c r="X781" s="239"/>
      <c r="Y781" s="239"/>
      <c r="Z781" s="239"/>
      <c r="AA781" s="239"/>
      <c r="AB781" s="239"/>
      <c r="AC781" s="239"/>
      <c r="AD781" s="239"/>
      <c r="AE781" s="239"/>
      <c r="AF781" s="239"/>
      <c r="AG781" s="239"/>
      <c r="AH781" s="239"/>
    </row>
    <row r="782" ht="11.25" customHeight="1">
      <c r="A782" s="239"/>
      <c r="B782" s="239"/>
      <c r="C782" s="239"/>
      <c r="D782" s="239"/>
      <c r="E782" s="239"/>
      <c r="F782" s="239"/>
      <c r="G782" s="239"/>
      <c r="H782" s="239"/>
      <c r="I782" s="239"/>
      <c r="J782" s="239"/>
      <c r="K782" s="239"/>
      <c r="L782" s="239"/>
      <c r="M782" s="239"/>
      <c r="N782" s="239"/>
      <c r="O782" s="239"/>
      <c r="P782" s="239"/>
      <c r="Q782" s="239"/>
      <c r="R782" s="239"/>
      <c r="S782" s="239"/>
      <c r="T782" s="239"/>
      <c r="U782" s="239"/>
      <c r="V782" s="239"/>
      <c r="W782" s="239"/>
      <c r="X782" s="239"/>
      <c r="Y782" s="239"/>
      <c r="Z782" s="239"/>
      <c r="AA782" s="239"/>
      <c r="AB782" s="239"/>
      <c r="AC782" s="239"/>
      <c r="AD782" s="239"/>
      <c r="AE782" s="239"/>
      <c r="AF782" s="239"/>
      <c r="AG782" s="239"/>
      <c r="AH782" s="239"/>
    </row>
    <row r="783" ht="11.25" customHeight="1">
      <c r="A783" s="239"/>
      <c r="B783" s="239"/>
      <c r="C783" s="239"/>
      <c r="D783" s="239"/>
      <c r="E783" s="239"/>
      <c r="F783" s="239"/>
      <c r="G783" s="239"/>
      <c r="H783" s="239"/>
      <c r="I783" s="239"/>
      <c r="J783" s="239"/>
      <c r="K783" s="239"/>
      <c r="L783" s="239"/>
      <c r="M783" s="239"/>
      <c r="N783" s="239"/>
      <c r="O783" s="239"/>
      <c r="P783" s="239"/>
      <c r="Q783" s="239"/>
      <c r="R783" s="239"/>
      <c r="S783" s="239"/>
      <c r="T783" s="239"/>
      <c r="U783" s="239"/>
      <c r="V783" s="239"/>
      <c r="W783" s="239"/>
      <c r="X783" s="239"/>
      <c r="Y783" s="239"/>
      <c r="Z783" s="239"/>
      <c r="AA783" s="239"/>
      <c r="AB783" s="239"/>
      <c r="AC783" s="239"/>
      <c r="AD783" s="239"/>
      <c r="AE783" s="239"/>
      <c r="AF783" s="239"/>
      <c r="AG783" s="239"/>
      <c r="AH783" s="239"/>
    </row>
    <row r="784" ht="11.25" customHeight="1">
      <c r="A784" s="239"/>
      <c r="B784" s="239"/>
      <c r="C784" s="239"/>
      <c r="D784" s="239"/>
      <c r="E784" s="239"/>
      <c r="F784" s="239"/>
      <c r="G784" s="239"/>
      <c r="H784" s="239"/>
      <c r="I784" s="239"/>
      <c r="J784" s="239"/>
      <c r="K784" s="239"/>
      <c r="L784" s="239"/>
      <c r="M784" s="239"/>
      <c r="N784" s="239"/>
      <c r="O784" s="239"/>
      <c r="P784" s="239"/>
      <c r="Q784" s="239"/>
      <c r="R784" s="239"/>
      <c r="S784" s="239"/>
      <c r="T784" s="239"/>
      <c r="U784" s="239"/>
      <c r="V784" s="239"/>
      <c r="W784" s="239"/>
      <c r="X784" s="239"/>
      <c r="Y784" s="239"/>
      <c r="Z784" s="239"/>
      <c r="AA784" s="239"/>
      <c r="AB784" s="239"/>
      <c r="AC784" s="239"/>
      <c r="AD784" s="239"/>
      <c r="AE784" s="239"/>
      <c r="AF784" s="239"/>
      <c r="AG784" s="239"/>
      <c r="AH784" s="239"/>
    </row>
    <row r="785" ht="11.25" customHeight="1">
      <c r="A785" s="239"/>
      <c r="B785" s="239"/>
      <c r="C785" s="239"/>
      <c r="D785" s="239"/>
      <c r="E785" s="239"/>
      <c r="F785" s="239"/>
      <c r="G785" s="239"/>
      <c r="H785" s="239"/>
      <c r="I785" s="239"/>
      <c r="J785" s="239"/>
      <c r="K785" s="239"/>
      <c r="L785" s="239"/>
      <c r="M785" s="239"/>
      <c r="N785" s="239"/>
      <c r="O785" s="239"/>
      <c r="P785" s="239"/>
      <c r="Q785" s="239"/>
      <c r="R785" s="239"/>
      <c r="S785" s="239"/>
      <c r="T785" s="239"/>
      <c r="U785" s="239"/>
      <c r="V785" s="239"/>
      <c r="W785" s="239"/>
      <c r="X785" s="239"/>
      <c r="Y785" s="239"/>
      <c r="Z785" s="239"/>
      <c r="AA785" s="239"/>
      <c r="AB785" s="239"/>
      <c r="AC785" s="239"/>
      <c r="AD785" s="239"/>
      <c r="AE785" s="239"/>
      <c r="AF785" s="239"/>
      <c r="AG785" s="239"/>
      <c r="AH785" s="239"/>
    </row>
    <row r="786" ht="11.25" customHeight="1">
      <c r="A786" s="239"/>
      <c r="B786" s="239"/>
      <c r="C786" s="239"/>
      <c r="D786" s="239"/>
      <c r="E786" s="239"/>
      <c r="F786" s="239"/>
      <c r="G786" s="239"/>
      <c r="H786" s="239"/>
      <c r="I786" s="239"/>
      <c r="J786" s="239"/>
      <c r="K786" s="239"/>
      <c r="L786" s="239"/>
      <c r="M786" s="239"/>
      <c r="N786" s="239"/>
      <c r="O786" s="239"/>
      <c r="P786" s="239"/>
      <c r="Q786" s="239"/>
      <c r="R786" s="239"/>
      <c r="S786" s="239"/>
      <c r="T786" s="239"/>
      <c r="U786" s="239"/>
      <c r="V786" s="239"/>
      <c r="W786" s="239"/>
      <c r="X786" s="239"/>
      <c r="Y786" s="239"/>
      <c r="Z786" s="239"/>
      <c r="AA786" s="239"/>
      <c r="AB786" s="239"/>
      <c r="AC786" s="239"/>
      <c r="AD786" s="239"/>
      <c r="AE786" s="239"/>
      <c r="AF786" s="239"/>
      <c r="AG786" s="239"/>
      <c r="AH786" s="239"/>
    </row>
    <row r="787" ht="11.25" customHeight="1">
      <c r="A787" s="239"/>
      <c r="B787" s="239"/>
      <c r="C787" s="239"/>
      <c r="D787" s="239"/>
      <c r="E787" s="239"/>
      <c r="F787" s="239"/>
      <c r="G787" s="239"/>
      <c r="H787" s="239"/>
      <c r="I787" s="239"/>
      <c r="J787" s="239"/>
      <c r="K787" s="239"/>
      <c r="L787" s="239"/>
      <c r="M787" s="239"/>
      <c r="N787" s="239"/>
      <c r="O787" s="239"/>
      <c r="P787" s="239"/>
      <c r="Q787" s="239"/>
      <c r="R787" s="239"/>
      <c r="S787" s="239"/>
      <c r="T787" s="239"/>
      <c r="U787" s="239"/>
      <c r="V787" s="239"/>
      <c r="W787" s="239"/>
      <c r="X787" s="239"/>
      <c r="Y787" s="239"/>
      <c r="Z787" s="239"/>
      <c r="AA787" s="239"/>
      <c r="AB787" s="239"/>
      <c r="AC787" s="239"/>
      <c r="AD787" s="239"/>
      <c r="AE787" s="239"/>
      <c r="AF787" s="239"/>
      <c r="AG787" s="239"/>
      <c r="AH787" s="239"/>
    </row>
    <row r="788" ht="11.25" customHeight="1">
      <c r="A788" s="239"/>
      <c r="B788" s="239"/>
      <c r="C788" s="239"/>
      <c r="D788" s="239"/>
      <c r="E788" s="239"/>
      <c r="F788" s="239"/>
      <c r="G788" s="239"/>
      <c r="H788" s="239"/>
      <c r="I788" s="239"/>
      <c r="J788" s="239"/>
      <c r="K788" s="239"/>
      <c r="L788" s="239"/>
      <c r="M788" s="239"/>
      <c r="N788" s="239"/>
      <c r="O788" s="239"/>
      <c r="P788" s="239"/>
      <c r="Q788" s="239"/>
      <c r="R788" s="239"/>
      <c r="S788" s="239"/>
      <c r="T788" s="239"/>
      <c r="U788" s="239"/>
      <c r="V788" s="239"/>
      <c r="W788" s="239"/>
      <c r="X788" s="239"/>
      <c r="Y788" s="239"/>
      <c r="Z788" s="239"/>
      <c r="AA788" s="239"/>
      <c r="AB788" s="239"/>
      <c r="AC788" s="239"/>
      <c r="AD788" s="239"/>
      <c r="AE788" s="239"/>
      <c r="AF788" s="239"/>
      <c r="AG788" s="239"/>
      <c r="AH788" s="239"/>
    </row>
    <row r="789" ht="11.25" customHeight="1">
      <c r="A789" s="239"/>
      <c r="B789" s="239"/>
      <c r="C789" s="239"/>
      <c r="D789" s="239"/>
      <c r="E789" s="239"/>
      <c r="F789" s="239"/>
      <c r="G789" s="239"/>
      <c r="H789" s="239"/>
      <c r="I789" s="239"/>
      <c r="J789" s="239"/>
      <c r="K789" s="239"/>
      <c r="L789" s="239"/>
      <c r="M789" s="239"/>
      <c r="N789" s="239"/>
      <c r="O789" s="239"/>
      <c r="P789" s="239"/>
      <c r="Q789" s="239"/>
      <c r="R789" s="239"/>
      <c r="S789" s="239"/>
      <c r="T789" s="239"/>
      <c r="U789" s="239"/>
      <c r="V789" s="239"/>
      <c r="W789" s="239"/>
      <c r="X789" s="239"/>
      <c r="Y789" s="239"/>
      <c r="Z789" s="239"/>
      <c r="AA789" s="239"/>
      <c r="AB789" s="239"/>
      <c r="AC789" s="239"/>
      <c r="AD789" s="239"/>
      <c r="AE789" s="239"/>
      <c r="AF789" s="239"/>
      <c r="AG789" s="239"/>
      <c r="AH789" s="239"/>
    </row>
    <row r="790" ht="11.25" customHeight="1">
      <c r="A790" s="239"/>
      <c r="B790" s="239"/>
      <c r="C790" s="239"/>
      <c r="D790" s="239"/>
      <c r="E790" s="239"/>
      <c r="F790" s="239"/>
      <c r="G790" s="239"/>
      <c r="H790" s="239"/>
      <c r="I790" s="239"/>
      <c r="J790" s="239"/>
      <c r="K790" s="239"/>
      <c r="L790" s="239"/>
      <c r="M790" s="239"/>
      <c r="N790" s="239"/>
      <c r="O790" s="239"/>
      <c r="P790" s="239"/>
      <c r="Q790" s="239"/>
      <c r="R790" s="239"/>
      <c r="S790" s="239"/>
      <c r="T790" s="239"/>
      <c r="U790" s="239"/>
      <c r="V790" s="239"/>
      <c r="W790" s="239"/>
      <c r="X790" s="239"/>
      <c r="Y790" s="239"/>
      <c r="Z790" s="239"/>
      <c r="AA790" s="239"/>
      <c r="AB790" s="239"/>
      <c r="AC790" s="239"/>
      <c r="AD790" s="239"/>
      <c r="AE790" s="239"/>
      <c r="AF790" s="239"/>
      <c r="AG790" s="239"/>
      <c r="AH790" s="239"/>
    </row>
    <row r="791" ht="11.25" customHeight="1">
      <c r="A791" s="239"/>
      <c r="B791" s="239"/>
      <c r="C791" s="239"/>
      <c r="D791" s="239"/>
      <c r="E791" s="239"/>
      <c r="F791" s="239"/>
      <c r="G791" s="239"/>
      <c r="H791" s="239"/>
      <c r="I791" s="239"/>
      <c r="J791" s="239"/>
      <c r="K791" s="239"/>
      <c r="L791" s="239"/>
      <c r="M791" s="239"/>
      <c r="N791" s="239"/>
      <c r="O791" s="239"/>
      <c r="P791" s="239"/>
      <c r="Q791" s="239"/>
      <c r="R791" s="239"/>
      <c r="S791" s="239"/>
      <c r="T791" s="239"/>
      <c r="U791" s="239"/>
      <c r="V791" s="239"/>
      <c r="W791" s="239"/>
      <c r="X791" s="239"/>
      <c r="Y791" s="239"/>
      <c r="Z791" s="239"/>
      <c r="AA791" s="239"/>
      <c r="AB791" s="239"/>
      <c r="AC791" s="239"/>
      <c r="AD791" s="239"/>
      <c r="AE791" s="239"/>
      <c r="AF791" s="239"/>
      <c r="AG791" s="239"/>
      <c r="AH791" s="239"/>
    </row>
    <row r="792" ht="11.25" customHeight="1">
      <c r="A792" s="239"/>
      <c r="B792" s="239"/>
      <c r="C792" s="239"/>
      <c r="D792" s="239"/>
      <c r="E792" s="239"/>
      <c r="F792" s="239"/>
      <c r="G792" s="239"/>
      <c r="H792" s="239"/>
      <c r="I792" s="239"/>
      <c r="J792" s="239"/>
      <c r="K792" s="239"/>
      <c r="L792" s="239"/>
      <c r="M792" s="239"/>
      <c r="N792" s="239"/>
      <c r="O792" s="239"/>
      <c r="P792" s="239"/>
      <c r="Q792" s="239"/>
      <c r="R792" s="239"/>
      <c r="S792" s="239"/>
      <c r="T792" s="239"/>
      <c r="U792" s="239"/>
      <c r="V792" s="239"/>
      <c r="W792" s="239"/>
      <c r="X792" s="239"/>
      <c r="Y792" s="239"/>
      <c r="Z792" s="239"/>
      <c r="AA792" s="239"/>
      <c r="AB792" s="239"/>
      <c r="AC792" s="239"/>
      <c r="AD792" s="239"/>
      <c r="AE792" s="239"/>
      <c r="AF792" s="239"/>
      <c r="AG792" s="239"/>
      <c r="AH792" s="239"/>
    </row>
    <row r="793" ht="11.25" customHeight="1">
      <c r="A793" s="239"/>
      <c r="B793" s="239"/>
      <c r="C793" s="239"/>
      <c r="D793" s="239"/>
      <c r="E793" s="239"/>
      <c r="F793" s="239"/>
      <c r="G793" s="239"/>
      <c r="H793" s="239"/>
      <c r="I793" s="239"/>
      <c r="J793" s="239"/>
      <c r="K793" s="239"/>
      <c r="L793" s="239"/>
      <c r="M793" s="239"/>
      <c r="N793" s="239"/>
      <c r="O793" s="239"/>
      <c r="P793" s="239"/>
      <c r="Q793" s="239"/>
      <c r="R793" s="239"/>
      <c r="S793" s="239"/>
      <c r="T793" s="239"/>
      <c r="U793" s="239"/>
      <c r="V793" s="239"/>
      <c r="W793" s="239"/>
      <c r="X793" s="239"/>
      <c r="Y793" s="239"/>
      <c r="Z793" s="239"/>
      <c r="AA793" s="239"/>
      <c r="AB793" s="239"/>
      <c r="AC793" s="239"/>
      <c r="AD793" s="239"/>
      <c r="AE793" s="239"/>
      <c r="AF793" s="239"/>
      <c r="AG793" s="239"/>
      <c r="AH793" s="239"/>
    </row>
    <row r="794" ht="11.25" customHeight="1">
      <c r="A794" s="239"/>
      <c r="B794" s="239"/>
      <c r="C794" s="239"/>
      <c r="D794" s="239"/>
      <c r="E794" s="239"/>
      <c r="F794" s="239"/>
      <c r="G794" s="239"/>
      <c r="H794" s="239"/>
      <c r="I794" s="239"/>
      <c r="J794" s="239"/>
      <c r="K794" s="239"/>
      <c r="L794" s="239"/>
      <c r="M794" s="239"/>
      <c r="N794" s="239"/>
      <c r="O794" s="239"/>
      <c r="P794" s="239"/>
      <c r="Q794" s="239"/>
      <c r="R794" s="239"/>
      <c r="S794" s="239"/>
      <c r="T794" s="239"/>
      <c r="U794" s="239"/>
      <c r="V794" s="239"/>
      <c r="W794" s="239"/>
      <c r="X794" s="239"/>
      <c r="Y794" s="239"/>
      <c r="Z794" s="239"/>
      <c r="AA794" s="239"/>
      <c r="AB794" s="239"/>
      <c r="AC794" s="239"/>
      <c r="AD794" s="239"/>
      <c r="AE794" s="239"/>
      <c r="AF794" s="239"/>
      <c r="AG794" s="239"/>
      <c r="AH794" s="239"/>
    </row>
    <row r="795" ht="11.25" customHeight="1">
      <c r="A795" s="239"/>
      <c r="B795" s="239"/>
      <c r="C795" s="239"/>
      <c r="D795" s="239"/>
      <c r="E795" s="239"/>
      <c r="F795" s="239"/>
      <c r="G795" s="239"/>
      <c r="H795" s="239"/>
      <c r="I795" s="239"/>
      <c r="J795" s="239"/>
      <c r="K795" s="239"/>
      <c r="L795" s="239"/>
      <c r="M795" s="239"/>
      <c r="N795" s="239"/>
      <c r="O795" s="239"/>
      <c r="P795" s="239"/>
      <c r="Q795" s="239"/>
      <c r="R795" s="239"/>
      <c r="S795" s="239"/>
      <c r="T795" s="239"/>
      <c r="U795" s="239"/>
      <c r="V795" s="239"/>
      <c r="W795" s="239"/>
      <c r="X795" s="239"/>
      <c r="Y795" s="239"/>
      <c r="Z795" s="239"/>
      <c r="AA795" s="239"/>
      <c r="AB795" s="239"/>
      <c r="AC795" s="239"/>
      <c r="AD795" s="239"/>
      <c r="AE795" s="239"/>
      <c r="AF795" s="239"/>
      <c r="AG795" s="239"/>
      <c r="AH795" s="239"/>
    </row>
    <row r="796" ht="11.25" customHeight="1">
      <c r="A796" s="239"/>
      <c r="B796" s="239"/>
      <c r="C796" s="239"/>
      <c r="D796" s="239"/>
      <c r="E796" s="239"/>
      <c r="F796" s="239"/>
      <c r="G796" s="239"/>
      <c r="H796" s="239"/>
      <c r="I796" s="239"/>
      <c r="J796" s="239"/>
      <c r="K796" s="239"/>
      <c r="L796" s="239"/>
      <c r="M796" s="239"/>
      <c r="N796" s="239"/>
      <c r="O796" s="239"/>
      <c r="P796" s="239"/>
      <c r="Q796" s="239"/>
      <c r="R796" s="239"/>
      <c r="S796" s="239"/>
      <c r="T796" s="239"/>
      <c r="U796" s="239"/>
      <c r="V796" s="239"/>
      <c r="W796" s="239"/>
      <c r="X796" s="239"/>
      <c r="Y796" s="239"/>
      <c r="Z796" s="239"/>
      <c r="AA796" s="239"/>
      <c r="AB796" s="239"/>
      <c r="AC796" s="239"/>
      <c r="AD796" s="239"/>
      <c r="AE796" s="239"/>
      <c r="AF796" s="239"/>
      <c r="AG796" s="239"/>
      <c r="AH796" s="239"/>
    </row>
    <row r="797" ht="11.25" customHeight="1">
      <c r="A797" s="239"/>
      <c r="B797" s="239"/>
      <c r="C797" s="239"/>
      <c r="D797" s="239"/>
      <c r="E797" s="239"/>
      <c r="F797" s="239"/>
      <c r="G797" s="239"/>
      <c r="H797" s="239"/>
      <c r="I797" s="239"/>
      <c r="J797" s="239"/>
      <c r="K797" s="239"/>
      <c r="L797" s="239"/>
      <c r="M797" s="239"/>
      <c r="N797" s="239"/>
      <c r="O797" s="239"/>
      <c r="P797" s="239"/>
      <c r="Q797" s="239"/>
      <c r="R797" s="239"/>
      <c r="S797" s="239"/>
      <c r="T797" s="239"/>
      <c r="U797" s="239"/>
      <c r="V797" s="239"/>
      <c r="W797" s="239"/>
      <c r="X797" s="239"/>
      <c r="Y797" s="239"/>
      <c r="Z797" s="239"/>
      <c r="AA797" s="239"/>
      <c r="AB797" s="239"/>
      <c r="AC797" s="239"/>
      <c r="AD797" s="239"/>
      <c r="AE797" s="239"/>
      <c r="AF797" s="239"/>
      <c r="AG797" s="239"/>
      <c r="AH797" s="239"/>
    </row>
    <row r="798" ht="11.25" customHeight="1">
      <c r="A798" s="239"/>
      <c r="B798" s="239"/>
      <c r="C798" s="239"/>
      <c r="D798" s="239"/>
      <c r="E798" s="239"/>
      <c r="F798" s="239"/>
      <c r="G798" s="239"/>
      <c r="H798" s="239"/>
      <c r="I798" s="239"/>
      <c r="J798" s="239"/>
      <c r="K798" s="239"/>
      <c r="L798" s="239"/>
      <c r="M798" s="239"/>
      <c r="N798" s="239"/>
      <c r="O798" s="239"/>
      <c r="P798" s="239"/>
      <c r="Q798" s="239"/>
      <c r="R798" s="239"/>
      <c r="S798" s="239"/>
      <c r="T798" s="239"/>
      <c r="U798" s="239"/>
      <c r="V798" s="239"/>
      <c r="W798" s="239"/>
      <c r="X798" s="239"/>
      <c r="Y798" s="239"/>
      <c r="Z798" s="239"/>
      <c r="AA798" s="239"/>
      <c r="AB798" s="239"/>
      <c r="AC798" s="239"/>
      <c r="AD798" s="239"/>
      <c r="AE798" s="239"/>
      <c r="AF798" s="239"/>
      <c r="AG798" s="239"/>
      <c r="AH798" s="239"/>
    </row>
    <row r="799" ht="11.25" customHeight="1">
      <c r="A799" s="239"/>
      <c r="B799" s="239"/>
      <c r="C799" s="239"/>
      <c r="D799" s="239"/>
      <c r="E799" s="239"/>
      <c r="F799" s="239"/>
      <c r="G799" s="239"/>
      <c r="H799" s="239"/>
      <c r="I799" s="239"/>
      <c r="J799" s="239"/>
      <c r="K799" s="239"/>
      <c r="L799" s="239"/>
      <c r="M799" s="239"/>
      <c r="N799" s="239"/>
      <c r="O799" s="239"/>
      <c r="P799" s="239"/>
      <c r="Q799" s="239"/>
      <c r="R799" s="239"/>
      <c r="S799" s="239"/>
      <c r="T799" s="239"/>
      <c r="U799" s="239"/>
      <c r="V799" s="239"/>
      <c r="W799" s="239"/>
      <c r="X799" s="239"/>
      <c r="Y799" s="239"/>
      <c r="Z799" s="239"/>
      <c r="AA799" s="239"/>
      <c r="AB799" s="239"/>
      <c r="AC799" s="239"/>
      <c r="AD799" s="239"/>
      <c r="AE799" s="239"/>
      <c r="AF799" s="239"/>
      <c r="AG799" s="239"/>
      <c r="AH799" s="239"/>
    </row>
    <row r="800" ht="11.25" customHeight="1">
      <c r="A800" s="239"/>
      <c r="B800" s="239"/>
      <c r="C800" s="239"/>
      <c r="D800" s="239"/>
      <c r="E800" s="239"/>
      <c r="F800" s="239"/>
      <c r="G800" s="239"/>
      <c r="H800" s="239"/>
      <c r="I800" s="239"/>
      <c r="J800" s="239"/>
      <c r="K800" s="239"/>
      <c r="L800" s="239"/>
      <c r="M800" s="239"/>
      <c r="N800" s="239"/>
      <c r="O800" s="239"/>
      <c r="P800" s="239"/>
      <c r="Q800" s="239"/>
      <c r="R800" s="239"/>
      <c r="S800" s="239"/>
      <c r="T800" s="239"/>
      <c r="U800" s="239"/>
      <c r="V800" s="239"/>
      <c r="W800" s="239"/>
      <c r="X800" s="239"/>
      <c r="Y800" s="239"/>
      <c r="Z800" s="239"/>
      <c r="AA800" s="239"/>
      <c r="AB800" s="239"/>
      <c r="AC800" s="239"/>
      <c r="AD800" s="239"/>
      <c r="AE800" s="239"/>
      <c r="AF800" s="239"/>
      <c r="AG800" s="239"/>
      <c r="AH800" s="239"/>
    </row>
    <row r="801" ht="11.25" customHeight="1">
      <c r="A801" s="239"/>
      <c r="B801" s="239"/>
      <c r="C801" s="239"/>
      <c r="D801" s="239"/>
      <c r="E801" s="239"/>
      <c r="F801" s="239"/>
      <c r="G801" s="239"/>
      <c r="H801" s="239"/>
      <c r="I801" s="239"/>
      <c r="J801" s="239"/>
      <c r="K801" s="239"/>
      <c r="L801" s="239"/>
      <c r="M801" s="239"/>
      <c r="N801" s="239"/>
      <c r="O801" s="239"/>
      <c r="P801" s="239"/>
      <c r="Q801" s="239"/>
      <c r="R801" s="239"/>
      <c r="S801" s="239"/>
      <c r="T801" s="239"/>
      <c r="U801" s="239"/>
      <c r="V801" s="239"/>
      <c r="W801" s="239"/>
      <c r="X801" s="239"/>
      <c r="Y801" s="239"/>
      <c r="Z801" s="239"/>
      <c r="AA801" s="239"/>
      <c r="AB801" s="239"/>
      <c r="AC801" s="239"/>
      <c r="AD801" s="239"/>
      <c r="AE801" s="239"/>
      <c r="AF801" s="239"/>
      <c r="AG801" s="239"/>
      <c r="AH801" s="239"/>
    </row>
    <row r="802" ht="11.25" customHeight="1">
      <c r="A802" s="239"/>
      <c r="B802" s="239"/>
      <c r="C802" s="239"/>
      <c r="D802" s="239"/>
      <c r="E802" s="239"/>
      <c r="F802" s="239"/>
      <c r="G802" s="239"/>
      <c r="H802" s="239"/>
      <c r="I802" s="239"/>
      <c r="J802" s="239"/>
      <c r="K802" s="239"/>
      <c r="L802" s="239"/>
      <c r="M802" s="239"/>
      <c r="N802" s="239"/>
      <c r="O802" s="239"/>
      <c r="P802" s="239"/>
      <c r="Q802" s="239"/>
      <c r="R802" s="239"/>
      <c r="S802" s="239"/>
      <c r="T802" s="239"/>
      <c r="U802" s="239"/>
      <c r="V802" s="239"/>
      <c r="W802" s="239"/>
      <c r="X802" s="239"/>
      <c r="Y802" s="239"/>
      <c r="Z802" s="239"/>
      <c r="AA802" s="239"/>
      <c r="AB802" s="239"/>
      <c r="AC802" s="239"/>
      <c r="AD802" s="239"/>
      <c r="AE802" s="239"/>
      <c r="AF802" s="239"/>
      <c r="AG802" s="239"/>
      <c r="AH802" s="239"/>
    </row>
    <row r="803" ht="11.25" customHeight="1">
      <c r="A803" s="239"/>
      <c r="B803" s="239"/>
      <c r="C803" s="239"/>
      <c r="D803" s="239"/>
      <c r="E803" s="239"/>
      <c r="F803" s="239"/>
      <c r="G803" s="239"/>
      <c r="H803" s="239"/>
      <c r="I803" s="239"/>
      <c r="J803" s="239"/>
      <c r="K803" s="239"/>
      <c r="L803" s="239"/>
      <c r="M803" s="239"/>
      <c r="N803" s="239"/>
      <c r="O803" s="239"/>
      <c r="P803" s="239"/>
      <c r="Q803" s="239"/>
      <c r="R803" s="239"/>
      <c r="S803" s="239"/>
      <c r="T803" s="239"/>
      <c r="U803" s="239"/>
      <c r="V803" s="239"/>
      <c r="W803" s="239"/>
      <c r="X803" s="239"/>
      <c r="Y803" s="239"/>
      <c r="Z803" s="239"/>
      <c r="AA803" s="239"/>
      <c r="AB803" s="239"/>
      <c r="AC803" s="239"/>
      <c r="AD803" s="239"/>
      <c r="AE803" s="239"/>
      <c r="AF803" s="239"/>
      <c r="AG803" s="239"/>
      <c r="AH803" s="239"/>
    </row>
    <row r="804" ht="11.25" customHeight="1">
      <c r="A804" s="239"/>
      <c r="B804" s="239"/>
      <c r="C804" s="239"/>
      <c r="D804" s="239"/>
      <c r="E804" s="239"/>
      <c r="F804" s="239"/>
      <c r="G804" s="239"/>
      <c r="H804" s="239"/>
      <c r="I804" s="239"/>
      <c r="J804" s="239"/>
      <c r="K804" s="239"/>
      <c r="L804" s="239"/>
      <c r="M804" s="239"/>
      <c r="N804" s="239"/>
      <c r="O804" s="239"/>
      <c r="P804" s="239"/>
      <c r="Q804" s="239"/>
      <c r="R804" s="239"/>
      <c r="S804" s="239"/>
      <c r="T804" s="239"/>
      <c r="U804" s="239"/>
      <c r="V804" s="239"/>
      <c r="W804" s="239"/>
      <c r="X804" s="239"/>
      <c r="Y804" s="239"/>
      <c r="Z804" s="239"/>
      <c r="AA804" s="239"/>
      <c r="AB804" s="239"/>
      <c r="AC804" s="239"/>
      <c r="AD804" s="239"/>
      <c r="AE804" s="239"/>
      <c r="AF804" s="239"/>
      <c r="AG804" s="239"/>
      <c r="AH804" s="239"/>
    </row>
    <row r="805" ht="11.25" customHeight="1">
      <c r="A805" s="239"/>
      <c r="B805" s="239"/>
      <c r="C805" s="239"/>
      <c r="D805" s="239"/>
      <c r="E805" s="239"/>
      <c r="F805" s="239"/>
      <c r="G805" s="239"/>
      <c r="H805" s="239"/>
      <c r="I805" s="239"/>
      <c r="J805" s="239"/>
      <c r="K805" s="239"/>
      <c r="L805" s="239"/>
      <c r="M805" s="239"/>
      <c r="N805" s="239"/>
      <c r="O805" s="239"/>
      <c r="P805" s="239"/>
      <c r="Q805" s="239"/>
      <c r="R805" s="239"/>
      <c r="S805" s="239"/>
      <c r="T805" s="239"/>
      <c r="U805" s="239"/>
      <c r="V805" s="239"/>
      <c r="W805" s="239"/>
      <c r="X805" s="239"/>
      <c r="Y805" s="239"/>
      <c r="Z805" s="239"/>
      <c r="AA805" s="239"/>
      <c r="AB805" s="239"/>
      <c r="AC805" s="239"/>
      <c r="AD805" s="239"/>
      <c r="AE805" s="239"/>
      <c r="AF805" s="239"/>
      <c r="AG805" s="239"/>
      <c r="AH805" s="239"/>
    </row>
    <row r="806" ht="11.25" customHeight="1">
      <c r="A806" s="239"/>
      <c r="B806" s="239"/>
      <c r="C806" s="239"/>
      <c r="D806" s="239"/>
      <c r="E806" s="239"/>
      <c r="F806" s="239"/>
      <c r="G806" s="239"/>
      <c r="H806" s="239"/>
      <c r="I806" s="239"/>
      <c r="J806" s="239"/>
      <c r="K806" s="239"/>
      <c r="L806" s="239"/>
      <c r="M806" s="239"/>
      <c r="N806" s="239"/>
      <c r="O806" s="239"/>
      <c r="P806" s="239"/>
      <c r="Q806" s="239"/>
      <c r="R806" s="239"/>
      <c r="S806" s="239"/>
      <c r="T806" s="239"/>
      <c r="U806" s="239"/>
      <c r="V806" s="239"/>
      <c r="W806" s="239"/>
      <c r="X806" s="239"/>
      <c r="Y806" s="239"/>
      <c r="Z806" s="239"/>
      <c r="AA806" s="239"/>
      <c r="AB806" s="239"/>
      <c r="AC806" s="239"/>
      <c r="AD806" s="239"/>
      <c r="AE806" s="239"/>
      <c r="AF806" s="239"/>
      <c r="AG806" s="239"/>
      <c r="AH806" s="239"/>
    </row>
    <row r="807" ht="11.25" customHeight="1">
      <c r="A807" s="239"/>
      <c r="B807" s="239"/>
      <c r="C807" s="239"/>
      <c r="D807" s="239"/>
      <c r="E807" s="239"/>
      <c r="F807" s="239"/>
      <c r="G807" s="239"/>
      <c r="H807" s="239"/>
      <c r="I807" s="239"/>
      <c r="J807" s="239"/>
      <c r="K807" s="239"/>
      <c r="L807" s="239"/>
      <c r="M807" s="239"/>
      <c r="N807" s="239"/>
      <c r="O807" s="239"/>
      <c r="P807" s="239"/>
      <c r="Q807" s="239"/>
      <c r="R807" s="239"/>
      <c r="S807" s="239"/>
      <c r="T807" s="239"/>
      <c r="U807" s="239"/>
      <c r="V807" s="239"/>
      <c r="W807" s="239"/>
      <c r="X807" s="239"/>
      <c r="Y807" s="239"/>
      <c r="Z807" s="239"/>
      <c r="AA807" s="239"/>
      <c r="AB807" s="239"/>
      <c r="AC807" s="239"/>
      <c r="AD807" s="239"/>
      <c r="AE807" s="239"/>
      <c r="AF807" s="239"/>
      <c r="AG807" s="239"/>
      <c r="AH807" s="239"/>
    </row>
    <row r="808" ht="11.25" customHeight="1">
      <c r="A808" s="239"/>
      <c r="B808" s="239"/>
      <c r="C808" s="239"/>
      <c r="D808" s="239"/>
      <c r="E808" s="239"/>
      <c r="F808" s="239"/>
      <c r="G808" s="239"/>
      <c r="H808" s="239"/>
      <c r="I808" s="239"/>
      <c r="J808" s="239"/>
      <c r="K808" s="239"/>
      <c r="L808" s="239"/>
      <c r="M808" s="239"/>
      <c r="N808" s="239"/>
      <c r="O808" s="239"/>
      <c r="P808" s="239"/>
      <c r="Q808" s="239"/>
      <c r="R808" s="239"/>
      <c r="S808" s="239"/>
      <c r="T808" s="239"/>
      <c r="U808" s="239"/>
      <c r="V808" s="239"/>
      <c r="W808" s="239"/>
      <c r="X808" s="239"/>
      <c r="Y808" s="239"/>
      <c r="Z808" s="239"/>
      <c r="AA808" s="239"/>
      <c r="AB808" s="239"/>
      <c r="AC808" s="239"/>
      <c r="AD808" s="239"/>
      <c r="AE808" s="239"/>
      <c r="AF808" s="239"/>
      <c r="AG808" s="239"/>
      <c r="AH808" s="239"/>
    </row>
    <row r="809" ht="11.25" customHeight="1">
      <c r="A809" s="239"/>
      <c r="B809" s="239"/>
      <c r="C809" s="239"/>
      <c r="D809" s="239"/>
      <c r="E809" s="239"/>
      <c r="F809" s="239"/>
      <c r="G809" s="239"/>
      <c r="H809" s="239"/>
      <c r="I809" s="239"/>
      <c r="J809" s="239"/>
      <c r="K809" s="239"/>
      <c r="L809" s="239"/>
      <c r="M809" s="239"/>
      <c r="N809" s="239"/>
      <c r="O809" s="239"/>
      <c r="P809" s="239"/>
      <c r="Q809" s="239"/>
      <c r="R809" s="239"/>
      <c r="S809" s="239"/>
      <c r="T809" s="239"/>
      <c r="U809" s="239"/>
      <c r="V809" s="239"/>
      <c r="W809" s="239"/>
      <c r="X809" s="239"/>
      <c r="Y809" s="239"/>
      <c r="Z809" s="239"/>
      <c r="AA809" s="239"/>
      <c r="AB809" s="239"/>
      <c r="AC809" s="239"/>
      <c r="AD809" s="239"/>
      <c r="AE809" s="239"/>
      <c r="AF809" s="239"/>
      <c r="AG809" s="239"/>
      <c r="AH809" s="239"/>
    </row>
    <row r="810" ht="11.25" customHeight="1">
      <c r="A810" s="239"/>
      <c r="B810" s="239"/>
      <c r="C810" s="239"/>
      <c r="D810" s="239"/>
      <c r="E810" s="239"/>
      <c r="F810" s="239"/>
      <c r="G810" s="239"/>
      <c r="H810" s="239"/>
      <c r="I810" s="239"/>
      <c r="J810" s="239"/>
      <c r="K810" s="239"/>
      <c r="L810" s="239"/>
      <c r="M810" s="239"/>
      <c r="N810" s="239"/>
      <c r="O810" s="239"/>
      <c r="P810" s="239"/>
      <c r="Q810" s="239"/>
      <c r="R810" s="239"/>
      <c r="S810" s="239"/>
      <c r="T810" s="239"/>
      <c r="U810" s="239"/>
      <c r="V810" s="239"/>
      <c r="W810" s="239"/>
      <c r="X810" s="239"/>
      <c r="Y810" s="239"/>
      <c r="Z810" s="239"/>
      <c r="AA810" s="239"/>
      <c r="AB810" s="239"/>
      <c r="AC810" s="239"/>
      <c r="AD810" s="239"/>
      <c r="AE810" s="239"/>
      <c r="AF810" s="239"/>
      <c r="AG810" s="239"/>
      <c r="AH810" s="239"/>
    </row>
    <row r="811" ht="11.25" customHeight="1">
      <c r="A811" s="239"/>
      <c r="B811" s="239"/>
      <c r="C811" s="239"/>
      <c r="D811" s="239"/>
      <c r="E811" s="239"/>
      <c r="F811" s="239"/>
      <c r="G811" s="239"/>
      <c r="H811" s="239"/>
      <c r="I811" s="239"/>
      <c r="J811" s="239"/>
      <c r="K811" s="239"/>
      <c r="L811" s="239"/>
      <c r="M811" s="239"/>
      <c r="N811" s="239"/>
      <c r="O811" s="239"/>
      <c r="P811" s="239"/>
      <c r="Q811" s="239"/>
      <c r="R811" s="239"/>
      <c r="S811" s="239"/>
      <c r="T811" s="239"/>
      <c r="U811" s="239"/>
      <c r="V811" s="239"/>
      <c r="W811" s="239"/>
      <c r="X811" s="239"/>
      <c r="Y811" s="239"/>
      <c r="Z811" s="239"/>
      <c r="AA811" s="239"/>
      <c r="AB811" s="239"/>
      <c r="AC811" s="239"/>
      <c r="AD811" s="239"/>
      <c r="AE811" s="239"/>
      <c r="AF811" s="239"/>
      <c r="AG811" s="239"/>
      <c r="AH811" s="239"/>
    </row>
    <row r="812" ht="11.25" customHeight="1">
      <c r="A812" s="239"/>
      <c r="B812" s="239"/>
      <c r="C812" s="239"/>
      <c r="D812" s="239"/>
      <c r="E812" s="239"/>
      <c r="F812" s="239"/>
      <c r="G812" s="239"/>
      <c r="H812" s="239"/>
      <c r="I812" s="239"/>
      <c r="J812" s="239"/>
      <c r="K812" s="239"/>
      <c r="L812" s="239"/>
      <c r="M812" s="239"/>
      <c r="N812" s="239"/>
      <c r="O812" s="239"/>
      <c r="P812" s="239"/>
      <c r="Q812" s="239"/>
      <c r="R812" s="239"/>
      <c r="S812" s="239"/>
      <c r="T812" s="239"/>
      <c r="U812" s="239"/>
      <c r="V812" s="239"/>
      <c r="W812" s="239"/>
      <c r="X812" s="239"/>
      <c r="Y812" s="239"/>
      <c r="Z812" s="239"/>
      <c r="AA812" s="239"/>
      <c r="AB812" s="239"/>
      <c r="AC812" s="239"/>
      <c r="AD812" s="239"/>
      <c r="AE812" s="239"/>
      <c r="AF812" s="239"/>
      <c r="AG812" s="239"/>
      <c r="AH812" s="239"/>
    </row>
    <row r="813" ht="11.25" customHeight="1">
      <c r="A813" s="239"/>
      <c r="B813" s="239"/>
      <c r="C813" s="239"/>
      <c r="D813" s="239"/>
      <c r="E813" s="239"/>
      <c r="F813" s="239"/>
      <c r="G813" s="239"/>
      <c r="H813" s="239"/>
      <c r="I813" s="239"/>
      <c r="J813" s="239"/>
      <c r="K813" s="239"/>
      <c r="L813" s="239"/>
      <c r="M813" s="239"/>
      <c r="N813" s="239"/>
      <c r="O813" s="239"/>
      <c r="P813" s="239"/>
      <c r="Q813" s="239"/>
      <c r="R813" s="239"/>
      <c r="S813" s="239"/>
      <c r="T813" s="239"/>
      <c r="U813" s="239"/>
      <c r="V813" s="239"/>
      <c r="W813" s="239"/>
      <c r="X813" s="239"/>
      <c r="Y813" s="239"/>
      <c r="Z813" s="239"/>
      <c r="AA813" s="239"/>
      <c r="AB813" s="239"/>
      <c r="AC813" s="239"/>
      <c r="AD813" s="239"/>
      <c r="AE813" s="239"/>
      <c r="AF813" s="239"/>
      <c r="AG813" s="239"/>
      <c r="AH813" s="239"/>
    </row>
    <row r="814" ht="11.25" customHeight="1">
      <c r="A814" s="239"/>
      <c r="B814" s="239"/>
      <c r="C814" s="239"/>
      <c r="D814" s="239"/>
      <c r="E814" s="239"/>
      <c r="F814" s="239"/>
      <c r="G814" s="239"/>
      <c r="H814" s="239"/>
      <c r="I814" s="239"/>
      <c r="J814" s="239"/>
      <c r="K814" s="239"/>
      <c r="L814" s="239"/>
      <c r="M814" s="239"/>
      <c r="N814" s="239"/>
      <c r="O814" s="239"/>
      <c r="P814" s="239"/>
      <c r="Q814" s="239"/>
      <c r="R814" s="239"/>
      <c r="S814" s="239"/>
      <c r="T814" s="239"/>
      <c r="U814" s="239"/>
      <c r="V814" s="239"/>
      <c r="W814" s="239"/>
      <c r="X814" s="239"/>
      <c r="Y814" s="239"/>
      <c r="Z814" s="239"/>
      <c r="AA814" s="239"/>
      <c r="AB814" s="239"/>
      <c r="AC814" s="239"/>
      <c r="AD814" s="239"/>
      <c r="AE814" s="239"/>
      <c r="AF814" s="239"/>
      <c r="AG814" s="239"/>
      <c r="AH814" s="239"/>
    </row>
    <row r="815" ht="11.25" customHeight="1">
      <c r="A815" s="239"/>
      <c r="B815" s="239"/>
      <c r="C815" s="239"/>
      <c r="D815" s="239"/>
      <c r="E815" s="239"/>
      <c r="F815" s="239"/>
      <c r="G815" s="239"/>
      <c r="H815" s="239"/>
      <c r="I815" s="239"/>
      <c r="J815" s="239"/>
      <c r="K815" s="239"/>
      <c r="L815" s="239"/>
      <c r="M815" s="239"/>
      <c r="N815" s="239"/>
      <c r="O815" s="239"/>
      <c r="P815" s="239"/>
      <c r="Q815" s="239"/>
      <c r="R815" s="239"/>
      <c r="S815" s="239"/>
      <c r="T815" s="239"/>
      <c r="U815" s="239"/>
      <c r="V815" s="239"/>
      <c r="W815" s="239"/>
      <c r="X815" s="239"/>
      <c r="Y815" s="239"/>
      <c r="Z815" s="239"/>
      <c r="AA815" s="239"/>
      <c r="AB815" s="239"/>
      <c r="AC815" s="239"/>
      <c r="AD815" s="239"/>
      <c r="AE815" s="239"/>
      <c r="AF815" s="239"/>
      <c r="AG815" s="239"/>
      <c r="AH815" s="239"/>
    </row>
    <row r="816" ht="11.25" customHeight="1">
      <c r="A816" s="239"/>
      <c r="B816" s="239"/>
      <c r="C816" s="239"/>
      <c r="D816" s="239"/>
      <c r="E816" s="239"/>
      <c r="F816" s="239"/>
      <c r="G816" s="239"/>
      <c r="H816" s="239"/>
      <c r="I816" s="239"/>
      <c r="J816" s="239"/>
      <c r="K816" s="239"/>
      <c r="L816" s="239"/>
      <c r="M816" s="239"/>
      <c r="N816" s="239"/>
      <c r="O816" s="239"/>
      <c r="P816" s="239"/>
      <c r="Q816" s="239"/>
      <c r="R816" s="239"/>
      <c r="S816" s="239"/>
      <c r="T816" s="239"/>
      <c r="U816" s="239"/>
      <c r="V816" s="239"/>
      <c r="W816" s="239"/>
      <c r="X816" s="239"/>
      <c r="Y816" s="239"/>
      <c r="Z816" s="239"/>
      <c r="AA816" s="239"/>
      <c r="AB816" s="239"/>
      <c r="AC816" s="239"/>
      <c r="AD816" s="239"/>
      <c r="AE816" s="239"/>
      <c r="AF816" s="239"/>
      <c r="AG816" s="239"/>
      <c r="AH816" s="239"/>
    </row>
    <row r="817" ht="11.25" customHeight="1">
      <c r="A817" s="239"/>
      <c r="B817" s="239"/>
      <c r="C817" s="239"/>
      <c r="D817" s="239"/>
      <c r="E817" s="239"/>
      <c r="F817" s="239"/>
      <c r="G817" s="239"/>
      <c r="H817" s="239"/>
      <c r="I817" s="239"/>
      <c r="J817" s="239"/>
      <c r="K817" s="239"/>
      <c r="L817" s="239"/>
      <c r="M817" s="239"/>
      <c r="N817" s="239"/>
      <c r="O817" s="239"/>
      <c r="P817" s="239"/>
      <c r="Q817" s="239"/>
      <c r="R817" s="239"/>
      <c r="S817" s="239"/>
      <c r="T817" s="239"/>
      <c r="U817" s="239"/>
      <c r="V817" s="239"/>
      <c r="W817" s="239"/>
      <c r="X817" s="239"/>
      <c r="Y817" s="239"/>
      <c r="Z817" s="239"/>
      <c r="AA817" s="239"/>
      <c r="AB817" s="239"/>
      <c r="AC817" s="239"/>
      <c r="AD817" s="239"/>
      <c r="AE817" s="239"/>
      <c r="AF817" s="239"/>
      <c r="AG817" s="239"/>
      <c r="AH817" s="239"/>
    </row>
    <row r="818" ht="11.25" customHeight="1">
      <c r="A818" s="239"/>
      <c r="B818" s="239"/>
      <c r="C818" s="239"/>
      <c r="D818" s="239"/>
      <c r="E818" s="239"/>
      <c r="F818" s="239"/>
      <c r="G818" s="239"/>
      <c r="H818" s="239"/>
      <c r="I818" s="239"/>
      <c r="J818" s="239"/>
      <c r="K818" s="239"/>
      <c r="L818" s="239"/>
      <c r="M818" s="239"/>
      <c r="N818" s="239"/>
      <c r="O818" s="239"/>
      <c r="P818" s="239"/>
      <c r="Q818" s="239"/>
      <c r="R818" s="239"/>
      <c r="S818" s="239"/>
      <c r="T818" s="239"/>
      <c r="U818" s="239"/>
      <c r="V818" s="239"/>
      <c r="W818" s="239"/>
      <c r="X818" s="239"/>
      <c r="Y818" s="239"/>
      <c r="Z818" s="239"/>
      <c r="AA818" s="239"/>
      <c r="AB818" s="239"/>
      <c r="AC818" s="239"/>
      <c r="AD818" s="239"/>
      <c r="AE818" s="239"/>
      <c r="AF818" s="239"/>
      <c r="AG818" s="239"/>
      <c r="AH818" s="239"/>
    </row>
    <row r="819" ht="11.25" customHeight="1">
      <c r="A819" s="239"/>
      <c r="B819" s="239"/>
      <c r="C819" s="239"/>
      <c r="D819" s="239"/>
      <c r="E819" s="239"/>
      <c r="F819" s="239"/>
      <c r="G819" s="239"/>
      <c r="H819" s="239"/>
      <c r="I819" s="239"/>
      <c r="J819" s="239"/>
      <c r="K819" s="239"/>
      <c r="L819" s="239"/>
      <c r="M819" s="239"/>
      <c r="N819" s="239"/>
      <c r="O819" s="239"/>
      <c r="P819" s="239"/>
      <c r="Q819" s="239"/>
      <c r="R819" s="239"/>
      <c r="S819" s="239"/>
      <c r="T819" s="239"/>
      <c r="U819" s="239"/>
      <c r="V819" s="239"/>
      <c r="W819" s="239"/>
      <c r="X819" s="239"/>
      <c r="Y819" s="239"/>
      <c r="Z819" s="239"/>
      <c r="AA819" s="239"/>
      <c r="AB819" s="239"/>
      <c r="AC819" s="239"/>
      <c r="AD819" s="239"/>
      <c r="AE819" s="239"/>
      <c r="AF819" s="239"/>
      <c r="AG819" s="239"/>
      <c r="AH819" s="239"/>
    </row>
    <row r="820" ht="11.25" customHeight="1">
      <c r="A820" s="239"/>
      <c r="B820" s="239"/>
      <c r="C820" s="239"/>
      <c r="D820" s="239"/>
      <c r="E820" s="239"/>
      <c r="F820" s="239"/>
      <c r="G820" s="239"/>
      <c r="H820" s="239"/>
      <c r="I820" s="239"/>
      <c r="J820" s="239"/>
      <c r="K820" s="239"/>
      <c r="L820" s="239"/>
      <c r="M820" s="239"/>
      <c r="N820" s="239"/>
      <c r="O820" s="239"/>
      <c r="P820" s="239"/>
      <c r="Q820" s="239"/>
      <c r="R820" s="239"/>
      <c r="S820" s="239"/>
      <c r="T820" s="239"/>
      <c r="U820" s="239"/>
      <c r="V820" s="239"/>
      <c r="W820" s="239"/>
      <c r="X820" s="239"/>
      <c r="Y820" s="239"/>
      <c r="Z820" s="239"/>
      <c r="AA820" s="239"/>
      <c r="AB820" s="239"/>
      <c r="AC820" s="239"/>
      <c r="AD820" s="239"/>
      <c r="AE820" s="239"/>
      <c r="AF820" s="239"/>
      <c r="AG820" s="239"/>
      <c r="AH820" s="239"/>
    </row>
    <row r="821" ht="11.25" customHeight="1">
      <c r="A821" s="239"/>
      <c r="B821" s="239"/>
      <c r="C821" s="239"/>
      <c r="D821" s="239"/>
      <c r="E821" s="239"/>
      <c r="F821" s="239"/>
      <c r="G821" s="239"/>
      <c r="H821" s="239"/>
      <c r="I821" s="239"/>
      <c r="J821" s="239"/>
      <c r="K821" s="239"/>
      <c r="L821" s="239"/>
      <c r="M821" s="239"/>
      <c r="N821" s="239"/>
      <c r="O821" s="239"/>
      <c r="P821" s="239"/>
      <c r="Q821" s="239"/>
      <c r="R821" s="239"/>
      <c r="S821" s="239"/>
      <c r="T821" s="239"/>
      <c r="U821" s="239"/>
      <c r="V821" s="239"/>
      <c r="W821" s="239"/>
      <c r="X821" s="239"/>
      <c r="Y821" s="239"/>
      <c r="Z821" s="239"/>
      <c r="AA821" s="239"/>
      <c r="AB821" s="239"/>
      <c r="AC821" s="239"/>
      <c r="AD821" s="239"/>
      <c r="AE821" s="239"/>
      <c r="AF821" s="239"/>
      <c r="AG821" s="239"/>
      <c r="AH821" s="239"/>
    </row>
    <row r="822" ht="11.25" customHeight="1">
      <c r="A822" s="239"/>
      <c r="B822" s="239"/>
      <c r="C822" s="239"/>
      <c r="D822" s="239"/>
      <c r="E822" s="239"/>
      <c r="F822" s="239"/>
      <c r="G822" s="239"/>
      <c r="H822" s="239"/>
      <c r="I822" s="239"/>
      <c r="J822" s="239"/>
      <c r="K822" s="239"/>
      <c r="L822" s="239"/>
      <c r="M822" s="239"/>
      <c r="N822" s="239"/>
      <c r="O822" s="239"/>
      <c r="P822" s="239"/>
      <c r="Q822" s="239"/>
      <c r="R822" s="239"/>
      <c r="S822" s="239"/>
      <c r="T822" s="239"/>
      <c r="U822" s="239"/>
      <c r="V822" s="239"/>
      <c r="W822" s="239"/>
      <c r="X822" s="239"/>
      <c r="Y822" s="239"/>
      <c r="Z822" s="239"/>
      <c r="AA822" s="239"/>
      <c r="AB822" s="239"/>
      <c r="AC822" s="239"/>
      <c r="AD822" s="239"/>
      <c r="AE822" s="239"/>
      <c r="AF822" s="239"/>
      <c r="AG822" s="239"/>
      <c r="AH822" s="239"/>
    </row>
    <row r="823" ht="11.25" customHeight="1">
      <c r="A823" s="239"/>
      <c r="B823" s="239"/>
      <c r="C823" s="239"/>
      <c r="D823" s="239"/>
      <c r="E823" s="239"/>
      <c r="F823" s="239"/>
      <c r="G823" s="239"/>
      <c r="H823" s="239"/>
      <c r="I823" s="239"/>
      <c r="J823" s="239"/>
      <c r="K823" s="239"/>
      <c r="L823" s="239"/>
      <c r="M823" s="239"/>
      <c r="N823" s="239"/>
      <c r="O823" s="239"/>
      <c r="P823" s="239"/>
      <c r="Q823" s="239"/>
      <c r="R823" s="239"/>
      <c r="S823" s="239"/>
      <c r="T823" s="239"/>
      <c r="U823" s="239"/>
      <c r="V823" s="239"/>
      <c r="W823" s="239"/>
      <c r="X823" s="239"/>
      <c r="Y823" s="239"/>
      <c r="Z823" s="239"/>
      <c r="AA823" s="239"/>
      <c r="AB823" s="239"/>
      <c r="AC823" s="239"/>
      <c r="AD823" s="239"/>
      <c r="AE823" s="239"/>
      <c r="AF823" s="239"/>
      <c r="AG823" s="239"/>
      <c r="AH823" s="239"/>
    </row>
    <row r="824" ht="11.25" customHeight="1">
      <c r="A824" s="239"/>
      <c r="B824" s="239"/>
      <c r="C824" s="239"/>
      <c r="D824" s="239"/>
      <c r="E824" s="239"/>
      <c r="F824" s="239"/>
      <c r="G824" s="239"/>
      <c r="H824" s="239"/>
      <c r="I824" s="239"/>
      <c r="J824" s="239"/>
      <c r="K824" s="239"/>
      <c r="L824" s="239"/>
      <c r="M824" s="239"/>
      <c r="N824" s="239"/>
      <c r="O824" s="239"/>
      <c r="P824" s="239"/>
      <c r="Q824" s="239"/>
      <c r="R824" s="239"/>
      <c r="S824" s="239"/>
      <c r="T824" s="239"/>
      <c r="U824" s="239"/>
      <c r="V824" s="239"/>
      <c r="W824" s="239"/>
      <c r="X824" s="239"/>
      <c r="Y824" s="239"/>
      <c r="Z824" s="239"/>
      <c r="AA824" s="239"/>
      <c r="AB824" s="239"/>
      <c r="AC824" s="239"/>
      <c r="AD824" s="239"/>
      <c r="AE824" s="239"/>
      <c r="AF824" s="239"/>
      <c r="AG824" s="239"/>
      <c r="AH824" s="239"/>
    </row>
    <row r="825" ht="11.25" customHeight="1">
      <c r="A825" s="239"/>
      <c r="B825" s="239"/>
      <c r="C825" s="239"/>
      <c r="D825" s="239"/>
      <c r="E825" s="239"/>
      <c r="F825" s="239"/>
      <c r="G825" s="239"/>
      <c r="H825" s="239"/>
      <c r="I825" s="239"/>
      <c r="J825" s="239"/>
      <c r="K825" s="239"/>
      <c r="L825" s="239"/>
      <c r="M825" s="239"/>
      <c r="N825" s="239"/>
      <c r="O825" s="239"/>
      <c r="P825" s="239"/>
      <c r="Q825" s="239"/>
      <c r="R825" s="239"/>
      <c r="S825" s="239"/>
      <c r="T825" s="239"/>
      <c r="U825" s="239"/>
      <c r="V825" s="239"/>
      <c r="W825" s="239"/>
      <c r="X825" s="239"/>
      <c r="Y825" s="239"/>
      <c r="Z825" s="239"/>
      <c r="AA825" s="239"/>
      <c r="AB825" s="239"/>
      <c r="AC825" s="239"/>
      <c r="AD825" s="239"/>
      <c r="AE825" s="239"/>
      <c r="AF825" s="239"/>
      <c r="AG825" s="239"/>
      <c r="AH825" s="239"/>
    </row>
    <row r="826" ht="11.25" customHeight="1">
      <c r="A826" s="239"/>
      <c r="B826" s="239"/>
      <c r="C826" s="239"/>
      <c r="D826" s="239"/>
      <c r="E826" s="239"/>
      <c r="F826" s="239"/>
      <c r="G826" s="239"/>
      <c r="H826" s="239"/>
      <c r="I826" s="239"/>
      <c r="J826" s="239"/>
      <c r="K826" s="239"/>
      <c r="L826" s="239"/>
      <c r="M826" s="239"/>
      <c r="N826" s="239"/>
      <c r="O826" s="239"/>
      <c r="P826" s="239"/>
      <c r="Q826" s="239"/>
      <c r="R826" s="239"/>
      <c r="S826" s="239"/>
      <c r="T826" s="239"/>
      <c r="U826" s="239"/>
      <c r="V826" s="239"/>
      <c r="W826" s="239"/>
      <c r="X826" s="239"/>
      <c r="Y826" s="239"/>
      <c r="Z826" s="239"/>
      <c r="AA826" s="239"/>
      <c r="AB826" s="239"/>
      <c r="AC826" s="239"/>
      <c r="AD826" s="239"/>
      <c r="AE826" s="239"/>
      <c r="AF826" s="239"/>
      <c r="AG826" s="239"/>
      <c r="AH826" s="239"/>
    </row>
    <row r="827" ht="11.25" customHeight="1">
      <c r="A827" s="239"/>
      <c r="B827" s="239"/>
      <c r="C827" s="239"/>
      <c r="D827" s="239"/>
      <c r="E827" s="239"/>
      <c r="F827" s="239"/>
      <c r="G827" s="239"/>
      <c r="H827" s="239"/>
      <c r="I827" s="239"/>
      <c r="J827" s="239"/>
      <c r="K827" s="239"/>
      <c r="L827" s="239"/>
      <c r="M827" s="239"/>
      <c r="N827" s="239"/>
      <c r="O827" s="239"/>
      <c r="P827" s="239"/>
      <c r="Q827" s="239"/>
      <c r="R827" s="239"/>
      <c r="S827" s="239"/>
      <c r="T827" s="239"/>
      <c r="U827" s="239"/>
      <c r="V827" s="239"/>
      <c r="W827" s="239"/>
      <c r="X827" s="239"/>
      <c r="Y827" s="239"/>
      <c r="Z827" s="239"/>
      <c r="AA827" s="239"/>
      <c r="AB827" s="239"/>
      <c r="AC827" s="239"/>
      <c r="AD827" s="239"/>
      <c r="AE827" s="239"/>
      <c r="AF827" s="239"/>
      <c r="AG827" s="239"/>
      <c r="AH827" s="239"/>
    </row>
    <row r="828" ht="11.25" customHeight="1">
      <c r="A828" s="239"/>
      <c r="B828" s="239"/>
      <c r="C828" s="239"/>
      <c r="D828" s="239"/>
      <c r="E828" s="239"/>
      <c r="F828" s="239"/>
      <c r="G828" s="239"/>
      <c r="H828" s="239"/>
      <c r="I828" s="239"/>
      <c r="J828" s="239"/>
      <c r="K828" s="239"/>
      <c r="L828" s="239"/>
      <c r="M828" s="239"/>
      <c r="N828" s="239"/>
      <c r="O828" s="239"/>
      <c r="P828" s="239"/>
      <c r="Q828" s="239"/>
      <c r="R828" s="239"/>
      <c r="S828" s="239"/>
      <c r="T828" s="239"/>
      <c r="U828" s="239"/>
      <c r="V828" s="239"/>
      <c r="W828" s="239"/>
      <c r="X828" s="239"/>
      <c r="Y828" s="239"/>
      <c r="Z828" s="239"/>
      <c r="AA828" s="239"/>
      <c r="AB828" s="239"/>
      <c r="AC828" s="239"/>
      <c r="AD828" s="239"/>
      <c r="AE828" s="239"/>
      <c r="AF828" s="239"/>
      <c r="AG828" s="239"/>
      <c r="AH828" s="239"/>
    </row>
    <row r="829" ht="11.25" customHeight="1">
      <c r="A829" s="239"/>
      <c r="B829" s="239"/>
      <c r="C829" s="239"/>
      <c r="D829" s="239"/>
      <c r="E829" s="239"/>
      <c r="F829" s="239"/>
      <c r="G829" s="239"/>
      <c r="H829" s="239"/>
      <c r="I829" s="239"/>
      <c r="J829" s="239"/>
      <c r="K829" s="239"/>
      <c r="L829" s="239"/>
      <c r="M829" s="239"/>
      <c r="N829" s="239"/>
      <c r="O829" s="239"/>
      <c r="P829" s="239"/>
      <c r="Q829" s="239"/>
      <c r="R829" s="239"/>
      <c r="S829" s="239"/>
      <c r="T829" s="239"/>
      <c r="U829" s="239"/>
      <c r="V829" s="239"/>
      <c r="W829" s="239"/>
      <c r="X829" s="239"/>
      <c r="Y829" s="239"/>
      <c r="Z829" s="239"/>
      <c r="AA829" s="239"/>
      <c r="AB829" s="239"/>
      <c r="AC829" s="239"/>
      <c r="AD829" s="239"/>
      <c r="AE829" s="239"/>
      <c r="AF829" s="239"/>
      <c r="AG829" s="239"/>
      <c r="AH829" s="239"/>
    </row>
    <row r="830" ht="11.25" customHeight="1">
      <c r="A830" s="239"/>
      <c r="B830" s="239"/>
      <c r="C830" s="239"/>
      <c r="D830" s="239"/>
      <c r="E830" s="239"/>
      <c r="F830" s="239"/>
      <c r="G830" s="239"/>
      <c r="H830" s="239"/>
      <c r="I830" s="239"/>
      <c r="J830" s="239"/>
      <c r="K830" s="239"/>
      <c r="L830" s="239"/>
      <c r="M830" s="239"/>
      <c r="N830" s="239"/>
      <c r="O830" s="239"/>
      <c r="P830" s="239"/>
      <c r="Q830" s="239"/>
      <c r="R830" s="239"/>
      <c r="S830" s="239"/>
      <c r="T830" s="239"/>
      <c r="U830" s="239"/>
      <c r="V830" s="239"/>
      <c r="W830" s="239"/>
      <c r="X830" s="239"/>
      <c r="Y830" s="239"/>
      <c r="Z830" s="239"/>
      <c r="AA830" s="239"/>
      <c r="AB830" s="239"/>
      <c r="AC830" s="239"/>
      <c r="AD830" s="239"/>
      <c r="AE830" s="239"/>
      <c r="AF830" s="239"/>
      <c r="AG830" s="239"/>
      <c r="AH830" s="239"/>
    </row>
    <row r="831" ht="11.25" customHeight="1">
      <c r="A831" s="239"/>
      <c r="B831" s="239"/>
      <c r="C831" s="239"/>
      <c r="D831" s="239"/>
      <c r="E831" s="239"/>
      <c r="F831" s="239"/>
      <c r="G831" s="239"/>
      <c r="H831" s="239"/>
      <c r="I831" s="239"/>
      <c r="J831" s="239"/>
      <c r="K831" s="239"/>
      <c r="L831" s="239"/>
      <c r="M831" s="239"/>
      <c r="N831" s="239"/>
      <c r="O831" s="239"/>
      <c r="P831" s="239"/>
      <c r="Q831" s="239"/>
      <c r="R831" s="239"/>
      <c r="S831" s="239"/>
      <c r="T831" s="239"/>
      <c r="U831" s="239"/>
      <c r="V831" s="239"/>
      <c r="W831" s="239"/>
      <c r="X831" s="239"/>
      <c r="Y831" s="239"/>
      <c r="Z831" s="239"/>
      <c r="AA831" s="239"/>
      <c r="AB831" s="239"/>
      <c r="AC831" s="239"/>
      <c r="AD831" s="239"/>
      <c r="AE831" s="239"/>
      <c r="AF831" s="239"/>
      <c r="AG831" s="239"/>
      <c r="AH831" s="239"/>
    </row>
    <row r="832" ht="11.25" customHeight="1">
      <c r="A832" s="239"/>
      <c r="B832" s="239"/>
      <c r="C832" s="239"/>
      <c r="D832" s="239"/>
      <c r="E832" s="239"/>
      <c r="F832" s="239"/>
      <c r="G832" s="239"/>
      <c r="H832" s="239"/>
      <c r="I832" s="239"/>
      <c r="J832" s="239"/>
      <c r="K832" s="239"/>
      <c r="L832" s="239"/>
      <c r="M832" s="239"/>
      <c r="N832" s="239"/>
      <c r="O832" s="239"/>
      <c r="P832" s="239"/>
      <c r="Q832" s="239"/>
      <c r="R832" s="239"/>
      <c r="S832" s="239"/>
      <c r="T832" s="239"/>
      <c r="U832" s="239"/>
      <c r="V832" s="239"/>
      <c r="W832" s="239"/>
      <c r="X832" s="239"/>
      <c r="Y832" s="239"/>
      <c r="Z832" s="239"/>
      <c r="AA832" s="239"/>
      <c r="AB832" s="239"/>
      <c r="AC832" s="239"/>
      <c r="AD832" s="239"/>
      <c r="AE832" s="239"/>
      <c r="AF832" s="239"/>
      <c r="AG832" s="239"/>
      <c r="AH832" s="239"/>
    </row>
    <row r="833" ht="11.25" customHeight="1">
      <c r="A833" s="239"/>
      <c r="B833" s="239"/>
      <c r="C833" s="239"/>
      <c r="D833" s="239"/>
      <c r="E833" s="239"/>
      <c r="F833" s="239"/>
      <c r="G833" s="239"/>
      <c r="H833" s="239"/>
      <c r="I833" s="239"/>
      <c r="J833" s="239"/>
      <c r="K833" s="239"/>
      <c r="L833" s="239"/>
      <c r="M833" s="239"/>
      <c r="N833" s="239"/>
      <c r="O833" s="239"/>
      <c r="P833" s="239"/>
      <c r="Q833" s="239"/>
      <c r="R833" s="239"/>
      <c r="S833" s="239"/>
      <c r="T833" s="239"/>
      <c r="U833" s="239"/>
      <c r="V833" s="239"/>
      <c r="W833" s="239"/>
      <c r="X833" s="239"/>
      <c r="Y833" s="239"/>
      <c r="Z833" s="239"/>
      <c r="AA833" s="239"/>
      <c r="AB833" s="239"/>
      <c r="AC833" s="239"/>
      <c r="AD833" s="239"/>
      <c r="AE833" s="239"/>
      <c r="AF833" s="239"/>
      <c r="AG833" s="239"/>
      <c r="AH833" s="239"/>
    </row>
    <row r="834" ht="11.25" customHeight="1">
      <c r="A834" s="239"/>
      <c r="B834" s="239"/>
      <c r="C834" s="239"/>
      <c r="D834" s="239"/>
      <c r="E834" s="239"/>
      <c r="F834" s="239"/>
      <c r="G834" s="239"/>
      <c r="H834" s="239"/>
      <c r="I834" s="239"/>
      <c r="J834" s="239"/>
      <c r="K834" s="239"/>
      <c r="L834" s="239"/>
      <c r="M834" s="239"/>
      <c r="N834" s="239"/>
      <c r="O834" s="239"/>
      <c r="P834" s="239"/>
      <c r="Q834" s="239"/>
      <c r="R834" s="239"/>
      <c r="S834" s="239"/>
      <c r="T834" s="239"/>
      <c r="U834" s="239"/>
      <c r="V834" s="239"/>
      <c r="W834" s="239"/>
      <c r="X834" s="239"/>
      <c r="Y834" s="239"/>
      <c r="Z834" s="239"/>
      <c r="AA834" s="239"/>
      <c r="AB834" s="239"/>
      <c r="AC834" s="239"/>
      <c r="AD834" s="239"/>
      <c r="AE834" s="239"/>
      <c r="AF834" s="239"/>
      <c r="AG834" s="239"/>
      <c r="AH834" s="239"/>
    </row>
    <row r="835" ht="11.25" customHeight="1">
      <c r="A835" s="239"/>
      <c r="B835" s="239"/>
      <c r="C835" s="239"/>
      <c r="D835" s="239"/>
      <c r="E835" s="239"/>
      <c r="F835" s="239"/>
      <c r="G835" s="239"/>
      <c r="H835" s="239"/>
      <c r="I835" s="239"/>
      <c r="J835" s="239"/>
      <c r="K835" s="239"/>
      <c r="L835" s="239"/>
      <c r="M835" s="239"/>
      <c r="N835" s="239"/>
      <c r="O835" s="239"/>
      <c r="P835" s="239"/>
      <c r="Q835" s="239"/>
      <c r="R835" s="239"/>
      <c r="S835" s="239"/>
      <c r="T835" s="239"/>
      <c r="U835" s="239"/>
      <c r="V835" s="239"/>
      <c r="W835" s="239"/>
      <c r="X835" s="239"/>
      <c r="Y835" s="239"/>
      <c r="Z835" s="239"/>
      <c r="AA835" s="239"/>
      <c r="AB835" s="239"/>
      <c r="AC835" s="239"/>
      <c r="AD835" s="239"/>
      <c r="AE835" s="239"/>
      <c r="AF835" s="239"/>
      <c r="AG835" s="239"/>
      <c r="AH835" s="239"/>
    </row>
    <row r="836" ht="11.25" customHeight="1">
      <c r="A836" s="239"/>
      <c r="B836" s="239"/>
      <c r="C836" s="239"/>
      <c r="D836" s="239"/>
      <c r="E836" s="239"/>
      <c r="F836" s="239"/>
      <c r="G836" s="239"/>
      <c r="H836" s="239"/>
      <c r="I836" s="239"/>
      <c r="J836" s="239"/>
      <c r="K836" s="239"/>
      <c r="L836" s="239"/>
      <c r="M836" s="239"/>
      <c r="N836" s="239"/>
      <c r="O836" s="239"/>
      <c r="P836" s="239"/>
      <c r="Q836" s="239"/>
      <c r="R836" s="239"/>
      <c r="S836" s="239"/>
      <c r="T836" s="239"/>
      <c r="U836" s="239"/>
      <c r="V836" s="239"/>
      <c r="W836" s="239"/>
      <c r="X836" s="239"/>
      <c r="Y836" s="239"/>
      <c r="Z836" s="239"/>
      <c r="AA836" s="239"/>
      <c r="AB836" s="239"/>
      <c r="AC836" s="239"/>
      <c r="AD836" s="239"/>
      <c r="AE836" s="239"/>
      <c r="AF836" s="239"/>
      <c r="AG836" s="239"/>
      <c r="AH836" s="239"/>
    </row>
    <row r="837" ht="11.25" customHeight="1">
      <c r="A837" s="239"/>
      <c r="B837" s="239"/>
      <c r="C837" s="239"/>
      <c r="D837" s="239"/>
      <c r="E837" s="239"/>
      <c r="F837" s="239"/>
      <c r="G837" s="239"/>
      <c r="H837" s="239"/>
      <c r="I837" s="239"/>
      <c r="J837" s="239"/>
      <c r="K837" s="239"/>
      <c r="L837" s="239"/>
      <c r="M837" s="239"/>
      <c r="N837" s="239"/>
      <c r="O837" s="239"/>
      <c r="P837" s="239"/>
      <c r="Q837" s="239"/>
      <c r="R837" s="239"/>
      <c r="S837" s="239"/>
      <c r="T837" s="239"/>
      <c r="U837" s="239"/>
      <c r="V837" s="239"/>
      <c r="W837" s="239"/>
      <c r="X837" s="239"/>
      <c r="Y837" s="239"/>
      <c r="Z837" s="239"/>
      <c r="AA837" s="239"/>
      <c r="AB837" s="239"/>
      <c r="AC837" s="239"/>
      <c r="AD837" s="239"/>
      <c r="AE837" s="239"/>
      <c r="AF837" s="239"/>
      <c r="AG837" s="239"/>
      <c r="AH837" s="239"/>
    </row>
    <row r="838" ht="11.25" customHeight="1">
      <c r="A838" s="239"/>
      <c r="B838" s="239"/>
      <c r="C838" s="239"/>
      <c r="D838" s="239"/>
      <c r="E838" s="239"/>
      <c r="F838" s="239"/>
      <c r="G838" s="239"/>
      <c r="H838" s="239"/>
      <c r="I838" s="239"/>
      <c r="J838" s="239"/>
      <c r="K838" s="239"/>
      <c r="L838" s="239"/>
      <c r="M838" s="239"/>
      <c r="N838" s="239"/>
      <c r="O838" s="239"/>
      <c r="P838" s="239"/>
      <c r="Q838" s="239"/>
      <c r="R838" s="239"/>
      <c r="S838" s="239"/>
      <c r="T838" s="239"/>
      <c r="U838" s="239"/>
      <c r="V838" s="239"/>
      <c r="W838" s="239"/>
      <c r="X838" s="239"/>
      <c r="Y838" s="239"/>
      <c r="Z838" s="239"/>
      <c r="AA838" s="239"/>
      <c r="AB838" s="239"/>
      <c r="AC838" s="239"/>
      <c r="AD838" s="239"/>
      <c r="AE838" s="239"/>
      <c r="AF838" s="239"/>
      <c r="AG838" s="239"/>
      <c r="AH838" s="239"/>
    </row>
    <row r="839" ht="11.25" customHeight="1">
      <c r="A839" s="239"/>
      <c r="B839" s="239"/>
      <c r="C839" s="239"/>
      <c r="D839" s="239"/>
      <c r="E839" s="239"/>
      <c r="F839" s="239"/>
      <c r="G839" s="239"/>
      <c r="H839" s="239"/>
      <c r="I839" s="239"/>
      <c r="J839" s="239"/>
      <c r="K839" s="239"/>
      <c r="L839" s="239"/>
      <c r="M839" s="239"/>
      <c r="N839" s="239"/>
      <c r="O839" s="239"/>
      <c r="P839" s="239"/>
      <c r="Q839" s="239"/>
      <c r="R839" s="239"/>
      <c r="S839" s="239"/>
      <c r="T839" s="239"/>
      <c r="U839" s="239"/>
      <c r="V839" s="239"/>
      <c r="W839" s="239"/>
      <c r="X839" s="239"/>
      <c r="Y839" s="239"/>
      <c r="Z839" s="239"/>
      <c r="AA839" s="239"/>
      <c r="AB839" s="239"/>
      <c r="AC839" s="239"/>
      <c r="AD839" s="239"/>
      <c r="AE839" s="239"/>
      <c r="AF839" s="239"/>
      <c r="AG839" s="239"/>
      <c r="AH839" s="239"/>
    </row>
    <row r="840" ht="11.25" customHeight="1">
      <c r="A840" s="239"/>
      <c r="B840" s="239"/>
      <c r="C840" s="239"/>
      <c r="D840" s="239"/>
      <c r="E840" s="239"/>
      <c r="F840" s="239"/>
      <c r="G840" s="239"/>
      <c r="H840" s="239"/>
      <c r="I840" s="239"/>
      <c r="J840" s="239"/>
      <c r="K840" s="239"/>
      <c r="L840" s="239"/>
      <c r="M840" s="239"/>
      <c r="N840" s="239"/>
      <c r="O840" s="239"/>
      <c r="P840" s="239"/>
      <c r="Q840" s="239"/>
      <c r="R840" s="239"/>
      <c r="S840" s="239"/>
      <c r="T840" s="239"/>
      <c r="U840" s="239"/>
      <c r="V840" s="239"/>
      <c r="W840" s="239"/>
      <c r="X840" s="239"/>
      <c r="Y840" s="239"/>
      <c r="Z840" s="239"/>
      <c r="AA840" s="239"/>
      <c r="AB840" s="239"/>
      <c r="AC840" s="239"/>
      <c r="AD840" s="239"/>
      <c r="AE840" s="239"/>
      <c r="AF840" s="239"/>
      <c r="AG840" s="239"/>
      <c r="AH840" s="239"/>
    </row>
    <row r="841" ht="11.25" customHeight="1">
      <c r="A841" s="239"/>
      <c r="B841" s="239"/>
      <c r="C841" s="239"/>
      <c r="D841" s="239"/>
      <c r="E841" s="239"/>
      <c r="F841" s="239"/>
      <c r="G841" s="239"/>
      <c r="H841" s="239"/>
      <c r="I841" s="239"/>
      <c r="J841" s="239"/>
      <c r="K841" s="239"/>
      <c r="L841" s="239"/>
      <c r="M841" s="239"/>
      <c r="N841" s="239"/>
      <c r="O841" s="239"/>
      <c r="P841" s="239"/>
      <c r="Q841" s="239"/>
      <c r="R841" s="239"/>
      <c r="S841" s="239"/>
      <c r="T841" s="239"/>
      <c r="U841" s="239"/>
      <c r="V841" s="239"/>
      <c r="W841" s="239"/>
      <c r="X841" s="239"/>
      <c r="Y841" s="239"/>
      <c r="Z841" s="239"/>
      <c r="AA841" s="239"/>
      <c r="AB841" s="239"/>
      <c r="AC841" s="239"/>
      <c r="AD841" s="239"/>
      <c r="AE841" s="239"/>
      <c r="AF841" s="239"/>
      <c r="AG841" s="239"/>
      <c r="AH841" s="239"/>
    </row>
    <row r="842" ht="11.25" customHeight="1">
      <c r="A842" s="239"/>
      <c r="B842" s="239"/>
      <c r="C842" s="239"/>
      <c r="D842" s="239"/>
      <c r="E842" s="239"/>
      <c r="F842" s="239"/>
      <c r="G842" s="239"/>
      <c r="H842" s="239"/>
      <c r="I842" s="239"/>
      <c r="J842" s="239"/>
      <c r="K842" s="239"/>
      <c r="L842" s="239"/>
      <c r="M842" s="239"/>
      <c r="N842" s="239"/>
      <c r="O842" s="239"/>
      <c r="P842" s="239"/>
      <c r="Q842" s="239"/>
      <c r="R842" s="239"/>
      <c r="S842" s="239"/>
      <c r="T842" s="239"/>
      <c r="U842" s="239"/>
      <c r="V842" s="239"/>
      <c r="W842" s="239"/>
      <c r="X842" s="239"/>
      <c r="Y842" s="239"/>
      <c r="Z842" s="239"/>
      <c r="AA842" s="239"/>
      <c r="AB842" s="239"/>
      <c r="AC842" s="239"/>
      <c r="AD842" s="239"/>
      <c r="AE842" s="239"/>
      <c r="AF842" s="239"/>
      <c r="AG842" s="239"/>
      <c r="AH842" s="239"/>
    </row>
    <row r="843" ht="11.25" customHeight="1">
      <c r="A843" s="239"/>
      <c r="B843" s="239"/>
      <c r="C843" s="239"/>
      <c r="D843" s="239"/>
      <c r="E843" s="239"/>
      <c r="F843" s="239"/>
      <c r="G843" s="239"/>
      <c r="H843" s="239"/>
      <c r="I843" s="239"/>
      <c r="J843" s="239"/>
      <c r="K843" s="239"/>
      <c r="L843" s="239"/>
      <c r="M843" s="239"/>
      <c r="N843" s="239"/>
      <c r="O843" s="239"/>
      <c r="P843" s="239"/>
      <c r="Q843" s="239"/>
      <c r="R843" s="239"/>
      <c r="S843" s="239"/>
      <c r="T843" s="239"/>
      <c r="U843" s="239"/>
      <c r="V843" s="239"/>
      <c r="W843" s="239"/>
      <c r="X843" s="239"/>
      <c r="Y843" s="239"/>
      <c r="Z843" s="239"/>
      <c r="AA843" s="239"/>
      <c r="AB843" s="239"/>
      <c r="AC843" s="239"/>
      <c r="AD843" s="239"/>
      <c r="AE843" s="239"/>
      <c r="AF843" s="239"/>
      <c r="AG843" s="239"/>
      <c r="AH843" s="239"/>
    </row>
    <row r="844" ht="11.25" customHeight="1">
      <c r="A844" s="239"/>
      <c r="B844" s="239"/>
      <c r="C844" s="239"/>
      <c r="D844" s="239"/>
      <c r="E844" s="239"/>
      <c r="F844" s="239"/>
      <c r="G844" s="239"/>
      <c r="H844" s="239"/>
      <c r="I844" s="239"/>
      <c r="J844" s="239"/>
      <c r="K844" s="239"/>
      <c r="L844" s="239"/>
      <c r="M844" s="239"/>
      <c r="N844" s="239"/>
      <c r="O844" s="239"/>
      <c r="P844" s="239"/>
      <c r="Q844" s="239"/>
      <c r="R844" s="239"/>
      <c r="S844" s="239"/>
      <c r="T844" s="239"/>
      <c r="U844" s="239"/>
      <c r="V844" s="239"/>
      <c r="W844" s="239"/>
      <c r="X844" s="239"/>
      <c r="Y844" s="239"/>
      <c r="Z844" s="239"/>
      <c r="AA844" s="239"/>
      <c r="AB844" s="239"/>
      <c r="AC844" s="239"/>
      <c r="AD844" s="239"/>
      <c r="AE844" s="239"/>
      <c r="AF844" s="239"/>
      <c r="AG844" s="239"/>
      <c r="AH844" s="239"/>
    </row>
    <row r="845" ht="11.25" customHeight="1">
      <c r="A845" s="239"/>
      <c r="B845" s="239"/>
      <c r="C845" s="239"/>
      <c r="D845" s="239"/>
      <c r="E845" s="239"/>
      <c r="F845" s="239"/>
      <c r="G845" s="239"/>
      <c r="H845" s="239"/>
      <c r="I845" s="239"/>
      <c r="J845" s="239"/>
      <c r="K845" s="239"/>
      <c r="L845" s="239"/>
      <c r="M845" s="239"/>
      <c r="N845" s="239"/>
      <c r="O845" s="239"/>
      <c r="P845" s="239"/>
      <c r="Q845" s="239"/>
      <c r="R845" s="239"/>
      <c r="S845" s="239"/>
      <c r="T845" s="239"/>
      <c r="U845" s="239"/>
      <c r="V845" s="239"/>
      <c r="W845" s="239"/>
      <c r="X845" s="239"/>
      <c r="Y845" s="239"/>
      <c r="Z845" s="239"/>
      <c r="AA845" s="239"/>
      <c r="AB845" s="239"/>
      <c r="AC845" s="239"/>
      <c r="AD845" s="239"/>
      <c r="AE845" s="239"/>
      <c r="AF845" s="239"/>
      <c r="AG845" s="239"/>
      <c r="AH845" s="239"/>
    </row>
    <row r="846" ht="11.25" customHeight="1">
      <c r="A846" s="239"/>
      <c r="B846" s="239"/>
      <c r="C846" s="239"/>
      <c r="D846" s="239"/>
      <c r="E846" s="239"/>
      <c r="F846" s="239"/>
      <c r="G846" s="239"/>
      <c r="H846" s="239"/>
      <c r="I846" s="239"/>
      <c r="J846" s="239"/>
      <c r="K846" s="239"/>
      <c r="L846" s="239"/>
      <c r="M846" s="239"/>
      <c r="N846" s="239"/>
      <c r="O846" s="239"/>
      <c r="P846" s="239"/>
      <c r="Q846" s="239"/>
      <c r="R846" s="239"/>
      <c r="S846" s="239"/>
      <c r="T846" s="239"/>
      <c r="U846" s="239"/>
      <c r="V846" s="239"/>
      <c r="W846" s="239"/>
      <c r="X846" s="239"/>
      <c r="Y846" s="239"/>
      <c r="Z846" s="239"/>
      <c r="AA846" s="239"/>
      <c r="AB846" s="239"/>
      <c r="AC846" s="239"/>
      <c r="AD846" s="239"/>
      <c r="AE846" s="239"/>
      <c r="AF846" s="239"/>
      <c r="AG846" s="239"/>
      <c r="AH846" s="239"/>
    </row>
    <row r="847" ht="11.25" customHeight="1">
      <c r="A847" s="239"/>
      <c r="B847" s="239"/>
      <c r="C847" s="239"/>
      <c r="D847" s="239"/>
      <c r="E847" s="239"/>
      <c r="F847" s="239"/>
      <c r="G847" s="239"/>
      <c r="H847" s="239"/>
      <c r="I847" s="239"/>
      <c r="J847" s="239"/>
      <c r="K847" s="239"/>
      <c r="L847" s="239"/>
      <c r="M847" s="239"/>
      <c r="N847" s="239"/>
      <c r="O847" s="239"/>
      <c r="P847" s="239"/>
      <c r="Q847" s="239"/>
      <c r="R847" s="239"/>
      <c r="S847" s="239"/>
      <c r="T847" s="239"/>
      <c r="U847" s="239"/>
      <c r="V847" s="239"/>
      <c r="W847" s="239"/>
      <c r="X847" s="239"/>
      <c r="Y847" s="239"/>
      <c r="Z847" s="239"/>
      <c r="AA847" s="239"/>
      <c r="AB847" s="239"/>
      <c r="AC847" s="239"/>
      <c r="AD847" s="239"/>
      <c r="AE847" s="239"/>
      <c r="AF847" s="239"/>
      <c r="AG847" s="239"/>
      <c r="AH847" s="239"/>
    </row>
    <row r="848" ht="11.25" customHeight="1">
      <c r="A848" s="239"/>
      <c r="B848" s="239"/>
      <c r="C848" s="239"/>
      <c r="D848" s="239"/>
      <c r="E848" s="239"/>
      <c r="F848" s="239"/>
      <c r="G848" s="239"/>
      <c r="H848" s="239"/>
      <c r="I848" s="239"/>
      <c r="J848" s="239"/>
      <c r="K848" s="239"/>
      <c r="L848" s="239"/>
      <c r="M848" s="239"/>
      <c r="N848" s="239"/>
      <c r="O848" s="239"/>
      <c r="P848" s="239"/>
      <c r="Q848" s="239"/>
      <c r="R848" s="239"/>
      <c r="S848" s="239"/>
      <c r="T848" s="239"/>
      <c r="U848" s="239"/>
      <c r="V848" s="239"/>
      <c r="W848" s="239"/>
      <c r="X848" s="239"/>
      <c r="Y848" s="239"/>
      <c r="Z848" s="239"/>
      <c r="AA848" s="239"/>
      <c r="AB848" s="239"/>
      <c r="AC848" s="239"/>
      <c r="AD848" s="239"/>
      <c r="AE848" s="239"/>
      <c r="AF848" s="239"/>
      <c r="AG848" s="239"/>
      <c r="AH848" s="239"/>
    </row>
    <row r="849" ht="11.25" customHeight="1">
      <c r="A849" s="239"/>
      <c r="B849" s="239"/>
      <c r="C849" s="239"/>
      <c r="D849" s="239"/>
      <c r="E849" s="239"/>
      <c r="F849" s="239"/>
      <c r="G849" s="239"/>
      <c r="H849" s="239"/>
      <c r="I849" s="239"/>
      <c r="J849" s="239"/>
      <c r="K849" s="239"/>
      <c r="L849" s="239"/>
      <c r="M849" s="239"/>
      <c r="N849" s="239"/>
      <c r="O849" s="239"/>
      <c r="P849" s="239"/>
      <c r="Q849" s="239"/>
      <c r="R849" s="239"/>
      <c r="S849" s="239"/>
      <c r="T849" s="239"/>
      <c r="U849" s="239"/>
      <c r="V849" s="239"/>
      <c r="W849" s="239"/>
      <c r="X849" s="239"/>
      <c r="Y849" s="239"/>
      <c r="Z849" s="239"/>
      <c r="AA849" s="239"/>
      <c r="AB849" s="239"/>
      <c r="AC849" s="239"/>
      <c r="AD849" s="239"/>
      <c r="AE849" s="239"/>
      <c r="AF849" s="239"/>
      <c r="AG849" s="239"/>
      <c r="AH849" s="239"/>
    </row>
    <row r="850" ht="11.25" customHeight="1">
      <c r="A850" s="239"/>
      <c r="B850" s="239"/>
      <c r="C850" s="239"/>
      <c r="D850" s="239"/>
      <c r="E850" s="239"/>
      <c r="F850" s="239"/>
      <c r="G850" s="239"/>
      <c r="H850" s="239"/>
      <c r="I850" s="239"/>
      <c r="J850" s="239"/>
      <c r="K850" s="239"/>
      <c r="L850" s="239"/>
      <c r="M850" s="239"/>
      <c r="N850" s="239"/>
      <c r="O850" s="239"/>
      <c r="P850" s="239"/>
      <c r="Q850" s="239"/>
      <c r="R850" s="239"/>
      <c r="S850" s="239"/>
      <c r="T850" s="239"/>
      <c r="U850" s="239"/>
      <c r="V850" s="239"/>
      <c r="W850" s="239"/>
      <c r="X850" s="239"/>
      <c r="Y850" s="239"/>
      <c r="Z850" s="239"/>
      <c r="AA850" s="239"/>
      <c r="AB850" s="239"/>
      <c r="AC850" s="239"/>
      <c r="AD850" s="239"/>
      <c r="AE850" s="239"/>
      <c r="AF850" s="239"/>
      <c r="AG850" s="239"/>
      <c r="AH850" s="239"/>
    </row>
    <row r="851" ht="11.25" customHeight="1">
      <c r="A851" s="239"/>
      <c r="B851" s="239"/>
      <c r="C851" s="239"/>
      <c r="D851" s="239"/>
      <c r="E851" s="239"/>
      <c r="F851" s="239"/>
      <c r="G851" s="239"/>
      <c r="H851" s="239"/>
      <c r="I851" s="239"/>
      <c r="J851" s="239"/>
      <c r="K851" s="239"/>
      <c r="L851" s="239"/>
      <c r="M851" s="239"/>
      <c r="N851" s="239"/>
      <c r="O851" s="239"/>
      <c r="P851" s="239"/>
      <c r="Q851" s="239"/>
      <c r="R851" s="239"/>
      <c r="S851" s="239"/>
      <c r="T851" s="239"/>
      <c r="U851" s="239"/>
      <c r="V851" s="239"/>
      <c r="W851" s="239"/>
      <c r="X851" s="239"/>
      <c r="Y851" s="239"/>
      <c r="Z851" s="239"/>
      <c r="AA851" s="239"/>
      <c r="AB851" s="239"/>
      <c r="AC851" s="239"/>
      <c r="AD851" s="239"/>
      <c r="AE851" s="239"/>
      <c r="AF851" s="239"/>
      <c r="AG851" s="239"/>
      <c r="AH851" s="239"/>
    </row>
    <row r="852" ht="11.25" customHeight="1">
      <c r="A852" s="239"/>
      <c r="B852" s="239"/>
      <c r="C852" s="239"/>
      <c r="D852" s="239"/>
      <c r="E852" s="239"/>
      <c r="F852" s="239"/>
      <c r="G852" s="239"/>
      <c r="H852" s="239"/>
      <c r="I852" s="239"/>
      <c r="J852" s="239"/>
      <c r="K852" s="239"/>
      <c r="L852" s="239"/>
      <c r="M852" s="239"/>
      <c r="N852" s="239"/>
      <c r="O852" s="239"/>
      <c r="P852" s="239"/>
      <c r="Q852" s="239"/>
      <c r="R852" s="239"/>
      <c r="S852" s="239"/>
      <c r="T852" s="239"/>
      <c r="U852" s="239"/>
      <c r="V852" s="239"/>
      <c r="W852" s="239"/>
      <c r="X852" s="239"/>
      <c r="Y852" s="239"/>
      <c r="Z852" s="239"/>
      <c r="AA852" s="239"/>
      <c r="AB852" s="239"/>
      <c r="AC852" s="239"/>
      <c r="AD852" s="239"/>
      <c r="AE852" s="239"/>
      <c r="AF852" s="239"/>
      <c r="AG852" s="239"/>
      <c r="AH852" s="239"/>
    </row>
    <row r="853" ht="11.25" customHeight="1">
      <c r="A853" s="239"/>
      <c r="B853" s="239"/>
      <c r="C853" s="239"/>
      <c r="D853" s="239"/>
      <c r="E853" s="239"/>
      <c r="F853" s="239"/>
      <c r="G853" s="239"/>
      <c r="H853" s="239"/>
      <c r="I853" s="239"/>
      <c r="J853" s="239"/>
      <c r="K853" s="239"/>
      <c r="L853" s="239"/>
      <c r="M853" s="239"/>
      <c r="N853" s="239"/>
      <c r="O853" s="239"/>
      <c r="P853" s="239"/>
      <c r="Q853" s="239"/>
      <c r="R853" s="239"/>
      <c r="S853" s="239"/>
      <c r="T853" s="239"/>
      <c r="U853" s="239"/>
      <c r="V853" s="239"/>
      <c r="W853" s="239"/>
      <c r="X853" s="239"/>
      <c r="Y853" s="239"/>
      <c r="Z853" s="239"/>
      <c r="AA853" s="239"/>
      <c r="AB853" s="239"/>
      <c r="AC853" s="239"/>
      <c r="AD853" s="239"/>
      <c r="AE853" s="239"/>
      <c r="AF853" s="239"/>
      <c r="AG853" s="239"/>
      <c r="AH853" s="239"/>
    </row>
    <row r="854" ht="11.25" customHeight="1">
      <c r="A854" s="239"/>
      <c r="B854" s="239"/>
      <c r="C854" s="239"/>
      <c r="D854" s="239"/>
      <c r="E854" s="239"/>
      <c r="F854" s="239"/>
      <c r="G854" s="239"/>
      <c r="H854" s="239"/>
      <c r="I854" s="239"/>
      <c r="J854" s="239"/>
      <c r="K854" s="239"/>
      <c r="L854" s="239"/>
      <c r="M854" s="239"/>
      <c r="N854" s="239"/>
      <c r="O854" s="239"/>
      <c r="P854" s="239"/>
      <c r="Q854" s="239"/>
      <c r="R854" s="239"/>
      <c r="S854" s="239"/>
      <c r="T854" s="239"/>
      <c r="U854" s="239"/>
      <c r="V854" s="239"/>
      <c r="W854" s="239"/>
      <c r="X854" s="239"/>
      <c r="Y854" s="239"/>
      <c r="Z854" s="239"/>
      <c r="AA854" s="239"/>
      <c r="AB854" s="239"/>
      <c r="AC854" s="239"/>
      <c r="AD854" s="239"/>
      <c r="AE854" s="239"/>
      <c r="AF854" s="239"/>
      <c r="AG854" s="239"/>
      <c r="AH854" s="239"/>
    </row>
    <row r="855" ht="11.25" customHeight="1">
      <c r="A855" s="239"/>
      <c r="B855" s="239"/>
      <c r="C855" s="239"/>
      <c r="D855" s="239"/>
      <c r="E855" s="239"/>
      <c r="F855" s="239"/>
      <c r="G855" s="239"/>
      <c r="H855" s="239"/>
      <c r="I855" s="239"/>
      <c r="J855" s="239"/>
      <c r="K855" s="239"/>
      <c r="L855" s="239"/>
      <c r="M855" s="239"/>
      <c r="N855" s="239"/>
      <c r="O855" s="239"/>
      <c r="P855" s="239"/>
      <c r="Q855" s="239"/>
      <c r="R855" s="239"/>
      <c r="S855" s="239"/>
      <c r="T855" s="239"/>
      <c r="U855" s="239"/>
      <c r="V855" s="239"/>
      <c r="W855" s="239"/>
      <c r="X855" s="239"/>
      <c r="Y855" s="239"/>
      <c r="Z855" s="239"/>
      <c r="AA855" s="239"/>
      <c r="AB855" s="239"/>
      <c r="AC855" s="239"/>
      <c r="AD855" s="239"/>
      <c r="AE855" s="239"/>
      <c r="AF855" s="239"/>
      <c r="AG855" s="239"/>
      <c r="AH855" s="239"/>
    </row>
    <row r="856" ht="11.25" customHeight="1">
      <c r="A856" s="239"/>
      <c r="B856" s="239"/>
      <c r="C856" s="239"/>
      <c r="D856" s="239"/>
      <c r="E856" s="239"/>
      <c r="F856" s="239"/>
      <c r="G856" s="239"/>
      <c r="H856" s="239"/>
      <c r="I856" s="239"/>
      <c r="J856" s="239"/>
      <c r="K856" s="239"/>
      <c r="L856" s="239"/>
      <c r="M856" s="239"/>
      <c r="N856" s="239"/>
      <c r="O856" s="239"/>
      <c r="P856" s="239"/>
      <c r="Q856" s="239"/>
      <c r="R856" s="239"/>
      <c r="S856" s="239"/>
      <c r="T856" s="239"/>
      <c r="U856" s="239"/>
      <c r="V856" s="239"/>
      <c r="W856" s="239"/>
      <c r="X856" s="239"/>
      <c r="Y856" s="239"/>
      <c r="Z856" s="239"/>
      <c r="AA856" s="239"/>
      <c r="AB856" s="239"/>
      <c r="AC856" s="239"/>
      <c r="AD856" s="239"/>
      <c r="AE856" s="239"/>
      <c r="AF856" s="239"/>
      <c r="AG856" s="239"/>
      <c r="AH856" s="239"/>
    </row>
    <row r="857" ht="11.25" customHeight="1">
      <c r="A857" s="239"/>
      <c r="B857" s="239"/>
      <c r="C857" s="239"/>
      <c r="D857" s="239"/>
      <c r="E857" s="239"/>
      <c r="F857" s="239"/>
      <c r="G857" s="239"/>
      <c r="H857" s="239"/>
      <c r="I857" s="239"/>
      <c r="J857" s="239"/>
      <c r="K857" s="239"/>
      <c r="L857" s="239"/>
      <c r="M857" s="239"/>
      <c r="N857" s="239"/>
      <c r="O857" s="239"/>
      <c r="P857" s="239"/>
      <c r="Q857" s="239"/>
      <c r="R857" s="239"/>
      <c r="S857" s="239"/>
      <c r="T857" s="239"/>
      <c r="U857" s="239"/>
      <c r="V857" s="239"/>
      <c r="W857" s="239"/>
      <c r="X857" s="239"/>
      <c r="Y857" s="239"/>
      <c r="Z857" s="239"/>
      <c r="AA857" s="239"/>
      <c r="AB857" s="239"/>
      <c r="AC857" s="239"/>
      <c r="AD857" s="239"/>
      <c r="AE857" s="239"/>
      <c r="AF857" s="239"/>
      <c r="AG857" s="239"/>
      <c r="AH857" s="239"/>
    </row>
    <row r="858" ht="11.25" customHeight="1">
      <c r="A858" s="239"/>
      <c r="B858" s="239"/>
      <c r="C858" s="239"/>
      <c r="D858" s="239"/>
      <c r="E858" s="239"/>
      <c r="F858" s="239"/>
      <c r="G858" s="239"/>
      <c r="H858" s="239"/>
      <c r="I858" s="239"/>
      <c r="J858" s="239"/>
      <c r="K858" s="239"/>
      <c r="L858" s="239"/>
      <c r="M858" s="239"/>
      <c r="N858" s="239"/>
      <c r="O858" s="239"/>
      <c r="P858" s="239"/>
      <c r="Q858" s="239"/>
      <c r="R858" s="239"/>
      <c r="S858" s="239"/>
      <c r="T858" s="239"/>
      <c r="U858" s="239"/>
      <c r="V858" s="239"/>
      <c r="W858" s="239"/>
      <c r="X858" s="239"/>
      <c r="Y858" s="239"/>
      <c r="Z858" s="239"/>
      <c r="AA858" s="239"/>
      <c r="AB858" s="239"/>
      <c r="AC858" s="239"/>
      <c r="AD858" s="239"/>
      <c r="AE858" s="239"/>
      <c r="AF858" s="239"/>
      <c r="AG858" s="239"/>
      <c r="AH858" s="239"/>
    </row>
    <row r="859" ht="11.25" customHeight="1">
      <c r="A859" s="239"/>
      <c r="B859" s="239"/>
      <c r="C859" s="239"/>
      <c r="D859" s="239"/>
      <c r="E859" s="239"/>
      <c r="F859" s="239"/>
      <c r="G859" s="239"/>
      <c r="H859" s="239"/>
      <c r="I859" s="239"/>
      <c r="J859" s="239"/>
      <c r="K859" s="239"/>
      <c r="L859" s="239"/>
      <c r="M859" s="239"/>
      <c r="N859" s="239"/>
      <c r="O859" s="239"/>
      <c r="P859" s="239"/>
      <c r="Q859" s="239"/>
      <c r="R859" s="239"/>
      <c r="S859" s="239"/>
      <c r="T859" s="239"/>
      <c r="U859" s="239"/>
      <c r="V859" s="239"/>
      <c r="W859" s="239"/>
      <c r="X859" s="239"/>
      <c r="Y859" s="239"/>
      <c r="Z859" s="239"/>
      <c r="AA859" s="239"/>
      <c r="AB859" s="239"/>
      <c r="AC859" s="239"/>
      <c r="AD859" s="239"/>
      <c r="AE859" s="239"/>
      <c r="AF859" s="239"/>
      <c r="AG859" s="239"/>
      <c r="AH859" s="239"/>
    </row>
    <row r="860" ht="11.25" customHeight="1">
      <c r="A860" s="239"/>
      <c r="B860" s="239"/>
      <c r="C860" s="239"/>
      <c r="D860" s="239"/>
      <c r="E860" s="239"/>
      <c r="F860" s="239"/>
      <c r="G860" s="239"/>
      <c r="H860" s="239"/>
      <c r="I860" s="239"/>
      <c r="J860" s="239"/>
      <c r="K860" s="239"/>
      <c r="L860" s="239"/>
      <c r="M860" s="239"/>
      <c r="N860" s="239"/>
      <c r="O860" s="239"/>
      <c r="P860" s="239"/>
      <c r="Q860" s="239"/>
      <c r="R860" s="239"/>
      <c r="S860" s="239"/>
      <c r="T860" s="239"/>
      <c r="U860" s="239"/>
      <c r="V860" s="239"/>
      <c r="W860" s="239"/>
      <c r="X860" s="239"/>
      <c r="Y860" s="239"/>
      <c r="Z860" s="239"/>
      <c r="AA860" s="239"/>
      <c r="AB860" s="239"/>
      <c r="AC860" s="239"/>
      <c r="AD860" s="239"/>
      <c r="AE860" s="239"/>
      <c r="AF860" s="239"/>
      <c r="AG860" s="239"/>
      <c r="AH860" s="239"/>
    </row>
    <row r="861" ht="11.25" customHeight="1">
      <c r="A861" s="239"/>
      <c r="B861" s="239"/>
      <c r="C861" s="239"/>
      <c r="D861" s="239"/>
      <c r="E861" s="239"/>
      <c r="F861" s="239"/>
      <c r="G861" s="239"/>
      <c r="H861" s="239"/>
      <c r="I861" s="239"/>
      <c r="J861" s="239"/>
      <c r="K861" s="239"/>
      <c r="L861" s="239"/>
      <c r="M861" s="239"/>
      <c r="N861" s="239"/>
      <c r="O861" s="239"/>
      <c r="P861" s="239"/>
      <c r="Q861" s="239"/>
      <c r="R861" s="239"/>
      <c r="S861" s="239"/>
      <c r="T861" s="239"/>
      <c r="U861" s="239"/>
      <c r="V861" s="239"/>
      <c r="W861" s="239"/>
      <c r="X861" s="239"/>
      <c r="Y861" s="239"/>
      <c r="Z861" s="239"/>
      <c r="AA861" s="239"/>
      <c r="AB861" s="239"/>
      <c r="AC861" s="239"/>
      <c r="AD861" s="239"/>
      <c r="AE861" s="239"/>
      <c r="AF861" s="239"/>
      <c r="AG861" s="239"/>
      <c r="AH861" s="239"/>
    </row>
    <row r="862" ht="11.25" customHeight="1">
      <c r="A862" s="239"/>
      <c r="B862" s="239"/>
      <c r="C862" s="239"/>
      <c r="D862" s="239"/>
      <c r="E862" s="239"/>
      <c r="F862" s="239"/>
      <c r="G862" s="239"/>
      <c r="H862" s="239"/>
      <c r="I862" s="239"/>
      <c r="J862" s="239"/>
      <c r="K862" s="239"/>
      <c r="L862" s="239"/>
      <c r="M862" s="239"/>
      <c r="N862" s="239"/>
      <c r="O862" s="239"/>
      <c r="P862" s="239"/>
      <c r="Q862" s="239"/>
      <c r="R862" s="239"/>
      <c r="S862" s="239"/>
      <c r="T862" s="239"/>
      <c r="U862" s="239"/>
      <c r="V862" s="239"/>
      <c r="W862" s="239"/>
      <c r="X862" s="239"/>
      <c r="Y862" s="239"/>
      <c r="Z862" s="239"/>
      <c r="AA862" s="239"/>
      <c r="AB862" s="239"/>
      <c r="AC862" s="239"/>
      <c r="AD862" s="239"/>
      <c r="AE862" s="239"/>
      <c r="AF862" s="239"/>
      <c r="AG862" s="239"/>
      <c r="AH862" s="239"/>
    </row>
    <row r="863" ht="11.25" customHeight="1">
      <c r="A863" s="239"/>
      <c r="B863" s="239"/>
      <c r="C863" s="239"/>
      <c r="D863" s="239"/>
      <c r="E863" s="239"/>
      <c r="F863" s="239"/>
      <c r="G863" s="239"/>
      <c r="H863" s="239"/>
      <c r="I863" s="239"/>
      <c r="J863" s="239"/>
      <c r="K863" s="239"/>
      <c r="L863" s="239"/>
      <c r="M863" s="239"/>
      <c r="N863" s="239"/>
      <c r="O863" s="239"/>
      <c r="P863" s="239"/>
      <c r="Q863" s="239"/>
      <c r="R863" s="239"/>
      <c r="S863" s="239"/>
      <c r="T863" s="239"/>
      <c r="U863" s="239"/>
      <c r="V863" s="239"/>
      <c r="W863" s="239"/>
      <c r="X863" s="239"/>
      <c r="Y863" s="239"/>
      <c r="Z863" s="239"/>
      <c r="AA863" s="239"/>
      <c r="AB863" s="239"/>
      <c r="AC863" s="239"/>
      <c r="AD863" s="239"/>
      <c r="AE863" s="239"/>
      <c r="AF863" s="239"/>
      <c r="AG863" s="239"/>
      <c r="AH863" s="239"/>
    </row>
    <row r="864" ht="11.25" customHeight="1">
      <c r="A864" s="239"/>
      <c r="B864" s="239"/>
      <c r="C864" s="239"/>
      <c r="D864" s="239"/>
      <c r="E864" s="239"/>
      <c r="F864" s="239"/>
      <c r="G864" s="239"/>
      <c r="H864" s="239"/>
      <c r="I864" s="239"/>
      <c r="J864" s="239"/>
      <c r="K864" s="239"/>
      <c r="L864" s="239"/>
      <c r="M864" s="239"/>
      <c r="N864" s="239"/>
      <c r="O864" s="239"/>
      <c r="P864" s="239"/>
      <c r="Q864" s="239"/>
      <c r="R864" s="239"/>
      <c r="S864" s="239"/>
      <c r="T864" s="239"/>
      <c r="U864" s="239"/>
      <c r="V864" s="239"/>
      <c r="W864" s="239"/>
      <c r="X864" s="239"/>
      <c r="Y864" s="239"/>
      <c r="Z864" s="239"/>
      <c r="AA864" s="239"/>
      <c r="AB864" s="239"/>
      <c r="AC864" s="239"/>
      <c r="AD864" s="239"/>
      <c r="AE864" s="239"/>
      <c r="AF864" s="239"/>
      <c r="AG864" s="239"/>
      <c r="AH864" s="239"/>
    </row>
    <row r="865" ht="11.25" customHeight="1">
      <c r="A865" s="239"/>
      <c r="B865" s="239"/>
      <c r="C865" s="239"/>
      <c r="D865" s="239"/>
      <c r="E865" s="239"/>
      <c r="F865" s="239"/>
      <c r="G865" s="239"/>
      <c r="H865" s="239"/>
      <c r="I865" s="239"/>
      <c r="J865" s="239"/>
      <c r="K865" s="239"/>
      <c r="L865" s="239"/>
      <c r="M865" s="239"/>
      <c r="N865" s="239"/>
      <c r="O865" s="239"/>
      <c r="P865" s="239"/>
      <c r="Q865" s="239"/>
      <c r="R865" s="239"/>
      <c r="S865" s="239"/>
      <c r="T865" s="239"/>
      <c r="U865" s="239"/>
      <c r="V865" s="239"/>
      <c r="W865" s="239"/>
      <c r="X865" s="239"/>
      <c r="Y865" s="239"/>
      <c r="Z865" s="239"/>
      <c r="AA865" s="239"/>
      <c r="AB865" s="239"/>
      <c r="AC865" s="239"/>
      <c r="AD865" s="239"/>
      <c r="AE865" s="239"/>
      <c r="AF865" s="239"/>
      <c r="AG865" s="239"/>
      <c r="AH865" s="239"/>
    </row>
    <row r="866" ht="11.25" customHeight="1">
      <c r="A866" s="239"/>
      <c r="B866" s="239"/>
      <c r="C866" s="239"/>
      <c r="D866" s="239"/>
      <c r="E866" s="239"/>
      <c r="F866" s="239"/>
      <c r="G866" s="239"/>
      <c r="H866" s="239"/>
      <c r="I866" s="239"/>
      <c r="J866" s="239"/>
      <c r="K866" s="239"/>
      <c r="L866" s="239"/>
      <c r="M866" s="239"/>
      <c r="N866" s="239"/>
      <c r="O866" s="239"/>
      <c r="P866" s="239"/>
      <c r="Q866" s="239"/>
      <c r="R866" s="239"/>
      <c r="S866" s="239"/>
      <c r="T866" s="239"/>
      <c r="U866" s="239"/>
      <c r="V866" s="239"/>
      <c r="W866" s="239"/>
      <c r="X866" s="239"/>
      <c r="Y866" s="239"/>
      <c r="Z866" s="239"/>
      <c r="AA866" s="239"/>
      <c r="AB866" s="239"/>
      <c r="AC866" s="239"/>
      <c r="AD866" s="239"/>
      <c r="AE866" s="239"/>
      <c r="AF866" s="239"/>
      <c r="AG866" s="239"/>
      <c r="AH866" s="239"/>
    </row>
    <row r="867" ht="11.25" customHeight="1">
      <c r="A867" s="239"/>
      <c r="B867" s="239"/>
      <c r="C867" s="239"/>
      <c r="D867" s="239"/>
      <c r="E867" s="239"/>
      <c r="F867" s="239"/>
      <c r="G867" s="239"/>
      <c r="H867" s="239"/>
      <c r="I867" s="239"/>
      <c r="J867" s="239"/>
      <c r="K867" s="239"/>
      <c r="L867" s="239"/>
      <c r="M867" s="239"/>
      <c r="N867" s="239"/>
      <c r="O867" s="239"/>
      <c r="P867" s="239"/>
      <c r="Q867" s="239"/>
      <c r="R867" s="239"/>
      <c r="S867" s="239"/>
      <c r="T867" s="239"/>
      <c r="U867" s="239"/>
      <c r="V867" s="239"/>
      <c r="W867" s="239"/>
      <c r="X867" s="239"/>
      <c r="Y867" s="239"/>
      <c r="Z867" s="239"/>
      <c r="AA867" s="239"/>
      <c r="AB867" s="239"/>
      <c r="AC867" s="239"/>
      <c r="AD867" s="239"/>
      <c r="AE867" s="239"/>
      <c r="AF867" s="239"/>
      <c r="AG867" s="239"/>
      <c r="AH867" s="239"/>
    </row>
    <row r="868" ht="11.25" customHeight="1">
      <c r="A868" s="239"/>
      <c r="B868" s="239"/>
      <c r="C868" s="239"/>
      <c r="D868" s="239"/>
      <c r="E868" s="239"/>
      <c r="F868" s="239"/>
      <c r="G868" s="239"/>
      <c r="H868" s="239"/>
      <c r="I868" s="239"/>
      <c r="J868" s="239"/>
      <c r="K868" s="239"/>
      <c r="L868" s="239"/>
      <c r="M868" s="239"/>
      <c r="N868" s="239"/>
      <c r="O868" s="239"/>
      <c r="P868" s="239"/>
      <c r="Q868" s="239"/>
      <c r="R868" s="239"/>
      <c r="S868" s="239"/>
      <c r="T868" s="239"/>
      <c r="U868" s="239"/>
      <c r="V868" s="239"/>
      <c r="W868" s="239"/>
      <c r="X868" s="239"/>
      <c r="Y868" s="239"/>
      <c r="Z868" s="239"/>
      <c r="AA868" s="239"/>
      <c r="AB868" s="239"/>
      <c r="AC868" s="239"/>
      <c r="AD868" s="239"/>
      <c r="AE868" s="239"/>
      <c r="AF868" s="239"/>
      <c r="AG868" s="239"/>
      <c r="AH868" s="239"/>
    </row>
    <row r="869" ht="11.25" customHeight="1">
      <c r="A869" s="239"/>
      <c r="B869" s="239"/>
      <c r="C869" s="239"/>
      <c r="D869" s="239"/>
      <c r="E869" s="239"/>
      <c r="F869" s="239"/>
      <c r="G869" s="239"/>
      <c r="H869" s="239"/>
      <c r="I869" s="239"/>
      <c r="J869" s="239"/>
      <c r="K869" s="239"/>
      <c r="L869" s="239"/>
      <c r="M869" s="239"/>
      <c r="N869" s="239"/>
      <c r="O869" s="239"/>
      <c r="P869" s="239"/>
      <c r="Q869" s="239"/>
      <c r="R869" s="239"/>
      <c r="S869" s="239"/>
      <c r="T869" s="239"/>
      <c r="U869" s="239"/>
      <c r="V869" s="239"/>
      <c r="W869" s="239"/>
      <c r="X869" s="239"/>
      <c r="Y869" s="239"/>
      <c r="Z869" s="239"/>
      <c r="AA869" s="239"/>
      <c r="AB869" s="239"/>
      <c r="AC869" s="239"/>
      <c r="AD869" s="239"/>
      <c r="AE869" s="239"/>
      <c r="AF869" s="239"/>
      <c r="AG869" s="239"/>
      <c r="AH869" s="239"/>
    </row>
    <row r="870" ht="11.25" customHeight="1">
      <c r="A870" s="239"/>
      <c r="B870" s="239"/>
      <c r="C870" s="239"/>
      <c r="D870" s="239"/>
      <c r="E870" s="239"/>
      <c r="F870" s="239"/>
      <c r="G870" s="239"/>
      <c r="H870" s="239"/>
      <c r="I870" s="239"/>
      <c r="J870" s="239"/>
      <c r="K870" s="239"/>
      <c r="L870" s="239"/>
      <c r="M870" s="239"/>
      <c r="N870" s="239"/>
      <c r="O870" s="239"/>
      <c r="P870" s="239"/>
      <c r="Q870" s="239"/>
      <c r="R870" s="239"/>
      <c r="S870" s="239"/>
      <c r="T870" s="239"/>
      <c r="U870" s="239"/>
      <c r="V870" s="239"/>
      <c r="W870" s="239"/>
      <c r="X870" s="239"/>
      <c r="Y870" s="239"/>
      <c r="Z870" s="239"/>
      <c r="AA870" s="239"/>
      <c r="AB870" s="239"/>
      <c r="AC870" s="239"/>
      <c r="AD870" s="239"/>
      <c r="AE870" s="239"/>
      <c r="AF870" s="239"/>
      <c r="AG870" s="239"/>
      <c r="AH870" s="239"/>
    </row>
    <row r="871" ht="11.25" customHeight="1">
      <c r="A871" s="239"/>
      <c r="B871" s="239"/>
      <c r="C871" s="239"/>
      <c r="D871" s="239"/>
      <c r="E871" s="239"/>
      <c r="F871" s="239"/>
      <c r="G871" s="239"/>
      <c r="H871" s="239"/>
      <c r="I871" s="239"/>
      <c r="J871" s="239"/>
      <c r="K871" s="239"/>
      <c r="L871" s="239"/>
      <c r="M871" s="239"/>
      <c r="N871" s="239"/>
      <c r="O871" s="239"/>
      <c r="P871" s="239"/>
      <c r="Q871" s="239"/>
      <c r="R871" s="239"/>
      <c r="S871" s="239"/>
      <c r="T871" s="239"/>
      <c r="U871" s="239"/>
      <c r="V871" s="239"/>
      <c r="W871" s="239"/>
      <c r="X871" s="239"/>
      <c r="Y871" s="239"/>
      <c r="Z871" s="239"/>
      <c r="AA871" s="239"/>
      <c r="AB871" s="239"/>
      <c r="AC871" s="239"/>
      <c r="AD871" s="239"/>
      <c r="AE871" s="239"/>
      <c r="AF871" s="239"/>
      <c r="AG871" s="239"/>
      <c r="AH871" s="239"/>
    </row>
    <row r="872" ht="11.25" customHeight="1">
      <c r="A872" s="239"/>
      <c r="B872" s="239"/>
      <c r="C872" s="239"/>
      <c r="D872" s="239"/>
      <c r="E872" s="239"/>
      <c r="F872" s="239"/>
      <c r="G872" s="239"/>
      <c r="H872" s="239"/>
      <c r="I872" s="239"/>
      <c r="J872" s="239"/>
      <c r="K872" s="239"/>
      <c r="L872" s="239"/>
      <c r="M872" s="239"/>
      <c r="N872" s="239"/>
      <c r="O872" s="239"/>
      <c r="P872" s="239"/>
      <c r="Q872" s="239"/>
      <c r="R872" s="239"/>
      <c r="S872" s="239"/>
      <c r="T872" s="239"/>
      <c r="U872" s="239"/>
      <c r="V872" s="239"/>
      <c r="W872" s="239"/>
      <c r="X872" s="239"/>
      <c r="Y872" s="239"/>
      <c r="Z872" s="239"/>
      <c r="AA872" s="239"/>
      <c r="AB872" s="239"/>
      <c r="AC872" s="239"/>
      <c r="AD872" s="239"/>
      <c r="AE872" s="239"/>
      <c r="AF872" s="239"/>
      <c r="AG872" s="239"/>
      <c r="AH872" s="239"/>
    </row>
    <row r="873" ht="11.25" customHeight="1">
      <c r="A873" s="239"/>
      <c r="B873" s="239"/>
      <c r="C873" s="239"/>
      <c r="D873" s="239"/>
      <c r="E873" s="239"/>
      <c r="F873" s="239"/>
      <c r="G873" s="239"/>
      <c r="H873" s="239"/>
      <c r="I873" s="239"/>
      <c r="J873" s="239"/>
      <c r="K873" s="239"/>
      <c r="L873" s="239"/>
      <c r="M873" s="239"/>
      <c r="N873" s="239"/>
      <c r="O873" s="239"/>
      <c r="P873" s="239"/>
      <c r="Q873" s="239"/>
      <c r="R873" s="239"/>
      <c r="S873" s="239"/>
      <c r="T873" s="239"/>
      <c r="U873" s="239"/>
      <c r="V873" s="239"/>
      <c r="W873" s="239"/>
      <c r="X873" s="239"/>
      <c r="Y873" s="239"/>
      <c r="Z873" s="239"/>
      <c r="AA873" s="239"/>
      <c r="AB873" s="239"/>
      <c r="AC873" s="239"/>
      <c r="AD873" s="239"/>
      <c r="AE873" s="239"/>
      <c r="AF873" s="239"/>
      <c r="AG873" s="239"/>
      <c r="AH873" s="239"/>
    </row>
    <row r="874" ht="11.25" customHeight="1">
      <c r="A874" s="239"/>
      <c r="B874" s="239"/>
      <c r="C874" s="239"/>
      <c r="D874" s="239"/>
      <c r="E874" s="239"/>
      <c r="F874" s="239"/>
      <c r="G874" s="239"/>
      <c r="H874" s="239"/>
      <c r="I874" s="239"/>
      <c r="J874" s="239"/>
      <c r="K874" s="239"/>
      <c r="L874" s="239"/>
      <c r="M874" s="239"/>
      <c r="N874" s="239"/>
      <c r="O874" s="239"/>
      <c r="P874" s="239"/>
      <c r="Q874" s="239"/>
      <c r="R874" s="239"/>
      <c r="S874" s="239"/>
      <c r="T874" s="239"/>
      <c r="U874" s="239"/>
      <c r="V874" s="239"/>
      <c r="W874" s="239"/>
      <c r="X874" s="239"/>
      <c r="Y874" s="239"/>
      <c r="Z874" s="239"/>
      <c r="AA874" s="239"/>
      <c r="AB874" s="239"/>
      <c r="AC874" s="239"/>
      <c r="AD874" s="239"/>
      <c r="AE874" s="239"/>
      <c r="AF874" s="239"/>
      <c r="AG874" s="239"/>
      <c r="AH874" s="239"/>
    </row>
    <row r="875" ht="11.25" customHeight="1">
      <c r="A875" s="239"/>
      <c r="B875" s="239"/>
      <c r="C875" s="239"/>
      <c r="D875" s="239"/>
      <c r="E875" s="239"/>
      <c r="F875" s="239"/>
      <c r="G875" s="239"/>
      <c r="H875" s="239"/>
      <c r="I875" s="239"/>
      <c r="J875" s="239"/>
      <c r="K875" s="239"/>
      <c r="L875" s="239"/>
      <c r="M875" s="239"/>
      <c r="N875" s="239"/>
      <c r="O875" s="239"/>
      <c r="P875" s="239"/>
      <c r="Q875" s="239"/>
      <c r="R875" s="239"/>
      <c r="S875" s="239"/>
      <c r="T875" s="239"/>
      <c r="U875" s="239"/>
      <c r="V875" s="239"/>
      <c r="W875" s="239"/>
      <c r="X875" s="239"/>
      <c r="Y875" s="239"/>
      <c r="Z875" s="239"/>
      <c r="AA875" s="239"/>
      <c r="AB875" s="239"/>
      <c r="AC875" s="239"/>
      <c r="AD875" s="239"/>
      <c r="AE875" s="239"/>
      <c r="AF875" s="239"/>
      <c r="AG875" s="239"/>
      <c r="AH875" s="239"/>
    </row>
    <row r="876" ht="11.25" customHeight="1">
      <c r="A876" s="239"/>
      <c r="B876" s="239"/>
      <c r="C876" s="239"/>
      <c r="D876" s="239"/>
      <c r="E876" s="239"/>
      <c r="F876" s="239"/>
      <c r="G876" s="239"/>
      <c r="H876" s="239"/>
      <c r="I876" s="239"/>
      <c r="J876" s="239"/>
      <c r="K876" s="239"/>
      <c r="L876" s="239"/>
      <c r="M876" s="239"/>
      <c r="N876" s="239"/>
      <c r="O876" s="239"/>
      <c r="P876" s="239"/>
      <c r="Q876" s="239"/>
      <c r="R876" s="239"/>
      <c r="S876" s="239"/>
      <c r="T876" s="239"/>
      <c r="U876" s="239"/>
      <c r="V876" s="239"/>
      <c r="W876" s="239"/>
      <c r="X876" s="239"/>
      <c r="Y876" s="239"/>
      <c r="Z876" s="239"/>
      <c r="AA876" s="239"/>
      <c r="AB876" s="239"/>
      <c r="AC876" s="239"/>
      <c r="AD876" s="239"/>
      <c r="AE876" s="239"/>
      <c r="AF876" s="239"/>
      <c r="AG876" s="239"/>
      <c r="AH876" s="239"/>
    </row>
    <row r="877" ht="11.25" customHeight="1">
      <c r="A877" s="239"/>
      <c r="B877" s="239"/>
      <c r="C877" s="239"/>
      <c r="D877" s="239"/>
      <c r="E877" s="239"/>
      <c r="F877" s="239"/>
      <c r="G877" s="239"/>
      <c r="H877" s="239"/>
      <c r="I877" s="239"/>
      <c r="J877" s="239"/>
      <c r="K877" s="239"/>
      <c r="L877" s="239"/>
      <c r="M877" s="239"/>
      <c r="N877" s="239"/>
      <c r="O877" s="239"/>
      <c r="P877" s="239"/>
      <c r="Q877" s="239"/>
      <c r="R877" s="239"/>
      <c r="S877" s="239"/>
      <c r="T877" s="239"/>
      <c r="U877" s="239"/>
      <c r="V877" s="239"/>
      <c r="W877" s="239"/>
      <c r="X877" s="239"/>
      <c r="Y877" s="239"/>
      <c r="Z877" s="239"/>
      <c r="AA877" s="239"/>
      <c r="AB877" s="239"/>
      <c r="AC877" s="239"/>
      <c r="AD877" s="239"/>
      <c r="AE877" s="239"/>
      <c r="AF877" s="239"/>
      <c r="AG877" s="239"/>
      <c r="AH877" s="239"/>
    </row>
    <row r="878" ht="11.25" customHeight="1">
      <c r="A878" s="239"/>
      <c r="B878" s="239"/>
      <c r="C878" s="239"/>
      <c r="D878" s="239"/>
      <c r="E878" s="239"/>
      <c r="F878" s="239"/>
      <c r="G878" s="239"/>
      <c r="H878" s="239"/>
      <c r="I878" s="239"/>
      <c r="J878" s="239"/>
      <c r="K878" s="239"/>
      <c r="L878" s="239"/>
      <c r="M878" s="239"/>
      <c r="N878" s="239"/>
      <c r="O878" s="239"/>
      <c r="P878" s="239"/>
      <c r="Q878" s="239"/>
      <c r="R878" s="239"/>
      <c r="S878" s="239"/>
      <c r="T878" s="239"/>
      <c r="U878" s="239"/>
      <c r="V878" s="239"/>
      <c r="W878" s="239"/>
      <c r="X878" s="239"/>
      <c r="Y878" s="239"/>
      <c r="Z878" s="239"/>
      <c r="AA878" s="239"/>
      <c r="AB878" s="239"/>
      <c r="AC878" s="239"/>
      <c r="AD878" s="239"/>
      <c r="AE878" s="239"/>
      <c r="AF878" s="239"/>
      <c r="AG878" s="239"/>
      <c r="AH878" s="239"/>
    </row>
    <row r="879" ht="11.25" customHeight="1">
      <c r="A879" s="239"/>
      <c r="B879" s="239"/>
      <c r="C879" s="239"/>
      <c r="D879" s="239"/>
      <c r="E879" s="239"/>
      <c r="F879" s="239"/>
      <c r="G879" s="239"/>
      <c r="H879" s="239"/>
      <c r="I879" s="239"/>
      <c r="J879" s="239"/>
      <c r="K879" s="239"/>
      <c r="L879" s="239"/>
      <c r="M879" s="239"/>
      <c r="N879" s="239"/>
      <c r="O879" s="239"/>
      <c r="P879" s="239"/>
      <c r="Q879" s="239"/>
      <c r="R879" s="239"/>
      <c r="S879" s="239"/>
      <c r="T879" s="239"/>
      <c r="U879" s="239"/>
      <c r="V879" s="239"/>
      <c r="W879" s="239"/>
      <c r="X879" s="239"/>
      <c r="Y879" s="239"/>
      <c r="Z879" s="239"/>
      <c r="AA879" s="239"/>
      <c r="AB879" s="239"/>
      <c r="AC879" s="239"/>
      <c r="AD879" s="239"/>
      <c r="AE879" s="239"/>
      <c r="AF879" s="239"/>
      <c r="AG879" s="239"/>
      <c r="AH879" s="239"/>
    </row>
    <row r="880" ht="11.25" customHeight="1">
      <c r="A880" s="239"/>
      <c r="B880" s="239"/>
      <c r="C880" s="239"/>
      <c r="D880" s="239"/>
      <c r="E880" s="239"/>
      <c r="F880" s="239"/>
      <c r="G880" s="239"/>
      <c r="H880" s="239"/>
      <c r="I880" s="239"/>
      <c r="J880" s="239"/>
      <c r="K880" s="239"/>
      <c r="L880" s="239"/>
      <c r="M880" s="239"/>
      <c r="N880" s="239"/>
      <c r="O880" s="239"/>
      <c r="P880" s="239"/>
      <c r="Q880" s="239"/>
      <c r="R880" s="239"/>
      <c r="S880" s="239"/>
      <c r="T880" s="239"/>
      <c r="U880" s="239"/>
      <c r="V880" s="239"/>
      <c r="W880" s="239"/>
      <c r="X880" s="239"/>
      <c r="Y880" s="239"/>
      <c r="Z880" s="239"/>
      <c r="AA880" s="239"/>
      <c r="AB880" s="239"/>
      <c r="AC880" s="239"/>
      <c r="AD880" s="239"/>
      <c r="AE880" s="239"/>
      <c r="AF880" s="239"/>
      <c r="AG880" s="239"/>
      <c r="AH880" s="239"/>
    </row>
    <row r="881" ht="11.25" customHeight="1">
      <c r="A881" s="239"/>
      <c r="B881" s="239"/>
      <c r="C881" s="239"/>
      <c r="D881" s="239"/>
      <c r="E881" s="239"/>
      <c r="F881" s="239"/>
      <c r="G881" s="239"/>
      <c r="H881" s="239"/>
      <c r="I881" s="239"/>
      <c r="J881" s="239"/>
      <c r="K881" s="239"/>
      <c r="L881" s="239"/>
      <c r="M881" s="239"/>
      <c r="N881" s="239"/>
      <c r="O881" s="239"/>
      <c r="P881" s="239"/>
      <c r="Q881" s="239"/>
      <c r="R881" s="239"/>
      <c r="S881" s="239"/>
      <c r="T881" s="239"/>
      <c r="U881" s="239"/>
      <c r="V881" s="239"/>
      <c r="W881" s="239"/>
      <c r="X881" s="239"/>
      <c r="Y881" s="239"/>
      <c r="Z881" s="239"/>
      <c r="AA881" s="239"/>
      <c r="AB881" s="239"/>
      <c r="AC881" s="239"/>
      <c r="AD881" s="239"/>
      <c r="AE881" s="239"/>
      <c r="AF881" s="239"/>
      <c r="AG881" s="239"/>
      <c r="AH881" s="239"/>
    </row>
    <row r="882" ht="11.25" customHeight="1">
      <c r="A882" s="239"/>
      <c r="B882" s="239"/>
      <c r="C882" s="239"/>
      <c r="D882" s="239"/>
      <c r="E882" s="239"/>
      <c r="F882" s="239"/>
      <c r="G882" s="239"/>
      <c r="H882" s="239"/>
      <c r="I882" s="239"/>
      <c r="J882" s="239"/>
      <c r="K882" s="239"/>
      <c r="L882" s="239"/>
      <c r="M882" s="239"/>
      <c r="N882" s="239"/>
      <c r="O882" s="239"/>
      <c r="P882" s="239"/>
      <c r="Q882" s="239"/>
      <c r="R882" s="239"/>
      <c r="S882" s="239"/>
      <c r="T882" s="239"/>
      <c r="U882" s="239"/>
      <c r="V882" s="239"/>
      <c r="W882" s="239"/>
      <c r="X882" s="239"/>
      <c r="Y882" s="239"/>
      <c r="Z882" s="239"/>
      <c r="AA882" s="239"/>
      <c r="AB882" s="239"/>
      <c r="AC882" s="239"/>
      <c r="AD882" s="239"/>
      <c r="AE882" s="239"/>
      <c r="AF882" s="239"/>
      <c r="AG882" s="239"/>
      <c r="AH882" s="239"/>
    </row>
    <row r="883" ht="11.25" customHeight="1">
      <c r="A883" s="239"/>
      <c r="B883" s="239"/>
      <c r="C883" s="239"/>
      <c r="D883" s="239"/>
      <c r="E883" s="239"/>
      <c r="F883" s="239"/>
      <c r="G883" s="239"/>
      <c r="H883" s="239"/>
      <c r="I883" s="239"/>
      <c r="J883" s="239"/>
      <c r="K883" s="239"/>
      <c r="L883" s="239"/>
      <c r="M883" s="239"/>
      <c r="N883" s="239"/>
      <c r="O883" s="239"/>
      <c r="P883" s="239"/>
      <c r="Q883" s="239"/>
      <c r="R883" s="239"/>
      <c r="S883" s="239"/>
      <c r="T883" s="239"/>
      <c r="U883" s="239"/>
      <c r="V883" s="239"/>
      <c r="W883" s="239"/>
      <c r="X883" s="239"/>
      <c r="Y883" s="239"/>
      <c r="Z883" s="239"/>
      <c r="AA883" s="239"/>
      <c r="AB883" s="239"/>
      <c r="AC883" s="239"/>
      <c r="AD883" s="239"/>
      <c r="AE883" s="239"/>
      <c r="AF883" s="239"/>
      <c r="AG883" s="239"/>
      <c r="AH883" s="239"/>
    </row>
    <row r="884" ht="11.25" customHeight="1">
      <c r="A884" s="239"/>
      <c r="B884" s="239"/>
      <c r="C884" s="239"/>
      <c r="D884" s="239"/>
      <c r="E884" s="239"/>
      <c r="F884" s="239"/>
      <c r="G884" s="239"/>
      <c r="H884" s="239"/>
      <c r="I884" s="239"/>
      <c r="J884" s="239"/>
      <c r="K884" s="239"/>
      <c r="L884" s="239"/>
      <c r="M884" s="239"/>
      <c r="N884" s="239"/>
      <c r="O884" s="239"/>
      <c r="P884" s="239"/>
      <c r="Q884" s="239"/>
      <c r="R884" s="239"/>
      <c r="S884" s="239"/>
      <c r="T884" s="239"/>
      <c r="U884" s="239"/>
      <c r="V884" s="239"/>
      <c r="W884" s="239"/>
      <c r="X884" s="239"/>
      <c r="Y884" s="239"/>
      <c r="Z884" s="239"/>
      <c r="AA884" s="239"/>
      <c r="AB884" s="239"/>
      <c r="AC884" s="239"/>
      <c r="AD884" s="239"/>
      <c r="AE884" s="239"/>
      <c r="AF884" s="239"/>
      <c r="AG884" s="239"/>
      <c r="AH884" s="239"/>
    </row>
    <row r="885" ht="11.25" customHeight="1">
      <c r="A885" s="239"/>
      <c r="B885" s="239"/>
      <c r="C885" s="239"/>
      <c r="D885" s="239"/>
      <c r="E885" s="239"/>
      <c r="F885" s="239"/>
      <c r="G885" s="239"/>
      <c r="H885" s="239"/>
      <c r="I885" s="239"/>
      <c r="J885" s="239"/>
      <c r="K885" s="239"/>
      <c r="L885" s="239"/>
      <c r="M885" s="239"/>
      <c r="N885" s="239"/>
      <c r="O885" s="239"/>
      <c r="P885" s="239"/>
      <c r="Q885" s="239"/>
      <c r="R885" s="239"/>
      <c r="S885" s="239"/>
      <c r="T885" s="239"/>
      <c r="U885" s="239"/>
      <c r="V885" s="239"/>
      <c r="W885" s="239"/>
      <c r="X885" s="239"/>
      <c r="Y885" s="239"/>
      <c r="Z885" s="239"/>
      <c r="AA885" s="239"/>
      <c r="AB885" s="239"/>
      <c r="AC885" s="239"/>
      <c r="AD885" s="239"/>
      <c r="AE885" s="239"/>
      <c r="AF885" s="239"/>
      <c r="AG885" s="239"/>
      <c r="AH885" s="239"/>
    </row>
    <row r="886" ht="11.25" customHeight="1">
      <c r="A886" s="239"/>
      <c r="B886" s="239"/>
      <c r="C886" s="239"/>
      <c r="D886" s="239"/>
      <c r="E886" s="239"/>
      <c r="F886" s="239"/>
      <c r="G886" s="239"/>
      <c r="H886" s="239"/>
      <c r="I886" s="239"/>
      <c r="J886" s="239"/>
      <c r="K886" s="239"/>
      <c r="L886" s="239"/>
      <c r="M886" s="239"/>
      <c r="N886" s="239"/>
      <c r="O886" s="239"/>
      <c r="P886" s="239"/>
      <c r="Q886" s="239"/>
      <c r="R886" s="239"/>
      <c r="S886" s="239"/>
      <c r="T886" s="239"/>
      <c r="U886" s="239"/>
      <c r="V886" s="239"/>
      <c r="W886" s="239"/>
      <c r="X886" s="239"/>
      <c r="Y886" s="239"/>
      <c r="Z886" s="239"/>
      <c r="AA886" s="239"/>
      <c r="AB886" s="239"/>
      <c r="AC886" s="239"/>
      <c r="AD886" s="239"/>
      <c r="AE886" s="239"/>
      <c r="AF886" s="239"/>
      <c r="AG886" s="239"/>
      <c r="AH886" s="239"/>
    </row>
    <row r="887" ht="11.25" customHeight="1">
      <c r="A887" s="239"/>
      <c r="B887" s="239"/>
      <c r="C887" s="239"/>
      <c r="D887" s="239"/>
      <c r="E887" s="239"/>
      <c r="F887" s="239"/>
      <c r="G887" s="239"/>
      <c r="H887" s="239"/>
      <c r="I887" s="239"/>
      <c r="J887" s="239"/>
      <c r="K887" s="239"/>
      <c r="L887" s="239"/>
      <c r="M887" s="239"/>
      <c r="N887" s="239"/>
      <c r="O887" s="239"/>
      <c r="P887" s="239"/>
      <c r="Q887" s="239"/>
      <c r="R887" s="239"/>
      <c r="S887" s="239"/>
      <c r="T887" s="239"/>
      <c r="U887" s="239"/>
      <c r="V887" s="239"/>
      <c r="W887" s="239"/>
      <c r="X887" s="239"/>
      <c r="Y887" s="239"/>
      <c r="Z887" s="239"/>
      <c r="AA887" s="239"/>
      <c r="AB887" s="239"/>
      <c r="AC887" s="239"/>
      <c r="AD887" s="239"/>
      <c r="AE887" s="239"/>
      <c r="AF887" s="239"/>
      <c r="AG887" s="239"/>
      <c r="AH887" s="239"/>
    </row>
    <row r="888" ht="11.25" customHeight="1">
      <c r="A888" s="239"/>
      <c r="B888" s="239"/>
      <c r="C888" s="239"/>
      <c r="D888" s="239"/>
      <c r="E888" s="239"/>
      <c r="F888" s="239"/>
      <c r="G888" s="239"/>
      <c r="H888" s="239"/>
      <c r="I888" s="239"/>
      <c r="J888" s="239"/>
      <c r="K888" s="239"/>
      <c r="L888" s="239"/>
      <c r="M888" s="239"/>
      <c r="N888" s="239"/>
      <c r="O888" s="239"/>
      <c r="P888" s="239"/>
      <c r="Q888" s="239"/>
      <c r="R888" s="239"/>
      <c r="S888" s="239"/>
      <c r="T888" s="239"/>
      <c r="U888" s="239"/>
      <c r="V888" s="239"/>
      <c r="W888" s="239"/>
      <c r="X888" s="239"/>
      <c r="Y888" s="239"/>
      <c r="Z888" s="239"/>
      <c r="AA888" s="239"/>
      <c r="AB888" s="239"/>
      <c r="AC888" s="239"/>
      <c r="AD888" s="239"/>
      <c r="AE888" s="239"/>
      <c r="AF888" s="239"/>
      <c r="AG888" s="239"/>
      <c r="AH888" s="239"/>
    </row>
    <row r="889" ht="11.25" customHeight="1">
      <c r="A889" s="239"/>
      <c r="B889" s="239"/>
      <c r="C889" s="239"/>
      <c r="D889" s="239"/>
      <c r="E889" s="239"/>
      <c r="F889" s="239"/>
      <c r="G889" s="239"/>
      <c r="H889" s="239"/>
      <c r="I889" s="239"/>
      <c r="J889" s="239"/>
      <c r="K889" s="239"/>
      <c r="L889" s="239"/>
      <c r="M889" s="239"/>
      <c r="N889" s="239"/>
      <c r="O889" s="239"/>
      <c r="P889" s="239"/>
      <c r="Q889" s="239"/>
      <c r="R889" s="239"/>
      <c r="S889" s="239"/>
      <c r="T889" s="239"/>
      <c r="U889" s="239"/>
      <c r="V889" s="239"/>
      <c r="W889" s="239"/>
      <c r="X889" s="239"/>
      <c r="Y889" s="239"/>
      <c r="Z889" s="239"/>
      <c r="AA889" s="239"/>
      <c r="AB889" s="239"/>
      <c r="AC889" s="239"/>
      <c r="AD889" s="239"/>
      <c r="AE889" s="239"/>
      <c r="AF889" s="239"/>
      <c r="AG889" s="239"/>
      <c r="AH889" s="239"/>
    </row>
    <row r="890" ht="11.25" customHeight="1">
      <c r="A890" s="239"/>
      <c r="B890" s="239"/>
      <c r="C890" s="239"/>
      <c r="D890" s="239"/>
      <c r="E890" s="239"/>
      <c r="F890" s="239"/>
      <c r="G890" s="239"/>
      <c r="H890" s="239"/>
      <c r="I890" s="239"/>
      <c r="J890" s="239"/>
      <c r="K890" s="239"/>
      <c r="L890" s="239"/>
      <c r="M890" s="239"/>
      <c r="N890" s="239"/>
      <c r="O890" s="239"/>
      <c r="P890" s="239"/>
      <c r="Q890" s="239"/>
      <c r="R890" s="239"/>
      <c r="S890" s="239"/>
      <c r="T890" s="239"/>
      <c r="U890" s="239"/>
      <c r="V890" s="239"/>
      <c r="W890" s="239"/>
      <c r="X890" s="239"/>
      <c r="Y890" s="239"/>
      <c r="Z890" s="239"/>
      <c r="AA890" s="239"/>
      <c r="AB890" s="239"/>
      <c r="AC890" s="239"/>
      <c r="AD890" s="239"/>
      <c r="AE890" s="239"/>
      <c r="AF890" s="239"/>
      <c r="AG890" s="239"/>
      <c r="AH890" s="239"/>
    </row>
    <row r="891" ht="11.25" customHeight="1">
      <c r="A891" s="239"/>
      <c r="B891" s="239"/>
      <c r="C891" s="239"/>
      <c r="D891" s="239"/>
      <c r="E891" s="239"/>
      <c r="F891" s="239"/>
      <c r="G891" s="239"/>
      <c r="H891" s="239"/>
      <c r="I891" s="239"/>
      <c r="J891" s="239"/>
      <c r="K891" s="239"/>
      <c r="L891" s="239"/>
      <c r="M891" s="239"/>
      <c r="N891" s="239"/>
      <c r="O891" s="239"/>
      <c r="P891" s="239"/>
      <c r="Q891" s="239"/>
      <c r="R891" s="239"/>
      <c r="S891" s="239"/>
      <c r="T891" s="239"/>
      <c r="U891" s="239"/>
      <c r="V891" s="239"/>
      <c r="W891" s="239"/>
      <c r="X891" s="239"/>
      <c r="Y891" s="239"/>
      <c r="Z891" s="239"/>
      <c r="AA891" s="239"/>
      <c r="AB891" s="239"/>
      <c r="AC891" s="239"/>
      <c r="AD891" s="239"/>
      <c r="AE891" s="239"/>
      <c r="AF891" s="239"/>
      <c r="AG891" s="239"/>
      <c r="AH891" s="239"/>
    </row>
    <row r="892" ht="11.25" customHeight="1">
      <c r="A892" s="239"/>
      <c r="B892" s="239"/>
      <c r="C892" s="239"/>
      <c r="D892" s="239"/>
      <c r="E892" s="239"/>
      <c r="F892" s="239"/>
      <c r="G892" s="239"/>
      <c r="H892" s="239"/>
      <c r="I892" s="239"/>
      <c r="J892" s="239"/>
      <c r="K892" s="239"/>
      <c r="L892" s="239"/>
      <c r="M892" s="239"/>
      <c r="N892" s="239"/>
      <c r="O892" s="239"/>
      <c r="P892" s="239"/>
      <c r="Q892" s="239"/>
      <c r="R892" s="239"/>
      <c r="S892" s="239"/>
      <c r="T892" s="239"/>
      <c r="U892" s="239"/>
      <c r="V892" s="239"/>
      <c r="W892" s="239"/>
      <c r="X892" s="239"/>
      <c r="Y892" s="239"/>
      <c r="Z892" s="239"/>
      <c r="AA892" s="239"/>
      <c r="AB892" s="239"/>
      <c r="AC892" s="239"/>
      <c r="AD892" s="239"/>
      <c r="AE892" s="239"/>
      <c r="AF892" s="239"/>
      <c r="AG892" s="239"/>
      <c r="AH892" s="239"/>
    </row>
    <row r="893" ht="11.25" customHeight="1">
      <c r="A893" s="239"/>
      <c r="B893" s="239"/>
      <c r="C893" s="239"/>
      <c r="D893" s="239"/>
      <c r="E893" s="239"/>
      <c r="F893" s="239"/>
      <c r="G893" s="239"/>
      <c r="H893" s="239"/>
      <c r="I893" s="239"/>
      <c r="J893" s="239"/>
      <c r="K893" s="239"/>
      <c r="L893" s="239"/>
      <c r="M893" s="239"/>
      <c r="N893" s="239"/>
      <c r="O893" s="239"/>
      <c r="P893" s="239"/>
      <c r="Q893" s="239"/>
      <c r="R893" s="239"/>
      <c r="S893" s="239"/>
      <c r="T893" s="239"/>
      <c r="U893" s="239"/>
      <c r="V893" s="239"/>
      <c r="W893" s="239"/>
      <c r="X893" s="239"/>
      <c r="Y893" s="239"/>
      <c r="Z893" s="239"/>
      <c r="AA893" s="239"/>
      <c r="AB893" s="239"/>
      <c r="AC893" s="239"/>
      <c r="AD893" s="239"/>
      <c r="AE893" s="239"/>
      <c r="AF893" s="239"/>
      <c r="AG893" s="239"/>
      <c r="AH893" s="239"/>
    </row>
    <row r="894" ht="11.25" customHeight="1">
      <c r="A894" s="239"/>
      <c r="B894" s="239"/>
      <c r="C894" s="239"/>
      <c r="D894" s="239"/>
      <c r="E894" s="239"/>
      <c r="F894" s="239"/>
      <c r="G894" s="239"/>
      <c r="H894" s="239"/>
      <c r="I894" s="239"/>
      <c r="J894" s="239"/>
      <c r="K894" s="239"/>
      <c r="L894" s="239"/>
      <c r="M894" s="239"/>
      <c r="N894" s="239"/>
      <c r="O894" s="239"/>
      <c r="P894" s="239"/>
      <c r="Q894" s="239"/>
      <c r="R894" s="239"/>
      <c r="S894" s="239"/>
      <c r="T894" s="239"/>
      <c r="U894" s="239"/>
      <c r="V894" s="239"/>
      <c r="W894" s="239"/>
      <c r="X894" s="239"/>
      <c r="Y894" s="239"/>
      <c r="Z894" s="239"/>
      <c r="AA894" s="239"/>
      <c r="AB894" s="239"/>
      <c r="AC894" s="239"/>
      <c r="AD894" s="239"/>
      <c r="AE894" s="239"/>
      <c r="AF894" s="239"/>
      <c r="AG894" s="239"/>
      <c r="AH894" s="239"/>
    </row>
    <row r="895" ht="11.25" customHeight="1">
      <c r="A895" s="239"/>
      <c r="B895" s="239"/>
      <c r="C895" s="239"/>
      <c r="D895" s="239"/>
      <c r="E895" s="239"/>
      <c r="F895" s="239"/>
      <c r="G895" s="239"/>
      <c r="H895" s="239"/>
      <c r="I895" s="239"/>
      <c r="J895" s="239"/>
      <c r="K895" s="239"/>
      <c r="L895" s="239"/>
      <c r="M895" s="239"/>
      <c r="N895" s="239"/>
      <c r="O895" s="239"/>
      <c r="P895" s="239"/>
      <c r="Q895" s="239"/>
      <c r="R895" s="239"/>
      <c r="S895" s="239"/>
      <c r="T895" s="239"/>
      <c r="U895" s="239"/>
      <c r="V895" s="239"/>
      <c r="W895" s="239"/>
      <c r="X895" s="239"/>
      <c r="Y895" s="239"/>
      <c r="Z895" s="239"/>
      <c r="AA895" s="239"/>
      <c r="AB895" s="239"/>
      <c r="AC895" s="239"/>
      <c r="AD895" s="239"/>
      <c r="AE895" s="239"/>
      <c r="AF895" s="239"/>
      <c r="AG895" s="239"/>
      <c r="AH895" s="239"/>
    </row>
    <row r="896" ht="11.25" customHeight="1">
      <c r="A896" s="239"/>
      <c r="B896" s="239"/>
      <c r="C896" s="239"/>
      <c r="D896" s="239"/>
      <c r="E896" s="239"/>
      <c r="F896" s="239"/>
      <c r="G896" s="239"/>
      <c r="H896" s="239"/>
      <c r="I896" s="239"/>
      <c r="J896" s="239"/>
      <c r="K896" s="239"/>
      <c r="L896" s="239"/>
      <c r="M896" s="239"/>
      <c r="N896" s="239"/>
      <c r="O896" s="239"/>
      <c r="P896" s="239"/>
      <c r="Q896" s="239"/>
      <c r="R896" s="239"/>
      <c r="S896" s="239"/>
      <c r="T896" s="239"/>
      <c r="U896" s="239"/>
      <c r="V896" s="239"/>
      <c r="W896" s="239"/>
      <c r="X896" s="239"/>
      <c r="Y896" s="239"/>
      <c r="Z896" s="239"/>
      <c r="AA896" s="239"/>
      <c r="AB896" s="239"/>
      <c r="AC896" s="239"/>
      <c r="AD896" s="239"/>
      <c r="AE896" s="239"/>
      <c r="AF896" s="239"/>
      <c r="AG896" s="239"/>
      <c r="AH896" s="239"/>
    </row>
    <row r="897" ht="11.25" customHeight="1">
      <c r="A897" s="239"/>
      <c r="B897" s="239"/>
      <c r="C897" s="239"/>
      <c r="D897" s="239"/>
      <c r="E897" s="239"/>
      <c r="F897" s="239"/>
      <c r="G897" s="239"/>
      <c r="H897" s="239"/>
      <c r="I897" s="239"/>
      <c r="J897" s="239"/>
      <c r="K897" s="239"/>
      <c r="L897" s="239"/>
      <c r="M897" s="239"/>
      <c r="N897" s="239"/>
      <c r="O897" s="239"/>
      <c r="P897" s="239"/>
      <c r="Q897" s="239"/>
      <c r="R897" s="239"/>
      <c r="S897" s="239"/>
      <c r="T897" s="239"/>
      <c r="U897" s="239"/>
      <c r="V897" s="239"/>
      <c r="W897" s="239"/>
      <c r="X897" s="239"/>
      <c r="Y897" s="239"/>
      <c r="Z897" s="239"/>
      <c r="AA897" s="239"/>
      <c r="AB897" s="239"/>
      <c r="AC897" s="239"/>
      <c r="AD897" s="239"/>
      <c r="AE897" s="239"/>
      <c r="AF897" s="239"/>
      <c r="AG897" s="239"/>
      <c r="AH897" s="239"/>
    </row>
    <row r="898" ht="11.25" customHeight="1">
      <c r="A898" s="239"/>
      <c r="B898" s="239"/>
      <c r="C898" s="239"/>
      <c r="D898" s="239"/>
      <c r="E898" s="239"/>
      <c r="F898" s="239"/>
      <c r="G898" s="239"/>
      <c r="H898" s="239"/>
      <c r="I898" s="239"/>
      <c r="J898" s="239"/>
      <c r="K898" s="239"/>
      <c r="L898" s="239"/>
      <c r="M898" s="239"/>
      <c r="N898" s="239"/>
      <c r="O898" s="239"/>
      <c r="P898" s="239"/>
      <c r="Q898" s="239"/>
      <c r="R898" s="239"/>
      <c r="S898" s="239"/>
      <c r="T898" s="239"/>
      <c r="U898" s="239"/>
      <c r="V898" s="239"/>
      <c r="W898" s="239"/>
      <c r="X898" s="239"/>
      <c r="Y898" s="239"/>
      <c r="Z898" s="239"/>
      <c r="AA898" s="239"/>
      <c r="AB898" s="239"/>
      <c r="AC898" s="239"/>
      <c r="AD898" s="239"/>
      <c r="AE898" s="239"/>
      <c r="AF898" s="239"/>
      <c r="AG898" s="239"/>
      <c r="AH898" s="239"/>
    </row>
    <row r="899" ht="11.25" customHeight="1">
      <c r="A899" s="239"/>
      <c r="B899" s="239"/>
      <c r="C899" s="239"/>
      <c r="D899" s="239"/>
      <c r="E899" s="239"/>
      <c r="F899" s="239"/>
      <c r="G899" s="239"/>
      <c r="H899" s="239"/>
      <c r="I899" s="239"/>
      <c r="J899" s="239"/>
      <c r="K899" s="239"/>
      <c r="L899" s="239"/>
      <c r="M899" s="239"/>
      <c r="N899" s="239"/>
      <c r="O899" s="239"/>
      <c r="P899" s="239"/>
      <c r="Q899" s="239"/>
      <c r="R899" s="239"/>
      <c r="S899" s="239"/>
      <c r="T899" s="239"/>
      <c r="U899" s="239"/>
      <c r="V899" s="239"/>
      <c r="W899" s="239"/>
      <c r="X899" s="239"/>
      <c r="Y899" s="239"/>
      <c r="Z899" s="239"/>
      <c r="AA899" s="239"/>
      <c r="AB899" s="239"/>
      <c r="AC899" s="239"/>
      <c r="AD899" s="239"/>
      <c r="AE899" s="239"/>
      <c r="AF899" s="239"/>
      <c r="AG899" s="239"/>
      <c r="AH899" s="239"/>
    </row>
    <row r="900" ht="11.25" customHeight="1">
      <c r="A900" s="239"/>
      <c r="B900" s="239"/>
      <c r="C900" s="239"/>
      <c r="D900" s="239"/>
      <c r="E900" s="239"/>
      <c r="F900" s="239"/>
      <c r="G900" s="239"/>
      <c r="H900" s="239"/>
      <c r="I900" s="239"/>
      <c r="J900" s="239"/>
      <c r="K900" s="239"/>
      <c r="L900" s="239"/>
      <c r="M900" s="239"/>
      <c r="N900" s="239"/>
      <c r="O900" s="239"/>
      <c r="P900" s="239"/>
      <c r="Q900" s="239"/>
      <c r="R900" s="239"/>
      <c r="S900" s="239"/>
      <c r="T900" s="239"/>
      <c r="U900" s="239"/>
      <c r="V900" s="239"/>
      <c r="W900" s="239"/>
      <c r="X900" s="239"/>
      <c r="Y900" s="239"/>
      <c r="Z900" s="239"/>
      <c r="AA900" s="239"/>
      <c r="AB900" s="239"/>
      <c r="AC900" s="239"/>
      <c r="AD900" s="239"/>
      <c r="AE900" s="239"/>
      <c r="AF900" s="239"/>
      <c r="AG900" s="239"/>
      <c r="AH900" s="239"/>
    </row>
    <row r="901" ht="11.25" customHeight="1">
      <c r="A901" s="239"/>
      <c r="B901" s="239"/>
      <c r="C901" s="239"/>
      <c r="D901" s="239"/>
      <c r="E901" s="239"/>
      <c r="F901" s="239"/>
      <c r="G901" s="239"/>
      <c r="H901" s="239"/>
      <c r="I901" s="239"/>
      <c r="J901" s="239"/>
      <c r="K901" s="239"/>
      <c r="L901" s="239"/>
      <c r="M901" s="239"/>
      <c r="N901" s="239"/>
      <c r="O901" s="239"/>
      <c r="P901" s="239"/>
      <c r="Q901" s="239"/>
      <c r="R901" s="239"/>
      <c r="S901" s="239"/>
      <c r="T901" s="239"/>
      <c r="U901" s="239"/>
      <c r="V901" s="239"/>
      <c r="W901" s="239"/>
      <c r="X901" s="239"/>
      <c r="Y901" s="239"/>
      <c r="Z901" s="239"/>
      <c r="AA901" s="239"/>
      <c r="AB901" s="239"/>
      <c r="AC901" s="239"/>
      <c r="AD901" s="239"/>
      <c r="AE901" s="239"/>
      <c r="AF901" s="239"/>
      <c r="AG901" s="239"/>
      <c r="AH901" s="239"/>
    </row>
    <row r="902" ht="11.25" customHeight="1">
      <c r="A902" s="239"/>
      <c r="B902" s="239"/>
      <c r="C902" s="239"/>
      <c r="D902" s="239"/>
      <c r="E902" s="239"/>
      <c r="F902" s="239"/>
      <c r="G902" s="239"/>
      <c r="H902" s="239"/>
      <c r="I902" s="239"/>
      <c r="J902" s="239"/>
      <c r="K902" s="239"/>
      <c r="L902" s="239"/>
      <c r="M902" s="239"/>
      <c r="N902" s="239"/>
      <c r="O902" s="239"/>
      <c r="P902" s="239"/>
      <c r="Q902" s="239"/>
      <c r="R902" s="239"/>
      <c r="S902" s="239"/>
      <c r="T902" s="239"/>
      <c r="U902" s="239"/>
      <c r="V902" s="239"/>
      <c r="W902" s="239"/>
      <c r="X902" s="239"/>
      <c r="Y902" s="239"/>
      <c r="Z902" s="239"/>
      <c r="AA902" s="239"/>
      <c r="AB902" s="239"/>
      <c r="AC902" s="239"/>
      <c r="AD902" s="239"/>
      <c r="AE902" s="239"/>
      <c r="AF902" s="239"/>
      <c r="AG902" s="239"/>
      <c r="AH902" s="239"/>
    </row>
    <row r="903" ht="11.25" customHeight="1">
      <c r="A903" s="239"/>
      <c r="B903" s="239"/>
      <c r="C903" s="239"/>
      <c r="D903" s="239"/>
      <c r="E903" s="239"/>
      <c r="F903" s="239"/>
      <c r="G903" s="239"/>
      <c r="H903" s="239"/>
      <c r="I903" s="239"/>
      <c r="J903" s="239"/>
      <c r="K903" s="239"/>
      <c r="L903" s="239"/>
      <c r="M903" s="239"/>
      <c r="N903" s="239"/>
      <c r="O903" s="239"/>
      <c r="P903" s="239"/>
      <c r="Q903" s="239"/>
      <c r="R903" s="239"/>
      <c r="S903" s="239"/>
      <c r="T903" s="239"/>
      <c r="U903" s="239"/>
      <c r="V903" s="239"/>
      <c r="W903" s="239"/>
      <c r="X903" s="239"/>
      <c r="Y903" s="239"/>
      <c r="Z903" s="239"/>
      <c r="AA903" s="239"/>
      <c r="AB903" s="239"/>
      <c r="AC903" s="239"/>
      <c r="AD903" s="239"/>
      <c r="AE903" s="239"/>
      <c r="AF903" s="239"/>
      <c r="AG903" s="239"/>
      <c r="AH903" s="239"/>
    </row>
    <row r="904" ht="11.25" customHeight="1">
      <c r="A904" s="239"/>
      <c r="B904" s="239"/>
      <c r="C904" s="239"/>
      <c r="D904" s="239"/>
      <c r="E904" s="239"/>
      <c r="F904" s="239"/>
      <c r="G904" s="239"/>
      <c r="H904" s="239"/>
      <c r="I904" s="239"/>
      <c r="J904" s="239"/>
      <c r="K904" s="239"/>
      <c r="L904" s="239"/>
      <c r="M904" s="239"/>
      <c r="N904" s="239"/>
      <c r="O904" s="239"/>
      <c r="P904" s="239"/>
      <c r="Q904" s="239"/>
      <c r="R904" s="239"/>
      <c r="S904" s="239"/>
      <c r="T904" s="239"/>
      <c r="U904" s="239"/>
      <c r="V904" s="239"/>
      <c r="W904" s="239"/>
      <c r="X904" s="239"/>
      <c r="Y904" s="239"/>
      <c r="Z904" s="239"/>
      <c r="AA904" s="239"/>
      <c r="AB904" s="239"/>
      <c r="AC904" s="239"/>
      <c r="AD904" s="239"/>
      <c r="AE904" s="239"/>
      <c r="AF904" s="239"/>
      <c r="AG904" s="239"/>
      <c r="AH904" s="239"/>
    </row>
    <row r="905" ht="11.25" customHeight="1">
      <c r="A905" s="239"/>
      <c r="B905" s="239"/>
      <c r="C905" s="239"/>
      <c r="D905" s="239"/>
      <c r="E905" s="239"/>
      <c r="F905" s="239"/>
      <c r="G905" s="239"/>
      <c r="H905" s="239"/>
      <c r="I905" s="239"/>
      <c r="J905" s="239"/>
      <c r="K905" s="239"/>
      <c r="L905" s="239"/>
      <c r="M905" s="239"/>
      <c r="N905" s="239"/>
      <c r="O905" s="239"/>
      <c r="P905" s="239"/>
      <c r="Q905" s="239"/>
      <c r="R905" s="239"/>
      <c r="S905" s="239"/>
      <c r="T905" s="239"/>
      <c r="U905" s="239"/>
      <c r="V905" s="239"/>
      <c r="W905" s="239"/>
      <c r="X905" s="239"/>
      <c r="Y905" s="239"/>
      <c r="Z905" s="239"/>
      <c r="AA905" s="239"/>
      <c r="AB905" s="239"/>
      <c r="AC905" s="239"/>
      <c r="AD905" s="239"/>
      <c r="AE905" s="239"/>
      <c r="AF905" s="239"/>
      <c r="AG905" s="239"/>
      <c r="AH905" s="239"/>
    </row>
    <row r="906" ht="11.25" customHeight="1">
      <c r="A906" s="239"/>
      <c r="B906" s="239"/>
      <c r="C906" s="239"/>
      <c r="D906" s="239"/>
      <c r="E906" s="239"/>
      <c r="F906" s="239"/>
      <c r="G906" s="239"/>
      <c r="H906" s="239"/>
      <c r="I906" s="239"/>
      <c r="J906" s="239"/>
      <c r="K906" s="239"/>
      <c r="L906" s="239"/>
      <c r="M906" s="239"/>
      <c r="N906" s="239"/>
      <c r="O906" s="239"/>
      <c r="P906" s="239"/>
      <c r="Q906" s="239"/>
      <c r="R906" s="239"/>
      <c r="S906" s="239"/>
      <c r="T906" s="239"/>
      <c r="U906" s="239"/>
      <c r="V906" s="239"/>
      <c r="W906" s="239"/>
      <c r="X906" s="239"/>
      <c r="Y906" s="239"/>
      <c r="Z906" s="239"/>
      <c r="AA906" s="239"/>
      <c r="AB906" s="239"/>
      <c r="AC906" s="239"/>
      <c r="AD906" s="239"/>
      <c r="AE906" s="239"/>
      <c r="AF906" s="239"/>
      <c r="AG906" s="239"/>
      <c r="AH906" s="239"/>
    </row>
    <row r="907" ht="11.25" customHeight="1">
      <c r="A907" s="239"/>
      <c r="B907" s="239"/>
      <c r="C907" s="239"/>
      <c r="D907" s="239"/>
      <c r="E907" s="239"/>
      <c r="F907" s="239"/>
      <c r="G907" s="239"/>
      <c r="H907" s="239"/>
      <c r="I907" s="239"/>
      <c r="J907" s="239"/>
      <c r="K907" s="239"/>
      <c r="L907" s="239"/>
      <c r="M907" s="239"/>
      <c r="N907" s="239"/>
      <c r="O907" s="239"/>
      <c r="P907" s="239"/>
      <c r="Q907" s="239"/>
      <c r="R907" s="239"/>
      <c r="S907" s="239"/>
      <c r="T907" s="239"/>
      <c r="U907" s="239"/>
      <c r="V907" s="239"/>
      <c r="W907" s="239"/>
      <c r="X907" s="239"/>
      <c r="Y907" s="239"/>
      <c r="Z907" s="239"/>
      <c r="AA907" s="239"/>
      <c r="AB907" s="239"/>
      <c r="AC907" s="239"/>
      <c r="AD907" s="239"/>
      <c r="AE907" s="239"/>
      <c r="AF907" s="239"/>
      <c r="AG907" s="239"/>
      <c r="AH907" s="239"/>
    </row>
    <row r="908" ht="11.25" customHeight="1">
      <c r="A908" s="239"/>
      <c r="B908" s="239"/>
      <c r="C908" s="239"/>
      <c r="D908" s="239"/>
      <c r="E908" s="239"/>
      <c r="F908" s="239"/>
      <c r="G908" s="239"/>
      <c r="H908" s="239"/>
      <c r="I908" s="239"/>
      <c r="J908" s="239"/>
      <c r="K908" s="239"/>
      <c r="L908" s="239"/>
      <c r="M908" s="239"/>
      <c r="N908" s="239"/>
      <c r="O908" s="239"/>
      <c r="P908" s="239"/>
      <c r="Q908" s="239"/>
      <c r="R908" s="239"/>
      <c r="S908" s="239"/>
      <c r="T908" s="239"/>
      <c r="U908" s="239"/>
      <c r="V908" s="239"/>
      <c r="W908" s="239"/>
      <c r="X908" s="239"/>
      <c r="Y908" s="239"/>
      <c r="Z908" s="239"/>
      <c r="AA908" s="239"/>
      <c r="AB908" s="239"/>
      <c r="AC908" s="239"/>
      <c r="AD908" s="239"/>
      <c r="AE908" s="239"/>
      <c r="AF908" s="239"/>
      <c r="AG908" s="239"/>
      <c r="AH908" s="239"/>
    </row>
    <row r="909" ht="11.25" customHeight="1">
      <c r="A909" s="239"/>
      <c r="B909" s="239"/>
      <c r="C909" s="239"/>
      <c r="D909" s="239"/>
      <c r="E909" s="239"/>
      <c r="F909" s="239"/>
      <c r="G909" s="239"/>
      <c r="H909" s="239"/>
      <c r="I909" s="239"/>
      <c r="J909" s="239"/>
      <c r="K909" s="239"/>
      <c r="L909" s="239"/>
      <c r="M909" s="239"/>
      <c r="N909" s="239"/>
      <c r="O909" s="239"/>
      <c r="P909" s="239"/>
      <c r="Q909" s="239"/>
      <c r="R909" s="239"/>
      <c r="S909" s="239"/>
      <c r="T909" s="239"/>
      <c r="U909" s="239"/>
      <c r="V909" s="239"/>
      <c r="W909" s="239"/>
      <c r="X909" s="239"/>
      <c r="Y909" s="239"/>
      <c r="Z909" s="239"/>
      <c r="AA909" s="239"/>
      <c r="AB909" s="239"/>
      <c r="AC909" s="239"/>
      <c r="AD909" s="239"/>
      <c r="AE909" s="239"/>
      <c r="AF909" s="239"/>
      <c r="AG909" s="239"/>
      <c r="AH909" s="239"/>
    </row>
    <row r="910" ht="11.25" customHeight="1">
      <c r="A910" s="239"/>
      <c r="B910" s="239"/>
      <c r="C910" s="239"/>
      <c r="D910" s="239"/>
      <c r="E910" s="239"/>
      <c r="F910" s="239"/>
      <c r="G910" s="239"/>
      <c r="H910" s="239"/>
      <c r="I910" s="239"/>
      <c r="J910" s="239"/>
      <c r="K910" s="239"/>
      <c r="L910" s="239"/>
      <c r="M910" s="239"/>
      <c r="N910" s="239"/>
      <c r="O910" s="239"/>
      <c r="P910" s="239"/>
      <c r="Q910" s="239"/>
      <c r="R910" s="239"/>
      <c r="S910" s="239"/>
      <c r="T910" s="239"/>
      <c r="U910" s="239"/>
      <c r="V910" s="239"/>
      <c r="W910" s="239"/>
      <c r="X910" s="239"/>
      <c r="Y910" s="239"/>
      <c r="Z910" s="239"/>
      <c r="AA910" s="239"/>
      <c r="AB910" s="239"/>
      <c r="AC910" s="239"/>
      <c r="AD910" s="239"/>
      <c r="AE910" s="239"/>
      <c r="AF910" s="239"/>
      <c r="AG910" s="239"/>
      <c r="AH910" s="239"/>
    </row>
    <row r="911" ht="11.25" customHeight="1">
      <c r="A911" s="239"/>
      <c r="B911" s="239"/>
      <c r="C911" s="239"/>
      <c r="D911" s="239"/>
      <c r="E911" s="239"/>
      <c r="F911" s="239"/>
      <c r="G911" s="239"/>
      <c r="H911" s="239"/>
      <c r="I911" s="239"/>
      <c r="J911" s="239"/>
      <c r="K911" s="239"/>
      <c r="L911" s="239"/>
      <c r="M911" s="239"/>
      <c r="N911" s="239"/>
      <c r="O911" s="239"/>
      <c r="P911" s="239"/>
      <c r="Q911" s="239"/>
      <c r="R911" s="239"/>
      <c r="S911" s="239"/>
      <c r="T911" s="239"/>
      <c r="U911" s="239"/>
      <c r="V911" s="239"/>
      <c r="W911" s="239"/>
      <c r="X911" s="239"/>
      <c r="Y911" s="239"/>
      <c r="Z911" s="239"/>
      <c r="AA911" s="239"/>
      <c r="AB911" s="239"/>
      <c r="AC911" s="239"/>
      <c r="AD911" s="239"/>
      <c r="AE911" s="239"/>
      <c r="AF911" s="239"/>
      <c r="AG911" s="239"/>
      <c r="AH911" s="239"/>
    </row>
    <row r="912" ht="11.25" customHeight="1">
      <c r="A912" s="239"/>
      <c r="B912" s="239"/>
      <c r="C912" s="239"/>
      <c r="D912" s="239"/>
      <c r="E912" s="239"/>
      <c r="F912" s="239"/>
      <c r="G912" s="239"/>
      <c r="H912" s="239"/>
      <c r="I912" s="239"/>
      <c r="J912" s="239"/>
      <c r="K912" s="239"/>
      <c r="L912" s="239"/>
      <c r="M912" s="239"/>
      <c r="N912" s="239"/>
      <c r="O912" s="239"/>
      <c r="P912" s="239"/>
      <c r="Q912" s="239"/>
      <c r="R912" s="239"/>
      <c r="S912" s="239"/>
      <c r="T912" s="239"/>
      <c r="U912" s="239"/>
      <c r="V912" s="239"/>
      <c r="W912" s="239"/>
      <c r="X912" s="239"/>
      <c r="Y912" s="239"/>
      <c r="Z912" s="239"/>
      <c r="AA912" s="239"/>
      <c r="AB912" s="239"/>
      <c r="AC912" s="239"/>
      <c r="AD912" s="239"/>
      <c r="AE912" s="239"/>
      <c r="AF912" s="239"/>
      <c r="AG912" s="239"/>
      <c r="AH912" s="239"/>
    </row>
    <row r="913" ht="11.25" customHeight="1">
      <c r="A913" s="239"/>
      <c r="B913" s="239"/>
      <c r="C913" s="239"/>
      <c r="D913" s="239"/>
      <c r="E913" s="239"/>
      <c r="F913" s="239"/>
      <c r="G913" s="239"/>
      <c r="H913" s="239"/>
      <c r="I913" s="239"/>
      <c r="J913" s="239"/>
      <c r="K913" s="239"/>
      <c r="L913" s="239"/>
      <c r="M913" s="239"/>
      <c r="N913" s="239"/>
      <c r="O913" s="239"/>
      <c r="P913" s="239"/>
      <c r="Q913" s="239"/>
      <c r="R913" s="239"/>
      <c r="S913" s="239"/>
      <c r="T913" s="239"/>
      <c r="U913" s="239"/>
      <c r="V913" s="239"/>
      <c r="W913" s="239"/>
      <c r="X913" s="239"/>
      <c r="Y913" s="239"/>
      <c r="Z913" s="239"/>
      <c r="AA913" s="239"/>
      <c r="AB913" s="239"/>
      <c r="AC913" s="239"/>
      <c r="AD913" s="239"/>
      <c r="AE913" s="239"/>
      <c r="AF913" s="239"/>
      <c r="AG913" s="239"/>
      <c r="AH913" s="239"/>
    </row>
    <row r="914" ht="11.25" customHeight="1">
      <c r="A914" s="239"/>
      <c r="B914" s="239"/>
      <c r="C914" s="239"/>
      <c r="D914" s="239"/>
      <c r="E914" s="239"/>
      <c r="F914" s="239"/>
      <c r="G914" s="239"/>
      <c r="H914" s="239"/>
      <c r="I914" s="239"/>
      <c r="J914" s="239"/>
      <c r="K914" s="239"/>
      <c r="L914" s="239"/>
      <c r="M914" s="239"/>
      <c r="N914" s="239"/>
      <c r="O914" s="239"/>
      <c r="P914" s="239"/>
      <c r="Q914" s="239"/>
      <c r="R914" s="239"/>
      <c r="S914" s="239"/>
      <c r="T914" s="239"/>
      <c r="U914" s="239"/>
      <c r="V914" s="239"/>
      <c r="W914" s="239"/>
      <c r="X914" s="239"/>
      <c r="Y914" s="239"/>
      <c r="Z914" s="239"/>
      <c r="AA914" s="239"/>
      <c r="AB914" s="239"/>
      <c r="AC914" s="239"/>
      <c r="AD914" s="239"/>
      <c r="AE914" s="239"/>
      <c r="AF914" s="239"/>
      <c r="AG914" s="239"/>
      <c r="AH914" s="239"/>
    </row>
    <row r="915" ht="11.25" customHeight="1">
      <c r="A915" s="239"/>
      <c r="B915" s="239"/>
      <c r="C915" s="239"/>
      <c r="D915" s="239"/>
      <c r="E915" s="239"/>
      <c r="F915" s="239"/>
      <c r="G915" s="239"/>
      <c r="H915" s="239"/>
      <c r="I915" s="239"/>
      <c r="J915" s="239"/>
      <c r="K915" s="239"/>
      <c r="L915" s="239"/>
      <c r="M915" s="239"/>
      <c r="N915" s="239"/>
      <c r="O915" s="239"/>
      <c r="P915" s="239"/>
      <c r="Q915" s="239"/>
      <c r="R915" s="239"/>
      <c r="S915" s="239"/>
      <c r="T915" s="239"/>
      <c r="U915" s="239"/>
      <c r="V915" s="239"/>
      <c r="W915" s="239"/>
      <c r="X915" s="239"/>
      <c r="Y915" s="239"/>
      <c r="Z915" s="239"/>
      <c r="AA915" s="239"/>
      <c r="AB915" s="239"/>
      <c r="AC915" s="239"/>
      <c r="AD915" s="239"/>
      <c r="AE915" s="239"/>
      <c r="AF915" s="239"/>
      <c r="AG915" s="239"/>
      <c r="AH915" s="239"/>
    </row>
    <row r="916" ht="11.25" customHeight="1">
      <c r="A916" s="239"/>
      <c r="B916" s="239"/>
      <c r="C916" s="239"/>
      <c r="D916" s="239"/>
      <c r="E916" s="239"/>
      <c r="F916" s="239"/>
      <c r="G916" s="239"/>
      <c r="H916" s="239"/>
      <c r="I916" s="239"/>
      <c r="J916" s="239"/>
      <c r="K916" s="239"/>
      <c r="L916" s="239"/>
      <c r="M916" s="239"/>
      <c r="N916" s="239"/>
      <c r="O916" s="239"/>
      <c r="P916" s="239"/>
      <c r="Q916" s="239"/>
      <c r="R916" s="239"/>
      <c r="S916" s="239"/>
      <c r="T916" s="239"/>
      <c r="U916" s="239"/>
      <c r="V916" s="239"/>
      <c r="W916" s="239"/>
      <c r="X916" s="239"/>
      <c r="Y916" s="239"/>
      <c r="Z916" s="239"/>
      <c r="AA916" s="239"/>
      <c r="AB916" s="239"/>
      <c r="AC916" s="239"/>
      <c r="AD916" s="239"/>
      <c r="AE916" s="239"/>
      <c r="AF916" s="239"/>
      <c r="AG916" s="239"/>
      <c r="AH916" s="239"/>
    </row>
    <row r="917" ht="11.25" customHeight="1">
      <c r="A917" s="239"/>
      <c r="B917" s="239"/>
      <c r="C917" s="239"/>
      <c r="D917" s="239"/>
      <c r="E917" s="239"/>
      <c r="F917" s="239"/>
      <c r="G917" s="239"/>
      <c r="H917" s="239"/>
      <c r="I917" s="239"/>
      <c r="J917" s="239"/>
      <c r="K917" s="239"/>
      <c r="L917" s="239"/>
      <c r="M917" s="239"/>
      <c r="N917" s="239"/>
      <c r="O917" s="239"/>
      <c r="P917" s="239"/>
      <c r="Q917" s="239"/>
      <c r="R917" s="239"/>
      <c r="S917" s="239"/>
      <c r="T917" s="239"/>
      <c r="U917" s="239"/>
      <c r="V917" s="239"/>
      <c r="W917" s="239"/>
      <c r="X917" s="239"/>
      <c r="Y917" s="239"/>
      <c r="Z917" s="239"/>
      <c r="AA917" s="239"/>
      <c r="AB917" s="239"/>
      <c r="AC917" s="239"/>
      <c r="AD917" s="239"/>
      <c r="AE917" s="239"/>
      <c r="AF917" s="239"/>
      <c r="AG917" s="239"/>
      <c r="AH917" s="239"/>
    </row>
    <row r="918" ht="11.25" customHeight="1">
      <c r="A918" s="239"/>
      <c r="B918" s="239"/>
      <c r="C918" s="239"/>
      <c r="D918" s="239"/>
      <c r="E918" s="239"/>
      <c r="F918" s="239"/>
      <c r="G918" s="239"/>
      <c r="H918" s="239"/>
      <c r="I918" s="239"/>
      <c r="J918" s="239"/>
      <c r="K918" s="239"/>
      <c r="L918" s="239"/>
      <c r="M918" s="239"/>
      <c r="N918" s="239"/>
      <c r="O918" s="239"/>
      <c r="P918" s="239"/>
      <c r="Q918" s="239"/>
      <c r="R918" s="239"/>
      <c r="S918" s="239"/>
      <c r="T918" s="239"/>
      <c r="U918" s="239"/>
      <c r="V918" s="239"/>
      <c r="W918" s="239"/>
      <c r="X918" s="239"/>
      <c r="Y918" s="239"/>
      <c r="Z918" s="239"/>
      <c r="AA918" s="239"/>
      <c r="AB918" s="239"/>
      <c r="AC918" s="239"/>
      <c r="AD918" s="239"/>
      <c r="AE918" s="239"/>
      <c r="AF918" s="239"/>
      <c r="AG918" s="239"/>
      <c r="AH918" s="239"/>
    </row>
    <row r="919" ht="11.25" customHeight="1">
      <c r="A919" s="239"/>
      <c r="B919" s="239"/>
      <c r="C919" s="239"/>
      <c r="D919" s="239"/>
      <c r="E919" s="239"/>
      <c r="F919" s="239"/>
      <c r="G919" s="239"/>
      <c r="H919" s="239"/>
      <c r="I919" s="239"/>
      <c r="J919" s="239"/>
      <c r="K919" s="239"/>
      <c r="L919" s="239"/>
      <c r="M919" s="239"/>
      <c r="N919" s="239"/>
      <c r="O919" s="239"/>
      <c r="P919" s="239"/>
      <c r="Q919" s="239"/>
      <c r="R919" s="239"/>
      <c r="S919" s="239"/>
      <c r="T919" s="239"/>
      <c r="U919" s="239"/>
      <c r="V919" s="239"/>
      <c r="W919" s="239"/>
      <c r="X919" s="239"/>
      <c r="Y919" s="239"/>
      <c r="Z919" s="239"/>
      <c r="AA919" s="239"/>
      <c r="AB919" s="239"/>
      <c r="AC919" s="239"/>
      <c r="AD919" s="239"/>
      <c r="AE919" s="239"/>
      <c r="AF919" s="239"/>
      <c r="AG919" s="239"/>
      <c r="AH919" s="239"/>
    </row>
    <row r="920" ht="11.25" customHeight="1">
      <c r="A920" s="239"/>
      <c r="B920" s="239"/>
      <c r="C920" s="239"/>
      <c r="D920" s="239"/>
      <c r="E920" s="239"/>
      <c r="F920" s="239"/>
      <c r="G920" s="239"/>
      <c r="H920" s="239"/>
      <c r="I920" s="239"/>
      <c r="J920" s="239"/>
      <c r="K920" s="239"/>
      <c r="L920" s="239"/>
      <c r="M920" s="239"/>
      <c r="N920" s="239"/>
      <c r="O920" s="239"/>
      <c r="P920" s="239"/>
      <c r="Q920" s="239"/>
      <c r="R920" s="239"/>
      <c r="S920" s="239"/>
      <c r="T920" s="239"/>
      <c r="U920" s="239"/>
      <c r="V920" s="239"/>
      <c r="W920" s="239"/>
      <c r="X920" s="239"/>
      <c r="Y920" s="239"/>
      <c r="Z920" s="239"/>
      <c r="AA920" s="239"/>
      <c r="AB920" s="239"/>
      <c r="AC920" s="239"/>
      <c r="AD920" s="239"/>
      <c r="AE920" s="239"/>
      <c r="AF920" s="239"/>
      <c r="AG920" s="239"/>
      <c r="AH920" s="239"/>
    </row>
    <row r="921" ht="11.25" customHeight="1">
      <c r="A921" s="239"/>
      <c r="B921" s="239"/>
      <c r="C921" s="239"/>
      <c r="D921" s="239"/>
      <c r="E921" s="239"/>
      <c r="F921" s="239"/>
      <c r="G921" s="239"/>
      <c r="H921" s="239"/>
      <c r="I921" s="239"/>
      <c r="J921" s="239"/>
      <c r="K921" s="239"/>
      <c r="L921" s="239"/>
      <c r="M921" s="239"/>
      <c r="N921" s="239"/>
      <c r="O921" s="239"/>
      <c r="P921" s="239"/>
      <c r="Q921" s="239"/>
      <c r="R921" s="239"/>
      <c r="S921" s="239"/>
      <c r="T921" s="239"/>
      <c r="U921" s="239"/>
      <c r="V921" s="239"/>
      <c r="W921" s="239"/>
      <c r="X921" s="239"/>
      <c r="Y921" s="239"/>
      <c r="Z921" s="239"/>
      <c r="AA921" s="239"/>
      <c r="AB921" s="239"/>
      <c r="AC921" s="239"/>
      <c r="AD921" s="239"/>
      <c r="AE921" s="239"/>
      <c r="AF921" s="239"/>
      <c r="AG921" s="239"/>
      <c r="AH921" s="239"/>
    </row>
    <row r="922" ht="11.25" customHeight="1">
      <c r="A922" s="239"/>
      <c r="B922" s="239"/>
      <c r="C922" s="239"/>
      <c r="D922" s="239"/>
      <c r="E922" s="239"/>
      <c r="F922" s="239"/>
      <c r="G922" s="239"/>
      <c r="H922" s="239"/>
      <c r="I922" s="239"/>
      <c r="J922" s="239"/>
      <c r="K922" s="239"/>
      <c r="L922" s="239"/>
      <c r="M922" s="239"/>
      <c r="N922" s="239"/>
      <c r="O922" s="239"/>
      <c r="P922" s="239"/>
      <c r="Q922" s="239"/>
      <c r="R922" s="239"/>
      <c r="S922" s="239"/>
      <c r="T922" s="239"/>
      <c r="U922" s="239"/>
      <c r="V922" s="239"/>
      <c r="W922" s="239"/>
      <c r="X922" s="239"/>
      <c r="Y922" s="239"/>
      <c r="Z922" s="239"/>
      <c r="AA922" s="239"/>
      <c r="AB922" s="239"/>
      <c r="AC922" s="239"/>
      <c r="AD922" s="239"/>
      <c r="AE922" s="239"/>
      <c r="AF922" s="239"/>
      <c r="AG922" s="239"/>
      <c r="AH922" s="239"/>
    </row>
    <row r="923" ht="11.25" customHeight="1">
      <c r="A923" s="239"/>
      <c r="B923" s="239"/>
      <c r="C923" s="239"/>
      <c r="D923" s="239"/>
      <c r="E923" s="239"/>
      <c r="F923" s="239"/>
      <c r="G923" s="239"/>
      <c r="H923" s="239"/>
      <c r="I923" s="239"/>
      <c r="J923" s="239"/>
      <c r="K923" s="239"/>
      <c r="L923" s="239"/>
      <c r="M923" s="239"/>
      <c r="N923" s="239"/>
      <c r="O923" s="239"/>
      <c r="P923" s="239"/>
      <c r="Q923" s="239"/>
      <c r="R923" s="239"/>
      <c r="S923" s="239"/>
      <c r="T923" s="239"/>
      <c r="U923" s="239"/>
      <c r="V923" s="239"/>
      <c r="W923" s="239"/>
      <c r="X923" s="239"/>
      <c r="Y923" s="239"/>
      <c r="Z923" s="239"/>
      <c r="AA923" s="239"/>
      <c r="AB923" s="239"/>
      <c r="AC923" s="239"/>
      <c r="AD923" s="239"/>
      <c r="AE923" s="239"/>
      <c r="AF923" s="239"/>
      <c r="AG923" s="239"/>
      <c r="AH923" s="239"/>
    </row>
    <row r="924" ht="11.25" customHeight="1">
      <c r="A924" s="239"/>
      <c r="B924" s="239"/>
      <c r="C924" s="239"/>
      <c r="D924" s="239"/>
      <c r="E924" s="239"/>
      <c r="F924" s="239"/>
      <c r="G924" s="239"/>
      <c r="H924" s="239"/>
      <c r="I924" s="239"/>
      <c r="J924" s="239"/>
      <c r="K924" s="239"/>
      <c r="L924" s="239"/>
      <c r="M924" s="239"/>
      <c r="N924" s="239"/>
      <c r="O924" s="239"/>
      <c r="P924" s="239"/>
      <c r="Q924" s="239"/>
      <c r="R924" s="239"/>
      <c r="S924" s="239"/>
      <c r="T924" s="239"/>
      <c r="U924" s="239"/>
      <c r="V924" s="239"/>
      <c r="W924" s="239"/>
      <c r="X924" s="239"/>
      <c r="Y924" s="239"/>
      <c r="Z924" s="239"/>
      <c r="AA924" s="239"/>
      <c r="AB924" s="239"/>
      <c r="AC924" s="239"/>
      <c r="AD924" s="239"/>
      <c r="AE924" s="239"/>
      <c r="AF924" s="239"/>
      <c r="AG924" s="239"/>
      <c r="AH924" s="239"/>
    </row>
    <row r="925" ht="11.25" customHeight="1">
      <c r="A925" s="239"/>
      <c r="B925" s="239"/>
      <c r="C925" s="239"/>
      <c r="D925" s="239"/>
      <c r="E925" s="239"/>
      <c r="F925" s="239"/>
      <c r="G925" s="239"/>
      <c r="H925" s="239"/>
      <c r="I925" s="239"/>
      <c r="J925" s="239"/>
      <c r="K925" s="239"/>
      <c r="L925" s="239"/>
      <c r="M925" s="239"/>
      <c r="N925" s="239"/>
      <c r="O925" s="239"/>
      <c r="P925" s="239"/>
      <c r="Q925" s="239"/>
      <c r="R925" s="239"/>
      <c r="S925" s="239"/>
      <c r="T925" s="239"/>
      <c r="U925" s="239"/>
      <c r="V925" s="239"/>
      <c r="W925" s="239"/>
      <c r="X925" s="239"/>
      <c r="Y925" s="239"/>
      <c r="Z925" s="239"/>
      <c r="AA925" s="239"/>
      <c r="AB925" s="239"/>
      <c r="AC925" s="239"/>
      <c r="AD925" s="239"/>
      <c r="AE925" s="239"/>
      <c r="AF925" s="239"/>
      <c r="AG925" s="239"/>
      <c r="AH925" s="239"/>
    </row>
    <row r="926" ht="11.25" customHeight="1">
      <c r="A926" s="239"/>
      <c r="B926" s="239"/>
      <c r="C926" s="239"/>
      <c r="D926" s="239"/>
      <c r="E926" s="239"/>
      <c r="F926" s="239"/>
      <c r="G926" s="239"/>
      <c r="H926" s="239"/>
      <c r="I926" s="239"/>
      <c r="J926" s="239"/>
      <c r="K926" s="239"/>
      <c r="L926" s="239"/>
      <c r="M926" s="239"/>
      <c r="N926" s="239"/>
      <c r="O926" s="239"/>
      <c r="P926" s="239"/>
      <c r="Q926" s="239"/>
      <c r="R926" s="239"/>
      <c r="S926" s="239"/>
      <c r="T926" s="239"/>
      <c r="U926" s="239"/>
      <c r="V926" s="239"/>
      <c r="W926" s="239"/>
      <c r="X926" s="239"/>
      <c r="Y926" s="239"/>
      <c r="Z926" s="239"/>
      <c r="AA926" s="239"/>
      <c r="AB926" s="239"/>
      <c r="AC926" s="239"/>
      <c r="AD926" s="239"/>
      <c r="AE926" s="239"/>
      <c r="AF926" s="239"/>
      <c r="AG926" s="239"/>
      <c r="AH926" s="239"/>
    </row>
    <row r="927" ht="11.25" customHeight="1">
      <c r="A927" s="239"/>
      <c r="B927" s="239"/>
      <c r="C927" s="239"/>
      <c r="D927" s="239"/>
      <c r="E927" s="239"/>
      <c r="F927" s="239"/>
      <c r="G927" s="239"/>
      <c r="H927" s="239"/>
      <c r="I927" s="239"/>
      <c r="J927" s="239"/>
      <c r="K927" s="239"/>
      <c r="L927" s="239"/>
      <c r="M927" s="239"/>
      <c r="N927" s="239"/>
      <c r="O927" s="239"/>
      <c r="P927" s="239"/>
      <c r="Q927" s="239"/>
      <c r="R927" s="239"/>
      <c r="S927" s="239"/>
      <c r="T927" s="239"/>
      <c r="U927" s="239"/>
      <c r="V927" s="239"/>
      <c r="W927" s="239"/>
      <c r="X927" s="239"/>
      <c r="Y927" s="239"/>
      <c r="Z927" s="239"/>
      <c r="AA927" s="239"/>
      <c r="AB927" s="239"/>
      <c r="AC927" s="239"/>
      <c r="AD927" s="239"/>
      <c r="AE927" s="239"/>
      <c r="AF927" s="239"/>
      <c r="AG927" s="239"/>
      <c r="AH927" s="239"/>
    </row>
    <row r="928" ht="11.25" customHeight="1">
      <c r="A928" s="239"/>
      <c r="B928" s="239"/>
      <c r="C928" s="239"/>
      <c r="D928" s="239"/>
      <c r="E928" s="239"/>
      <c r="F928" s="239"/>
      <c r="G928" s="239"/>
      <c r="H928" s="239"/>
      <c r="I928" s="239"/>
      <c r="J928" s="239"/>
      <c r="K928" s="239"/>
      <c r="L928" s="239"/>
      <c r="M928" s="239"/>
      <c r="N928" s="239"/>
      <c r="O928" s="239"/>
      <c r="P928" s="239"/>
      <c r="Q928" s="239"/>
      <c r="R928" s="239"/>
      <c r="S928" s="239"/>
      <c r="T928" s="239"/>
      <c r="U928" s="239"/>
      <c r="V928" s="239"/>
      <c r="W928" s="239"/>
      <c r="X928" s="239"/>
      <c r="Y928" s="239"/>
      <c r="Z928" s="239"/>
      <c r="AA928" s="239"/>
      <c r="AB928" s="239"/>
      <c r="AC928" s="239"/>
      <c r="AD928" s="239"/>
      <c r="AE928" s="239"/>
      <c r="AF928" s="239"/>
      <c r="AG928" s="239"/>
      <c r="AH928" s="239"/>
    </row>
    <row r="929" ht="11.25" customHeight="1">
      <c r="A929" s="239"/>
      <c r="B929" s="239"/>
      <c r="C929" s="239"/>
      <c r="D929" s="239"/>
      <c r="E929" s="239"/>
      <c r="F929" s="239"/>
      <c r="G929" s="239"/>
      <c r="H929" s="239"/>
      <c r="I929" s="239"/>
      <c r="J929" s="239"/>
      <c r="K929" s="239"/>
      <c r="L929" s="239"/>
      <c r="M929" s="239"/>
      <c r="N929" s="239"/>
      <c r="O929" s="239"/>
      <c r="P929" s="239"/>
      <c r="Q929" s="239"/>
      <c r="R929" s="239"/>
      <c r="S929" s="239"/>
      <c r="T929" s="239"/>
      <c r="U929" s="239"/>
      <c r="V929" s="239"/>
      <c r="W929" s="239"/>
      <c r="X929" s="239"/>
      <c r="Y929" s="239"/>
      <c r="Z929" s="239"/>
      <c r="AA929" s="239"/>
      <c r="AB929" s="239"/>
      <c r="AC929" s="239"/>
      <c r="AD929" s="239"/>
      <c r="AE929" s="239"/>
      <c r="AF929" s="239"/>
      <c r="AG929" s="239"/>
      <c r="AH929" s="239"/>
    </row>
    <row r="930" ht="11.25" customHeight="1">
      <c r="A930" s="239"/>
      <c r="B930" s="239"/>
      <c r="C930" s="239"/>
      <c r="D930" s="239"/>
      <c r="E930" s="239"/>
      <c r="F930" s="239"/>
      <c r="G930" s="239"/>
      <c r="H930" s="239"/>
      <c r="I930" s="239"/>
      <c r="J930" s="239"/>
      <c r="K930" s="239"/>
      <c r="L930" s="239"/>
      <c r="M930" s="239"/>
      <c r="N930" s="239"/>
      <c r="O930" s="239"/>
      <c r="P930" s="239"/>
      <c r="Q930" s="239"/>
      <c r="R930" s="239"/>
      <c r="S930" s="239"/>
      <c r="T930" s="239"/>
      <c r="U930" s="239"/>
      <c r="V930" s="239"/>
      <c r="W930" s="239"/>
      <c r="X930" s="239"/>
      <c r="Y930" s="239"/>
      <c r="Z930" s="239"/>
      <c r="AA930" s="239"/>
      <c r="AB930" s="239"/>
      <c r="AC930" s="239"/>
      <c r="AD930" s="239"/>
      <c r="AE930" s="239"/>
      <c r="AF930" s="239"/>
      <c r="AG930" s="239"/>
      <c r="AH930" s="239"/>
    </row>
    <row r="931" ht="11.25" customHeight="1">
      <c r="A931" s="239"/>
      <c r="B931" s="239"/>
      <c r="C931" s="239"/>
      <c r="D931" s="239"/>
      <c r="E931" s="239"/>
      <c r="F931" s="239"/>
      <c r="G931" s="239"/>
      <c r="H931" s="239"/>
      <c r="I931" s="239"/>
      <c r="J931" s="239"/>
      <c r="K931" s="239"/>
      <c r="L931" s="239"/>
      <c r="M931" s="239"/>
      <c r="N931" s="239"/>
      <c r="O931" s="239"/>
      <c r="P931" s="239"/>
      <c r="Q931" s="239"/>
      <c r="R931" s="239"/>
      <c r="S931" s="239"/>
      <c r="T931" s="239"/>
      <c r="U931" s="239"/>
      <c r="V931" s="239"/>
      <c r="W931" s="239"/>
      <c r="X931" s="239"/>
      <c r="Y931" s="239"/>
      <c r="Z931" s="239"/>
      <c r="AA931" s="239"/>
      <c r="AB931" s="239"/>
      <c r="AC931" s="239"/>
      <c r="AD931" s="239"/>
      <c r="AE931" s="239"/>
      <c r="AF931" s="239"/>
      <c r="AG931" s="239"/>
      <c r="AH931" s="239"/>
    </row>
    <row r="932" ht="11.25" customHeight="1">
      <c r="A932" s="239"/>
      <c r="B932" s="239"/>
      <c r="C932" s="239"/>
      <c r="D932" s="239"/>
      <c r="E932" s="239"/>
      <c r="F932" s="239"/>
      <c r="G932" s="239"/>
      <c r="H932" s="239"/>
      <c r="I932" s="239"/>
      <c r="J932" s="239"/>
      <c r="K932" s="239"/>
      <c r="L932" s="239"/>
      <c r="M932" s="239"/>
      <c r="N932" s="239"/>
      <c r="O932" s="239"/>
      <c r="P932" s="239"/>
      <c r="Q932" s="239"/>
      <c r="R932" s="239"/>
      <c r="S932" s="239"/>
      <c r="T932" s="239"/>
      <c r="U932" s="239"/>
      <c r="V932" s="239"/>
      <c r="W932" s="239"/>
      <c r="X932" s="239"/>
      <c r="Y932" s="239"/>
      <c r="Z932" s="239"/>
      <c r="AA932" s="239"/>
      <c r="AB932" s="239"/>
      <c r="AC932" s="239"/>
      <c r="AD932" s="239"/>
      <c r="AE932" s="239"/>
      <c r="AF932" s="239"/>
      <c r="AG932" s="239"/>
      <c r="AH932" s="239"/>
    </row>
    <row r="933" ht="11.25" customHeight="1">
      <c r="A933" s="239"/>
      <c r="B933" s="239"/>
      <c r="C933" s="239"/>
      <c r="D933" s="239"/>
      <c r="E933" s="239"/>
      <c r="F933" s="239"/>
      <c r="G933" s="239"/>
      <c r="H933" s="239"/>
      <c r="I933" s="239"/>
      <c r="J933" s="239"/>
      <c r="K933" s="239"/>
      <c r="L933" s="239"/>
      <c r="M933" s="239"/>
      <c r="N933" s="239"/>
      <c r="O933" s="239"/>
      <c r="P933" s="239"/>
      <c r="Q933" s="239"/>
      <c r="R933" s="239"/>
      <c r="S933" s="239"/>
      <c r="T933" s="239"/>
      <c r="U933" s="239"/>
      <c r="V933" s="239"/>
      <c r="W933" s="239"/>
      <c r="X933" s="239"/>
      <c r="Y933" s="239"/>
      <c r="Z933" s="239"/>
      <c r="AA933" s="239"/>
      <c r="AB933" s="239"/>
      <c r="AC933" s="239"/>
      <c r="AD933" s="239"/>
      <c r="AE933" s="239"/>
      <c r="AF933" s="239"/>
      <c r="AG933" s="239"/>
      <c r="AH933" s="239"/>
    </row>
    <row r="934" ht="11.25" customHeight="1">
      <c r="A934" s="239"/>
      <c r="B934" s="239"/>
      <c r="C934" s="239"/>
      <c r="D934" s="239"/>
      <c r="E934" s="239"/>
      <c r="F934" s="239"/>
      <c r="G934" s="239"/>
      <c r="H934" s="239"/>
      <c r="I934" s="239"/>
      <c r="J934" s="239"/>
      <c r="K934" s="239"/>
      <c r="L934" s="239"/>
      <c r="M934" s="239"/>
      <c r="N934" s="239"/>
      <c r="O934" s="239"/>
      <c r="P934" s="239"/>
      <c r="Q934" s="239"/>
      <c r="R934" s="239"/>
      <c r="S934" s="239"/>
      <c r="T934" s="239"/>
      <c r="U934" s="239"/>
      <c r="V934" s="239"/>
      <c r="W934" s="239"/>
      <c r="X934" s="239"/>
      <c r="Y934" s="239"/>
      <c r="Z934" s="239"/>
      <c r="AA934" s="239"/>
      <c r="AB934" s="239"/>
      <c r="AC934" s="239"/>
      <c r="AD934" s="239"/>
      <c r="AE934" s="239"/>
      <c r="AF934" s="239"/>
      <c r="AG934" s="239"/>
      <c r="AH934" s="239"/>
    </row>
    <row r="935" ht="11.25" customHeight="1">
      <c r="A935" s="239"/>
      <c r="B935" s="239"/>
      <c r="C935" s="239"/>
      <c r="D935" s="239"/>
      <c r="E935" s="239"/>
      <c r="F935" s="239"/>
      <c r="G935" s="239"/>
      <c r="H935" s="239"/>
      <c r="I935" s="239"/>
      <c r="J935" s="239"/>
      <c r="K935" s="239"/>
      <c r="L935" s="239"/>
      <c r="M935" s="239"/>
      <c r="N935" s="239"/>
      <c r="O935" s="239"/>
      <c r="P935" s="239"/>
      <c r="Q935" s="239"/>
      <c r="R935" s="239"/>
      <c r="S935" s="239"/>
      <c r="T935" s="239"/>
      <c r="U935" s="239"/>
      <c r="V935" s="239"/>
      <c r="W935" s="239"/>
      <c r="X935" s="239"/>
      <c r="Y935" s="239"/>
      <c r="Z935" s="239"/>
      <c r="AA935" s="239"/>
      <c r="AB935" s="239"/>
      <c r="AC935" s="239"/>
      <c r="AD935" s="239"/>
      <c r="AE935" s="239"/>
      <c r="AF935" s="239"/>
      <c r="AG935" s="239"/>
      <c r="AH935" s="239"/>
    </row>
    <row r="936" ht="11.25" customHeight="1">
      <c r="A936" s="239"/>
      <c r="B936" s="239"/>
      <c r="C936" s="239"/>
      <c r="D936" s="239"/>
      <c r="E936" s="239"/>
      <c r="F936" s="239"/>
      <c r="G936" s="239"/>
      <c r="H936" s="239"/>
      <c r="I936" s="239"/>
      <c r="J936" s="239"/>
      <c r="K936" s="239"/>
      <c r="L936" s="239"/>
      <c r="M936" s="239"/>
      <c r="N936" s="239"/>
      <c r="O936" s="239"/>
      <c r="P936" s="239"/>
      <c r="Q936" s="239"/>
      <c r="R936" s="239"/>
      <c r="S936" s="239"/>
      <c r="T936" s="239"/>
      <c r="U936" s="239"/>
      <c r="V936" s="239"/>
      <c r="W936" s="239"/>
      <c r="X936" s="239"/>
      <c r="Y936" s="239"/>
      <c r="Z936" s="239"/>
      <c r="AA936" s="239"/>
      <c r="AB936" s="239"/>
      <c r="AC936" s="239"/>
      <c r="AD936" s="239"/>
      <c r="AE936" s="239"/>
      <c r="AF936" s="239"/>
      <c r="AG936" s="239"/>
      <c r="AH936" s="239"/>
    </row>
    <row r="937" ht="11.25" customHeight="1">
      <c r="A937" s="239"/>
      <c r="B937" s="239"/>
      <c r="C937" s="239"/>
      <c r="D937" s="239"/>
      <c r="E937" s="239"/>
      <c r="F937" s="239"/>
      <c r="G937" s="239"/>
      <c r="H937" s="239"/>
      <c r="I937" s="239"/>
      <c r="J937" s="239"/>
      <c r="K937" s="239"/>
      <c r="L937" s="239"/>
      <c r="M937" s="239"/>
      <c r="N937" s="239"/>
      <c r="O937" s="239"/>
      <c r="P937" s="239"/>
      <c r="Q937" s="239"/>
      <c r="R937" s="239"/>
      <c r="S937" s="239"/>
      <c r="T937" s="239"/>
      <c r="U937" s="239"/>
      <c r="V937" s="239"/>
      <c r="W937" s="239"/>
      <c r="X937" s="239"/>
      <c r="Y937" s="239"/>
      <c r="Z937" s="239"/>
      <c r="AA937" s="239"/>
      <c r="AB937" s="239"/>
      <c r="AC937" s="239"/>
      <c r="AD937" s="239"/>
      <c r="AE937" s="239"/>
      <c r="AF937" s="239"/>
      <c r="AG937" s="239"/>
      <c r="AH937" s="239"/>
    </row>
    <row r="938" ht="11.25" customHeight="1">
      <c r="A938" s="239"/>
      <c r="B938" s="239"/>
      <c r="C938" s="239"/>
      <c r="D938" s="239"/>
      <c r="E938" s="239"/>
      <c r="F938" s="239"/>
      <c r="G938" s="239"/>
      <c r="H938" s="239"/>
      <c r="I938" s="239"/>
      <c r="J938" s="239"/>
      <c r="K938" s="239"/>
      <c r="L938" s="239"/>
      <c r="M938" s="239"/>
      <c r="N938" s="239"/>
      <c r="O938" s="239"/>
      <c r="P938" s="239"/>
      <c r="Q938" s="239"/>
      <c r="R938" s="239"/>
      <c r="S938" s="239"/>
      <c r="T938" s="239"/>
      <c r="U938" s="239"/>
      <c r="V938" s="239"/>
      <c r="W938" s="239"/>
      <c r="X938" s="239"/>
      <c r="Y938" s="239"/>
      <c r="Z938" s="239"/>
      <c r="AA938" s="239"/>
      <c r="AB938" s="239"/>
      <c r="AC938" s="239"/>
      <c r="AD938" s="239"/>
      <c r="AE938" s="239"/>
      <c r="AF938" s="239"/>
      <c r="AG938" s="239"/>
      <c r="AH938" s="239"/>
    </row>
    <row r="939" ht="11.25" customHeight="1">
      <c r="A939" s="239"/>
      <c r="B939" s="239"/>
      <c r="C939" s="239"/>
      <c r="D939" s="239"/>
      <c r="E939" s="239"/>
      <c r="F939" s="239"/>
      <c r="G939" s="239"/>
      <c r="H939" s="239"/>
      <c r="I939" s="239"/>
      <c r="J939" s="239"/>
      <c r="K939" s="239"/>
      <c r="L939" s="239"/>
      <c r="M939" s="239"/>
      <c r="N939" s="239"/>
      <c r="O939" s="239"/>
      <c r="P939" s="239"/>
      <c r="Q939" s="239"/>
      <c r="R939" s="239"/>
      <c r="S939" s="239"/>
      <c r="T939" s="239"/>
      <c r="U939" s="239"/>
      <c r="V939" s="239"/>
      <c r="W939" s="239"/>
      <c r="X939" s="239"/>
      <c r="Y939" s="239"/>
      <c r="Z939" s="239"/>
      <c r="AA939" s="239"/>
      <c r="AB939" s="239"/>
      <c r="AC939" s="239"/>
      <c r="AD939" s="239"/>
      <c r="AE939" s="239"/>
      <c r="AF939" s="239"/>
      <c r="AG939" s="239"/>
      <c r="AH939" s="239"/>
    </row>
    <row r="940" ht="11.25" customHeight="1">
      <c r="A940" s="239"/>
      <c r="B940" s="239"/>
      <c r="C940" s="239"/>
      <c r="D940" s="239"/>
      <c r="E940" s="239"/>
      <c r="F940" s="239"/>
      <c r="G940" s="239"/>
      <c r="H940" s="239"/>
      <c r="I940" s="239"/>
      <c r="J940" s="239"/>
      <c r="K940" s="239"/>
      <c r="L940" s="239"/>
      <c r="M940" s="239"/>
      <c r="N940" s="239"/>
      <c r="O940" s="239"/>
      <c r="P940" s="239"/>
      <c r="Q940" s="239"/>
      <c r="R940" s="239"/>
      <c r="S940" s="239"/>
      <c r="T940" s="239"/>
      <c r="U940" s="239"/>
      <c r="V940" s="239"/>
      <c r="W940" s="239"/>
      <c r="X940" s="239"/>
      <c r="Y940" s="239"/>
      <c r="Z940" s="239"/>
      <c r="AA940" s="239"/>
      <c r="AB940" s="239"/>
      <c r="AC940" s="239"/>
      <c r="AD940" s="239"/>
      <c r="AE940" s="239"/>
      <c r="AF940" s="239"/>
      <c r="AG940" s="239"/>
      <c r="AH940" s="239"/>
    </row>
    <row r="941" ht="11.25" customHeight="1">
      <c r="A941" s="239"/>
      <c r="B941" s="239"/>
      <c r="C941" s="239"/>
      <c r="D941" s="239"/>
      <c r="E941" s="239"/>
      <c r="F941" s="239"/>
      <c r="G941" s="239"/>
      <c r="H941" s="239"/>
      <c r="I941" s="239"/>
      <c r="J941" s="239"/>
      <c r="K941" s="239"/>
      <c r="L941" s="239"/>
      <c r="M941" s="239"/>
      <c r="N941" s="239"/>
      <c r="O941" s="239"/>
      <c r="P941" s="239"/>
      <c r="Q941" s="239"/>
      <c r="R941" s="239"/>
      <c r="S941" s="239"/>
      <c r="T941" s="239"/>
      <c r="U941" s="239"/>
      <c r="V941" s="239"/>
      <c r="W941" s="239"/>
      <c r="X941" s="239"/>
      <c r="Y941" s="239"/>
      <c r="Z941" s="239"/>
      <c r="AA941" s="239"/>
      <c r="AB941" s="239"/>
      <c r="AC941" s="239"/>
      <c r="AD941" s="239"/>
      <c r="AE941" s="239"/>
      <c r="AF941" s="239"/>
      <c r="AG941" s="239"/>
      <c r="AH941" s="239"/>
    </row>
    <row r="942" ht="11.25" customHeight="1">
      <c r="A942" s="239"/>
      <c r="B942" s="239"/>
      <c r="C942" s="239"/>
      <c r="D942" s="239"/>
      <c r="E942" s="239"/>
      <c r="F942" s="239"/>
      <c r="G942" s="239"/>
      <c r="H942" s="239"/>
      <c r="I942" s="239"/>
      <c r="J942" s="239"/>
      <c r="K942" s="239"/>
      <c r="L942" s="239"/>
      <c r="M942" s="239"/>
      <c r="N942" s="239"/>
      <c r="O942" s="239"/>
      <c r="P942" s="239"/>
      <c r="Q942" s="239"/>
      <c r="R942" s="239"/>
      <c r="S942" s="239"/>
      <c r="T942" s="239"/>
      <c r="U942" s="239"/>
      <c r="V942" s="239"/>
      <c r="W942" s="239"/>
      <c r="X942" s="239"/>
      <c r="Y942" s="239"/>
      <c r="Z942" s="239"/>
      <c r="AA942" s="239"/>
      <c r="AB942" s="239"/>
      <c r="AC942" s="239"/>
      <c r="AD942" s="239"/>
      <c r="AE942" s="239"/>
      <c r="AF942" s="239"/>
      <c r="AG942" s="239"/>
      <c r="AH942" s="239"/>
    </row>
    <row r="943" ht="11.25" customHeight="1">
      <c r="A943" s="239"/>
      <c r="B943" s="239"/>
      <c r="C943" s="239"/>
      <c r="D943" s="239"/>
      <c r="E943" s="239"/>
      <c r="F943" s="239"/>
      <c r="G943" s="239"/>
      <c r="H943" s="239"/>
      <c r="I943" s="239"/>
      <c r="J943" s="239"/>
      <c r="K943" s="239"/>
      <c r="L943" s="239"/>
      <c r="M943" s="239"/>
      <c r="N943" s="239"/>
      <c r="O943" s="239"/>
      <c r="P943" s="239"/>
      <c r="Q943" s="239"/>
      <c r="R943" s="239"/>
      <c r="S943" s="239"/>
      <c r="T943" s="239"/>
      <c r="U943" s="239"/>
      <c r="V943" s="239"/>
      <c r="W943" s="239"/>
      <c r="X943" s="239"/>
      <c r="Y943" s="239"/>
      <c r="Z943" s="239"/>
      <c r="AA943" s="239"/>
      <c r="AB943" s="239"/>
      <c r="AC943" s="239"/>
      <c r="AD943" s="239"/>
      <c r="AE943" s="239"/>
      <c r="AF943" s="239"/>
      <c r="AG943" s="239"/>
      <c r="AH943" s="239"/>
    </row>
    <row r="944" ht="11.25" customHeight="1">
      <c r="A944" s="239"/>
      <c r="B944" s="239"/>
      <c r="C944" s="239"/>
      <c r="D944" s="239"/>
      <c r="E944" s="239"/>
      <c r="F944" s="239"/>
      <c r="G944" s="239"/>
      <c r="H944" s="239"/>
      <c r="I944" s="239"/>
      <c r="J944" s="239"/>
      <c r="K944" s="239"/>
      <c r="L944" s="239"/>
      <c r="M944" s="239"/>
      <c r="N944" s="239"/>
      <c r="O944" s="239"/>
      <c r="P944" s="239"/>
      <c r="Q944" s="239"/>
      <c r="R944" s="239"/>
      <c r="S944" s="239"/>
      <c r="T944" s="239"/>
      <c r="U944" s="239"/>
      <c r="V944" s="239"/>
      <c r="W944" s="239"/>
      <c r="X944" s="239"/>
      <c r="Y944" s="239"/>
      <c r="Z944" s="239"/>
      <c r="AA944" s="239"/>
      <c r="AB944" s="239"/>
      <c r="AC944" s="239"/>
      <c r="AD944" s="239"/>
      <c r="AE944" s="239"/>
      <c r="AF944" s="239"/>
      <c r="AG944" s="239"/>
      <c r="AH944" s="239"/>
    </row>
    <row r="945" ht="11.25" customHeight="1">
      <c r="A945" s="239"/>
      <c r="B945" s="239"/>
      <c r="C945" s="239"/>
      <c r="D945" s="239"/>
      <c r="E945" s="239"/>
      <c r="F945" s="239"/>
      <c r="G945" s="239"/>
      <c r="H945" s="239"/>
      <c r="I945" s="239"/>
      <c r="J945" s="239"/>
      <c r="K945" s="239"/>
      <c r="L945" s="239"/>
      <c r="M945" s="239"/>
      <c r="N945" s="239"/>
      <c r="O945" s="239"/>
      <c r="P945" s="239"/>
      <c r="Q945" s="239"/>
      <c r="R945" s="239"/>
      <c r="S945" s="239"/>
      <c r="T945" s="239"/>
      <c r="U945" s="239"/>
      <c r="V945" s="239"/>
      <c r="W945" s="239"/>
      <c r="X945" s="239"/>
      <c r="Y945" s="239"/>
      <c r="Z945" s="239"/>
      <c r="AA945" s="239"/>
      <c r="AB945" s="239"/>
      <c r="AC945" s="239"/>
      <c r="AD945" s="239"/>
      <c r="AE945" s="239"/>
      <c r="AF945" s="239"/>
      <c r="AG945" s="239"/>
      <c r="AH945" s="239"/>
    </row>
    <row r="946" ht="11.25" customHeight="1">
      <c r="A946" s="239"/>
      <c r="B946" s="239"/>
      <c r="C946" s="239"/>
      <c r="D946" s="239"/>
      <c r="E946" s="239"/>
      <c r="F946" s="239"/>
      <c r="G946" s="239"/>
      <c r="H946" s="239"/>
      <c r="I946" s="239"/>
      <c r="J946" s="239"/>
      <c r="K946" s="239"/>
      <c r="L946" s="239"/>
      <c r="M946" s="239"/>
      <c r="N946" s="239"/>
      <c r="O946" s="239"/>
      <c r="P946" s="239"/>
      <c r="Q946" s="239"/>
      <c r="R946" s="239"/>
      <c r="S946" s="239"/>
      <c r="T946" s="239"/>
      <c r="U946" s="239"/>
      <c r="V946" s="239"/>
      <c r="W946" s="239"/>
      <c r="X946" s="239"/>
      <c r="Y946" s="239"/>
      <c r="Z946" s="239"/>
      <c r="AA946" s="239"/>
      <c r="AB946" s="239"/>
      <c r="AC946" s="239"/>
      <c r="AD946" s="239"/>
      <c r="AE946" s="239"/>
      <c r="AF946" s="239"/>
      <c r="AG946" s="239"/>
      <c r="AH946" s="239"/>
    </row>
    <row r="947" ht="11.25" customHeight="1">
      <c r="A947" s="239"/>
      <c r="B947" s="239"/>
      <c r="C947" s="239"/>
      <c r="D947" s="239"/>
      <c r="E947" s="239"/>
      <c r="F947" s="239"/>
      <c r="G947" s="239"/>
      <c r="H947" s="239"/>
      <c r="I947" s="239"/>
      <c r="J947" s="239"/>
      <c r="K947" s="239"/>
      <c r="L947" s="239"/>
      <c r="M947" s="239"/>
      <c r="N947" s="239"/>
      <c r="O947" s="239"/>
      <c r="P947" s="239"/>
      <c r="Q947" s="239"/>
      <c r="R947" s="239"/>
      <c r="S947" s="239"/>
      <c r="T947" s="239"/>
      <c r="U947" s="239"/>
      <c r="V947" s="239"/>
      <c r="W947" s="239"/>
      <c r="X947" s="239"/>
      <c r="Y947" s="239"/>
      <c r="Z947" s="239"/>
      <c r="AA947" s="239"/>
      <c r="AB947" s="239"/>
      <c r="AC947" s="239"/>
      <c r="AD947" s="239"/>
      <c r="AE947" s="239"/>
      <c r="AF947" s="239"/>
      <c r="AG947" s="239"/>
      <c r="AH947" s="239"/>
    </row>
    <row r="948" ht="11.25" customHeight="1">
      <c r="A948" s="239"/>
      <c r="B948" s="239"/>
      <c r="C948" s="239"/>
      <c r="D948" s="239"/>
      <c r="E948" s="239"/>
      <c r="F948" s="239"/>
      <c r="G948" s="239"/>
      <c r="H948" s="239"/>
      <c r="I948" s="239"/>
      <c r="J948" s="239"/>
      <c r="K948" s="239"/>
      <c r="L948" s="239"/>
      <c r="M948" s="239"/>
      <c r="N948" s="239"/>
      <c r="O948" s="239"/>
      <c r="P948" s="239"/>
      <c r="Q948" s="239"/>
      <c r="R948" s="239"/>
      <c r="S948" s="239"/>
      <c r="T948" s="239"/>
      <c r="U948" s="239"/>
      <c r="V948" s="239"/>
      <c r="W948" s="239"/>
      <c r="X948" s="239"/>
      <c r="Y948" s="239"/>
      <c r="Z948" s="239"/>
      <c r="AA948" s="239"/>
      <c r="AB948" s="239"/>
      <c r="AC948" s="239"/>
      <c r="AD948" s="239"/>
      <c r="AE948" s="239"/>
      <c r="AF948" s="239"/>
      <c r="AG948" s="239"/>
      <c r="AH948" s="239"/>
    </row>
    <row r="949" ht="11.25" customHeight="1">
      <c r="A949" s="239"/>
      <c r="B949" s="239"/>
      <c r="C949" s="239"/>
      <c r="D949" s="239"/>
      <c r="E949" s="239"/>
      <c r="F949" s="239"/>
      <c r="G949" s="239"/>
      <c r="H949" s="239"/>
      <c r="I949" s="239"/>
      <c r="J949" s="239"/>
      <c r="K949" s="239"/>
      <c r="L949" s="239"/>
      <c r="M949" s="239"/>
      <c r="N949" s="239"/>
      <c r="O949" s="239"/>
      <c r="P949" s="239"/>
      <c r="Q949" s="239"/>
      <c r="R949" s="239"/>
      <c r="S949" s="239"/>
      <c r="T949" s="239"/>
      <c r="U949" s="239"/>
      <c r="V949" s="239"/>
      <c r="W949" s="239"/>
      <c r="X949" s="239"/>
      <c r="Y949" s="239"/>
      <c r="Z949" s="239"/>
      <c r="AA949" s="239"/>
      <c r="AB949" s="239"/>
      <c r="AC949" s="239"/>
      <c r="AD949" s="239"/>
      <c r="AE949" s="239"/>
      <c r="AF949" s="239"/>
      <c r="AG949" s="239"/>
      <c r="AH949" s="239"/>
    </row>
    <row r="950" ht="11.25" customHeight="1">
      <c r="A950" s="239"/>
      <c r="B950" s="239"/>
      <c r="C950" s="239"/>
      <c r="D950" s="239"/>
      <c r="E950" s="239"/>
      <c r="F950" s="239"/>
      <c r="G950" s="239"/>
      <c r="H950" s="239"/>
      <c r="I950" s="239"/>
      <c r="J950" s="239"/>
      <c r="K950" s="239"/>
      <c r="L950" s="239"/>
      <c r="M950" s="239"/>
      <c r="N950" s="239"/>
      <c r="O950" s="239"/>
      <c r="P950" s="239"/>
      <c r="Q950" s="239"/>
      <c r="R950" s="239"/>
      <c r="S950" s="239"/>
      <c r="T950" s="239"/>
      <c r="U950" s="239"/>
      <c r="V950" s="239"/>
      <c r="W950" s="239"/>
      <c r="X950" s="239"/>
      <c r="Y950" s="239"/>
      <c r="Z950" s="239"/>
      <c r="AA950" s="239"/>
      <c r="AB950" s="239"/>
      <c r="AC950" s="239"/>
      <c r="AD950" s="239"/>
      <c r="AE950" s="239"/>
      <c r="AF950" s="239"/>
      <c r="AG950" s="239"/>
      <c r="AH950" s="239"/>
    </row>
    <row r="951" ht="11.25" customHeight="1">
      <c r="A951" s="239"/>
      <c r="B951" s="239"/>
      <c r="C951" s="239"/>
      <c r="D951" s="239"/>
      <c r="E951" s="239"/>
      <c r="F951" s="239"/>
      <c r="G951" s="239"/>
      <c r="H951" s="239"/>
      <c r="I951" s="239"/>
      <c r="J951" s="239"/>
      <c r="K951" s="239"/>
      <c r="L951" s="239"/>
      <c r="M951" s="239"/>
      <c r="N951" s="239"/>
      <c r="O951" s="239"/>
      <c r="P951" s="239"/>
      <c r="Q951" s="239"/>
      <c r="R951" s="239"/>
      <c r="S951" s="239"/>
      <c r="T951" s="239"/>
      <c r="U951" s="239"/>
      <c r="V951" s="239"/>
      <c r="W951" s="239"/>
      <c r="X951" s="239"/>
      <c r="Y951" s="239"/>
      <c r="Z951" s="239"/>
      <c r="AA951" s="239"/>
      <c r="AB951" s="239"/>
      <c r="AC951" s="239"/>
      <c r="AD951" s="239"/>
      <c r="AE951" s="239"/>
      <c r="AF951" s="239"/>
      <c r="AG951" s="239"/>
      <c r="AH951" s="239"/>
    </row>
    <row r="952" ht="11.25" customHeight="1">
      <c r="A952" s="239"/>
      <c r="B952" s="239"/>
      <c r="C952" s="239"/>
      <c r="D952" s="239"/>
      <c r="E952" s="239"/>
      <c r="F952" s="239"/>
      <c r="G952" s="239"/>
      <c r="H952" s="239"/>
      <c r="I952" s="239"/>
      <c r="J952" s="239"/>
      <c r="K952" s="239"/>
      <c r="L952" s="239"/>
      <c r="M952" s="239"/>
      <c r="N952" s="239"/>
      <c r="O952" s="239"/>
      <c r="P952" s="239"/>
      <c r="Q952" s="239"/>
      <c r="R952" s="239"/>
      <c r="S952" s="239"/>
      <c r="T952" s="239"/>
      <c r="U952" s="239"/>
      <c r="V952" s="239"/>
      <c r="W952" s="239"/>
      <c r="X952" s="239"/>
      <c r="Y952" s="239"/>
      <c r="Z952" s="239"/>
      <c r="AA952" s="239"/>
      <c r="AB952" s="239"/>
      <c r="AC952" s="239"/>
      <c r="AD952" s="239"/>
      <c r="AE952" s="239"/>
      <c r="AF952" s="239"/>
      <c r="AG952" s="239"/>
      <c r="AH952" s="239"/>
    </row>
    <row r="953" ht="11.25" customHeight="1">
      <c r="A953" s="239"/>
      <c r="B953" s="239"/>
      <c r="C953" s="239"/>
      <c r="D953" s="239"/>
      <c r="E953" s="239"/>
      <c r="F953" s="239"/>
      <c r="G953" s="239"/>
      <c r="H953" s="239"/>
      <c r="I953" s="239"/>
      <c r="J953" s="239"/>
      <c r="K953" s="239"/>
      <c r="L953" s="239"/>
      <c r="M953" s="239"/>
      <c r="N953" s="239"/>
      <c r="O953" s="239"/>
      <c r="P953" s="239"/>
      <c r="Q953" s="239"/>
      <c r="R953" s="239"/>
      <c r="S953" s="239"/>
      <c r="T953" s="239"/>
      <c r="U953" s="239"/>
      <c r="V953" s="239"/>
      <c r="W953" s="239"/>
      <c r="X953" s="239"/>
      <c r="Y953" s="239"/>
      <c r="Z953" s="239"/>
      <c r="AA953" s="239"/>
      <c r="AB953" s="239"/>
      <c r="AC953" s="239"/>
      <c r="AD953" s="239"/>
      <c r="AE953" s="239"/>
      <c r="AF953" s="239"/>
      <c r="AG953" s="239"/>
      <c r="AH953" s="239"/>
    </row>
    <row r="954" ht="11.25" customHeight="1">
      <c r="A954" s="239"/>
      <c r="B954" s="239"/>
      <c r="C954" s="239"/>
      <c r="D954" s="239"/>
      <c r="E954" s="239"/>
      <c r="F954" s="239"/>
      <c r="G954" s="239"/>
      <c r="H954" s="239"/>
      <c r="I954" s="239"/>
      <c r="J954" s="239"/>
      <c r="K954" s="239"/>
      <c r="L954" s="239"/>
      <c r="M954" s="239"/>
      <c r="N954" s="239"/>
      <c r="O954" s="239"/>
      <c r="P954" s="239"/>
      <c r="Q954" s="239"/>
      <c r="R954" s="239"/>
      <c r="S954" s="239"/>
      <c r="T954" s="239"/>
      <c r="U954" s="239"/>
      <c r="V954" s="239"/>
      <c r="W954" s="239"/>
      <c r="X954" s="239"/>
      <c r="Y954" s="239"/>
      <c r="Z954" s="239"/>
      <c r="AA954" s="239"/>
      <c r="AB954" s="239"/>
      <c r="AC954" s="239"/>
      <c r="AD954" s="239"/>
      <c r="AE954" s="239"/>
      <c r="AF954" s="239"/>
      <c r="AG954" s="239"/>
      <c r="AH954" s="239"/>
    </row>
    <row r="955" ht="11.25" customHeight="1">
      <c r="A955" s="239"/>
      <c r="B955" s="239"/>
      <c r="C955" s="239"/>
      <c r="D955" s="239"/>
      <c r="E955" s="239"/>
      <c r="F955" s="239"/>
      <c r="G955" s="239"/>
      <c r="H955" s="239"/>
      <c r="I955" s="239"/>
      <c r="J955" s="239"/>
      <c r="K955" s="239"/>
      <c r="L955" s="239"/>
      <c r="M955" s="239"/>
      <c r="N955" s="239"/>
      <c r="O955" s="239"/>
      <c r="P955" s="239"/>
      <c r="Q955" s="239"/>
      <c r="R955" s="239"/>
      <c r="S955" s="239"/>
      <c r="T955" s="239"/>
      <c r="U955" s="239"/>
      <c r="V955" s="239"/>
      <c r="W955" s="239"/>
      <c r="X955" s="239"/>
      <c r="Y955" s="239"/>
      <c r="Z955" s="239"/>
      <c r="AA955" s="239"/>
      <c r="AB955" s="239"/>
      <c r="AC955" s="239"/>
      <c r="AD955" s="239"/>
      <c r="AE955" s="239"/>
      <c r="AF955" s="239"/>
      <c r="AG955" s="239"/>
      <c r="AH955" s="239"/>
    </row>
    <row r="956" ht="11.25" customHeight="1">
      <c r="A956" s="239"/>
      <c r="B956" s="239"/>
      <c r="C956" s="239"/>
      <c r="D956" s="239"/>
      <c r="E956" s="239"/>
      <c r="F956" s="239"/>
      <c r="G956" s="239"/>
      <c r="H956" s="239"/>
      <c r="I956" s="239"/>
      <c r="J956" s="239"/>
      <c r="K956" s="239"/>
      <c r="L956" s="239"/>
      <c r="M956" s="239"/>
      <c r="N956" s="239"/>
      <c r="O956" s="239"/>
      <c r="P956" s="239"/>
      <c r="Q956" s="239"/>
      <c r="R956" s="239"/>
      <c r="S956" s="239"/>
      <c r="T956" s="239"/>
      <c r="U956" s="239"/>
      <c r="V956" s="239"/>
      <c r="W956" s="239"/>
      <c r="X956" s="239"/>
      <c r="Y956" s="239"/>
      <c r="Z956" s="239"/>
      <c r="AA956" s="239"/>
      <c r="AB956" s="239"/>
      <c r="AC956" s="239"/>
      <c r="AD956" s="239"/>
      <c r="AE956" s="239"/>
      <c r="AF956" s="239"/>
      <c r="AG956" s="239"/>
      <c r="AH956" s="239"/>
    </row>
    <row r="957" ht="11.25" customHeight="1">
      <c r="A957" s="239"/>
      <c r="B957" s="239"/>
      <c r="C957" s="239"/>
      <c r="D957" s="239"/>
      <c r="E957" s="239"/>
      <c r="F957" s="239"/>
      <c r="G957" s="239"/>
      <c r="H957" s="239"/>
      <c r="I957" s="239"/>
      <c r="J957" s="239"/>
      <c r="K957" s="239"/>
      <c r="L957" s="239"/>
      <c r="M957" s="239"/>
      <c r="N957" s="239"/>
      <c r="O957" s="239"/>
      <c r="P957" s="239"/>
      <c r="Q957" s="239"/>
      <c r="R957" s="239"/>
      <c r="S957" s="239"/>
      <c r="T957" s="239"/>
      <c r="U957" s="239"/>
      <c r="V957" s="239"/>
      <c r="W957" s="239"/>
      <c r="X957" s="239"/>
      <c r="Y957" s="239"/>
      <c r="Z957" s="239"/>
      <c r="AA957" s="239"/>
      <c r="AB957" s="239"/>
      <c r="AC957" s="239"/>
      <c r="AD957" s="239"/>
      <c r="AE957" s="239"/>
      <c r="AF957" s="239"/>
      <c r="AG957" s="239"/>
      <c r="AH957" s="239"/>
    </row>
    <row r="958" ht="11.25" customHeight="1">
      <c r="A958" s="239"/>
      <c r="B958" s="239"/>
      <c r="C958" s="239"/>
      <c r="D958" s="239"/>
      <c r="E958" s="239"/>
      <c r="F958" s="239"/>
      <c r="G958" s="239"/>
      <c r="H958" s="239"/>
      <c r="I958" s="239"/>
      <c r="J958" s="239"/>
      <c r="K958" s="239"/>
      <c r="L958" s="239"/>
      <c r="M958" s="239"/>
      <c r="N958" s="239"/>
      <c r="O958" s="239"/>
      <c r="P958" s="239"/>
      <c r="Q958" s="239"/>
      <c r="R958" s="239"/>
      <c r="S958" s="239"/>
      <c r="T958" s="239"/>
      <c r="U958" s="239"/>
      <c r="V958" s="239"/>
      <c r="W958" s="239"/>
      <c r="X958" s="239"/>
      <c r="Y958" s="239"/>
      <c r="Z958" s="239"/>
      <c r="AA958" s="239"/>
      <c r="AB958" s="239"/>
      <c r="AC958" s="239"/>
      <c r="AD958" s="239"/>
      <c r="AE958" s="239"/>
      <c r="AF958" s="239"/>
      <c r="AG958" s="239"/>
      <c r="AH958" s="239"/>
    </row>
    <row r="959" ht="11.25" customHeight="1">
      <c r="A959" s="239"/>
      <c r="B959" s="239"/>
      <c r="C959" s="239"/>
      <c r="D959" s="239"/>
      <c r="E959" s="239"/>
      <c r="F959" s="239"/>
      <c r="G959" s="239"/>
      <c r="H959" s="239"/>
      <c r="I959" s="239"/>
      <c r="J959" s="239"/>
      <c r="K959" s="239"/>
      <c r="L959" s="239"/>
      <c r="M959" s="239"/>
      <c r="N959" s="239"/>
      <c r="O959" s="239"/>
      <c r="P959" s="239"/>
      <c r="Q959" s="239"/>
      <c r="R959" s="239"/>
      <c r="S959" s="239"/>
      <c r="T959" s="239"/>
      <c r="U959" s="239"/>
      <c r="V959" s="239"/>
      <c r="W959" s="239"/>
      <c r="X959" s="239"/>
      <c r="Y959" s="239"/>
      <c r="Z959" s="239"/>
      <c r="AA959" s="239"/>
      <c r="AB959" s="239"/>
      <c r="AC959" s="239"/>
      <c r="AD959" s="239"/>
      <c r="AE959" s="239"/>
      <c r="AF959" s="239"/>
      <c r="AG959" s="239"/>
      <c r="AH959" s="239"/>
    </row>
    <row r="960" ht="11.25" customHeight="1">
      <c r="A960" s="239"/>
      <c r="B960" s="239"/>
      <c r="C960" s="239"/>
      <c r="D960" s="239"/>
      <c r="E960" s="239"/>
      <c r="F960" s="239"/>
      <c r="G960" s="239"/>
      <c r="H960" s="239"/>
      <c r="I960" s="239"/>
      <c r="J960" s="239"/>
      <c r="K960" s="239"/>
      <c r="L960" s="239"/>
      <c r="M960" s="239"/>
      <c r="N960" s="239"/>
      <c r="O960" s="239"/>
      <c r="P960" s="239"/>
      <c r="Q960" s="239"/>
      <c r="R960" s="239"/>
      <c r="S960" s="239"/>
      <c r="T960" s="239"/>
      <c r="U960" s="239"/>
      <c r="V960" s="239"/>
      <c r="W960" s="239"/>
      <c r="X960" s="239"/>
      <c r="Y960" s="239"/>
      <c r="Z960" s="239"/>
      <c r="AA960" s="239"/>
      <c r="AB960" s="239"/>
      <c r="AC960" s="239"/>
      <c r="AD960" s="239"/>
      <c r="AE960" s="239"/>
      <c r="AF960" s="239"/>
      <c r="AG960" s="239"/>
      <c r="AH960" s="239"/>
    </row>
    <row r="961" ht="11.25" customHeight="1">
      <c r="A961" s="239"/>
      <c r="B961" s="239"/>
      <c r="C961" s="239"/>
      <c r="D961" s="239"/>
      <c r="E961" s="239"/>
      <c r="F961" s="239"/>
      <c r="G961" s="239"/>
      <c r="H961" s="239"/>
      <c r="I961" s="239"/>
      <c r="J961" s="239"/>
      <c r="K961" s="239"/>
      <c r="L961" s="239"/>
      <c r="M961" s="239"/>
      <c r="N961" s="239"/>
      <c r="O961" s="239"/>
      <c r="P961" s="239"/>
      <c r="Q961" s="239"/>
      <c r="R961" s="239"/>
      <c r="S961" s="239"/>
      <c r="T961" s="239"/>
      <c r="U961" s="239"/>
      <c r="V961" s="239"/>
      <c r="W961" s="239"/>
      <c r="X961" s="239"/>
      <c r="Y961" s="239"/>
      <c r="Z961" s="239"/>
      <c r="AA961" s="239"/>
      <c r="AB961" s="239"/>
      <c r="AC961" s="239"/>
      <c r="AD961" s="239"/>
      <c r="AE961" s="239"/>
      <c r="AF961" s="239"/>
      <c r="AG961" s="239"/>
      <c r="AH961" s="239"/>
    </row>
    <row r="962" ht="11.25" customHeight="1">
      <c r="A962" s="239"/>
      <c r="B962" s="239"/>
      <c r="C962" s="239"/>
      <c r="D962" s="239"/>
      <c r="E962" s="239"/>
      <c r="F962" s="239"/>
      <c r="G962" s="239"/>
      <c r="H962" s="239"/>
      <c r="I962" s="239"/>
      <c r="J962" s="239"/>
      <c r="K962" s="239"/>
      <c r="L962" s="239"/>
      <c r="M962" s="239"/>
      <c r="N962" s="239"/>
      <c r="O962" s="239"/>
      <c r="P962" s="239"/>
      <c r="Q962" s="239"/>
      <c r="R962" s="239"/>
      <c r="S962" s="239"/>
      <c r="T962" s="239"/>
      <c r="U962" s="239"/>
      <c r="V962" s="239"/>
      <c r="W962" s="239"/>
      <c r="X962" s="239"/>
      <c r="Y962" s="239"/>
      <c r="Z962" s="239"/>
      <c r="AA962" s="239"/>
      <c r="AB962" s="239"/>
      <c r="AC962" s="239"/>
      <c r="AD962" s="239"/>
      <c r="AE962" s="239"/>
      <c r="AF962" s="239"/>
      <c r="AG962" s="239"/>
      <c r="AH962" s="239"/>
    </row>
    <row r="963" ht="11.25" customHeight="1">
      <c r="A963" s="239"/>
      <c r="B963" s="239"/>
      <c r="C963" s="239"/>
      <c r="D963" s="239"/>
      <c r="E963" s="239"/>
      <c r="F963" s="239"/>
      <c r="G963" s="239"/>
      <c r="H963" s="239"/>
      <c r="I963" s="239"/>
      <c r="J963" s="239"/>
      <c r="K963" s="239"/>
      <c r="L963" s="239"/>
      <c r="M963" s="239"/>
      <c r="N963" s="239"/>
      <c r="O963" s="239"/>
      <c r="P963" s="239"/>
      <c r="Q963" s="239"/>
      <c r="R963" s="239"/>
      <c r="S963" s="239"/>
      <c r="T963" s="239"/>
      <c r="U963" s="239"/>
      <c r="V963" s="239"/>
      <c r="W963" s="239"/>
      <c r="X963" s="239"/>
      <c r="Y963" s="239"/>
      <c r="Z963" s="239"/>
      <c r="AA963" s="239"/>
      <c r="AB963" s="239"/>
      <c r="AC963" s="239"/>
      <c r="AD963" s="239"/>
      <c r="AE963" s="239"/>
      <c r="AF963" s="239"/>
      <c r="AG963" s="239"/>
      <c r="AH963" s="239"/>
    </row>
    <row r="964" ht="11.25" customHeight="1">
      <c r="A964" s="239"/>
      <c r="B964" s="239"/>
      <c r="C964" s="239"/>
      <c r="D964" s="239"/>
      <c r="E964" s="239"/>
      <c r="F964" s="239"/>
      <c r="G964" s="239"/>
      <c r="H964" s="239"/>
      <c r="I964" s="239"/>
      <c r="J964" s="239"/>
      <c r="K964" s="239"/>
      <c r="L964" s="239"/>
      <c r="M964" s="239"/>
      <c r="N964" s="239"/>
      <c r="O964" s="239"/>
      <c r="P964" s="239"/>
      <c r="Q964" s="239"/>
      <c r="R964" s="239"/>
      <c r="S964" s="239"/>
      <c r="T964" s="239"/>
      <c r="U964" s="239"/>
      <c r="V964" s="239"/>
      <c r="W964" s="239"/>
      <c r="X964" s="239"/>
      <c r="Y964" s="239"/>
      <c r="Z964" s="239"/>
      <c r="AA964" s="239"/>
      <c r="AB964" s="239"/>
      <c r="AC964" s="239"/>
      <c r="AD964" s="239"/>
      <c r="AE964" s="239"/>
      <c r="AF964" s="239"/>
      <c r="AG964" s="239"/>
      <c r="AH964" s="239"/>
    </row>
    <row r="965" ht="11.25" customHeight="1">
      <c r="A965" s="239"/>
      <c r="B965" s="239"/>
      <c r="C965" s="239"/>
      <c r="D965" s="239"/>
      <c r="E965" s="239"/>
      <c r="F965" s="239"/>
      <c r="G965" s="239"/>
      <c r="H965" s="239"/>
      <c r="I965" s="239"/>
      <c r="J965" s="239"/>
      <c r="K965" s="239"/>
      <c r="L965" s="239"/>
      <c r="M965" s="239"/>
      <c r="N965" s="239"/>
      <c r="O965" s="239"/>
      <c r="P965" s="239"/>
      <c r="Q965" s="239"/>
      <c r="R965" s="239"/>
      <c r="S965" s="239"/>
      <c r="T965" s="239"/>
      <c r="U965" s="239"/>
      <c r="V965" s="239"/>
      <c r="W965" s="239"/>
      <c r="X965" s="239"/>
      <c r="Y965" s="239"/>
      <c r="Z965" s="239"/>
      <c r="AA965" s="239"/>
      <c r="AB965" s="239"/>
      <c r="AC965" s="239"/>
      <c r="AD965" s="239"/>
      <c r="AE965" s="239"/>
      <c r="AF965" s="239"/>
      <c r="AG965" s="239"/>
      <c r="AH965" s="239"/>
    </row>
    <row r="966" ht="11.25" customHeight="1">
      <c r="A966" s="239"/>
      <c r="B966" s="239"/>
      <c r="C966" s="239"/>
      <c r="D966" s="239"/>
      <c r="E966" s="239"/>
      <c r="F966" s="239"/>
      <c r="G966" s="239"/>
      <c r="H966" s="239"/>
      <c r="I966" s="239"/>
      <c r="J966" s="239"/>
      <c r="K966" s="239"/>
      <c r="L966" s="239"/>
      <c r="M966" s="239"/>
      <c r="N966" s="239"/>
      <c r="O966" s="239"/>
      <c r="P966" s="239"/>
      <c r="Q966" s="239"/>
      <c r="R966" s="239"/>
      <c r="S966" s="239"/>
      <c r="T966" s="239"/>
      <c r="U966" s="239"/>
      <c r="V966" s="239"/>
      <c r="W966" s="239"/>
      <c r="X966" s="239"/>
      <c r="Y966" s="239"/>
      <c r="Z966" s="239"/>
      <c r="AA966" s="239"/>
      <c r="AB966" s="239"/>
      <c r="AC966" s="239"/>
      <c r="AD966" s="239"/>
      <c r="AE966" s="239"/>
      <c r="AF966" s="239"/>
      <c r="AG966" s="239"/>
      <c r="AH966" s="239"/>
    </row>
    <row r="967" ht="11.25" customHeight="1">
      <c r="A967" s="239"/>
      <c r="B967" s="239"/>
      <c r="C967" s="239"/>
      <c r="D967" s="239"/>
      <c r="E967" s="239"/>
      <c r="F967" s="239"/>
      <c r="G967" s="239"/>
      <c r="H967" s="239"/>
      <c r="I967" s="239"/>
      <c r="J967" s="239"/>
      <c r="K967" s="239"/>
      <c r="L967" s="239"/>
      <c r="M967" s="239"/>
      <c r="N967" s="239"/>
      <c r="O967" s="239"/>
      <c r="P967" s="239"/>
      <c r="Q967" s="239"/>
      <c r="R967" s="239"/>
      <c r="S967" s="239"/>
      <c r="T967" s="239"/>
      <c r="U967" s="239"/>
      <c r="V967" s="239"/>
      <c r="W967" s="239"/>
      <c r="X967" s="239"/>
      <c r="Y967" s="239"/>
      <c r="Z967" s="239"/>
      <c r="AA967" s="239"/>
      <c r="AB967" s="239"/>
      <c r="AC967" s="239"/>
      <c r="AD967" s="239"/>
      <c r="AE967" s="239"/>
      <c r="AF967" s="239"/>
      <c r="AG967" s="239"/>
      <c r="AH967" s="239"/>
    </row>
    <row r="968" ht="11.25" customHeight="1">
      <c r="A968" s="239"/>
      <c r="B968" s="239"/>
      <c r="C968" s="239"/>
      <c r="D968" s="239"/>
      <c r="E968" s="239"/>
      <c r="F968" s="239"/>
      <c r="G968" s="239"/>
      <c r="H968" s="239"/>
      <c r="I968" s="239"/>
      <c r="J968" s="239"/>
      <c r="K968" s="239"/>
      <c r="L968" s="239"/>
      <c r="M968" s="239"/>
      <c r="N968" s="239"/>
      <c r="O968" s="239"/>
      <c r="P968" s="239"/>
      <c r="Q968" s="239"/>
      <c r="R968" s="239"/>
      <c r="S968" s="239"/>
      <c r="T968" s="239"/>
      <c r="U968" s="239"/>
      <c r="V968" s="239"/>
      <c r="W968" s="239"/>
      <c r="X968" s="239"/>
      <c r="Y968" s="239"/>
      <c r="Z968" s="239"/>
      <c r="AA968" s="239"/>
      <c r="AB968" s="239"/>
      <c r="AC968" s="239"/>
      <c r="AD968" s="239"/>
      <c r="AE968" s="239"/>
      <c r="AF968" s="239"/>
      <c r="AG968" s="239"/>
      <c r="AH968" s="239"/>
    </row>
    <row r="969" ht="11.25" customHeight="1">
      <c r="A969" s="239"/>
      <c r="B969" s="239"/>
      <c r="C969" s="239"/>
      <c r="D969" s="239"/>
      <c r="E969" s="239"/>
      <c r="F969" s="239"/>
      <c r="G969" s="239"/>
      <c r="H969" s="239"/>
      <c r="I969" s="239"/>
      <c r="J969" s="239"/>
      <c r="K969" s="239"/>
      <c r="L969" s="239"/>
      <c r="M969" s="239"/>
      <c r="N969" s="239"/>
      <c r="O969" s="239"/>
      <c r="P969" s="239"/>
      <c r="Q969" s="239"/>
      <c r="R969" s="239"/>
      <c r="S969" s="239"/>
      <c r="T969" s="239"/>
      <c r="U969" s="239"/>
      <c r="V969" s="239"/>
      <c r="W969" s="239"/>
      <c r="X969" s="239"/>
      <c r="Y969" s="239"/>
      <c r="Z969" s="239"/>
      <c r="AA969" s="239"/>
      <c r="AB969" s="239"/>
      <c r="AC969" s="239"/>
      <c r="AD969" s="239"/>
      <c r="AE969" s="239"/>
      <c r="AF969" s="239"/>
      <c r="AG969" s="239"/>
      <c r="AH969" s="239"/>
    </row>
    <row r="970" ht="11.25" customHeight="1">
      <c r="A970" s="239"/>
      <c r="B970" s="239"/>
      <c r="C970" s="239"/>
      <c r="D970" s="239"/>
      <c r="E970" s="239"/>
      <c r="F970" s="239"/>
      <c r="G970" s="239"/>
      <c r="H970" s="239"/>
      <c r="I970" s="239"/>
      <c r="J970" s="239"/>
      <c r="K970" s="239"/>
      <c r="L970" s="239"/>
      <c r="M970" s="239"/>
      <c r="N970" s="239"/>
      <c r="O970" s="239"/>
      <c r="P970" s="239"/>
      <c r="Q970" s="239"/>
      <c r="R970" s="239"/>
      <c r="S970" s="239"/>
      <c r="T970" s="239"/>
      <c r="U970" s="239"/>
      <c r="V970" s="239"/>
      <c r="W970" s="239"/>
      <c r="X970" s="239"/>
      <c r="Y970" s="239"/>
      <c r="Z970" s="239"/>
      <c r="AA970" s="239"/>
      <c r="AB970" s="239"/>
      <c r="AC970" s="239"/>
      <c r="AD970" s="239"/>
      <c r="AE970" s="239"/>
      <c r="AF970" s="239"/>
      <c r="AG970" s="239"/>
      <c r="AH970" s="239"/>
    </row>
    <row r="971" ht="11.25" customHeight="1">
      <c r="A971" s="239"/>
      <c r="B971" s="239"/>
      <c r="C971" s="239"/>
      <c r="D971" s="239"/>
      <c r="E971" s="239"/>
      <c r="F971" s="239"/>
      <c r="G971" s="239"/>
      <c r="H971" s="239"/>
      <c r="I971" s="239"/>
      <c r="J971" s="239"/>
      <c r="K971" s="239"/>
      <c r="L971" s="239"/>
      <c r="M971" s="239"/>
      <c r="N971" s="239"/>
      <c r="O971" s="239"/>
      <c r="P971" s="239"/>
      <c r="Q971" s="239"/>
      <c r="R971" s="239"/>
      <c r="S971" s="239"/>
      <c r="T971" s="239"/>
      <c r="U971" s="239"/>
      <c r="V971" s="239"/>
      <c r="W971" s="239"/>
      <c r="X971" s="239"/>
      <c r="Y971" s="239"/>
      <c r="Z971" s="239"/>
      <c r="AA971" s="239"/>
      <c r="AB971" s="239"/>
      <c r="AC971" s="239"/>
      <c r="AD971" s="239"/>
      <c r="AE971" s="239"/>
      <c r="AF971" s="239"/>
      <c r="AG971" s="239"/>
      <c r="AH971" s="239"/>
    </row>
    <row r="972" ht="11.25" customHeight="1">
      <c r="A972" s="239"/>
      <c r="B972" s="239"/>
      <c r="C972" s="239"/>
      <c r="D972" s="239"/>
      <c r="E972" s="239"/>
      <c r="F972" s="239"/>
      <c r="G972" s="239"/>
      <c r="H972" s="239"/>
      <c r="I972" s="239"/>
      <c r="J972" s="239"/>
      <c r="K972" s="239"/>
      <c r="L972" s="239"/>
      <c r="M972" s="239"/>
      <c r="N972" s="239"/>
      <c r="O972" s="239"/>
      <c r="P972" s="239"/>
      <c r="Q972" s="239"/>
      <c r="R972" s="239"/>
      <c r="S972" s="239"/>
      <c r="T972" s="239"/>
      <c r="U972" s="239"/>
      <c r="V972" s="239"/>
      <c r="W972" s="239"/>
      <c r="X972" s="239"/>
      <c r="Y972" s="239"/>
      <c r="Z972" s="239"/>
      <c r="AA972" s="239"/>
      <c r="AB972" s="239"/>
      <c r="AC972" s="239"/>
      <c r="AD972" s="239"/>
      <c r="AE972" s="239"/>
      <c r="AF972" s="239"/>
      <c r="AG972" s="239"/>
      <c r="AH972" s="239"/>
    </row>
    <row r="973" ht="11.25" customHeight="1">
      <c r="A973" s="239"/>
      <c r="B973" s="239"/>
      <c r="C973" s="239"/>
      <c r="D973" s="239"/>
      <c r="E973" s="239"/>
      <c r="F973" s="239"/>
      <c r="G973" s="239"/>
      <c r="H973" s="239"/>
      <c r="I973" s="239"/>
      <c r="J973" s="239"/>
      <c r="K973" s="239"/>
      <c r="L973" s="239"/>
      <c r="M973" s="239"/>
      <c r="N973" s="239"/>
      <c r="O973" s="239"/>
      <c r="P973" s="239"/>
      <c r="Q973" s="239"/>
      <c r="R973" s="239"/>
      <c r="S973" s="239"/>
      <c r="T973" s="239"/>
      <c r="U973" s="239"/>
      <c r="V973" s="239"/>
      <c r="W973" s="239"/>
      <c r="X973" s="239"/>
      <c r="Y973" s="239"/>
      <c r="Z973" s="239"/>
      <c r="AA973" s="239"/>
      <c r="AB973" s="239"/>
      <c r="AC973" s="239"/>
      <c r="AD973" s="239"/>
      <c r="AE973" s="239"/>
      <c r="AF973" s="239"/>
      <c r="AG973" s="239"/>
      <c r="AH973" s="239"/>
    </row>
    <row r="974" ht="11.25" customHeight="1">
      <c r="A974" s="239"/>
      <c r="B974" s="239"/>
      <c r="C974" s="239"/>
      <c r="D974" s="239"/>
      <c r="E974" s="239"/>
      <c r="F974" s="239"/>
      <c r="G974" s="239"/>
      <c r="H974" s="239"/>
      <c r="I974" s="239"/>
      <c r="J974" s="239"/>
      <c r="K974" s="239"/>
      <c r="L974" s="239"/>
      <c r="M974" s="239"/>
      <c r="N974" s="239"/>
      <c r="O974" s="239"/>
      <c r="P974" s="239"/>
      <c r="Q974" s="239"/>
      <c r="R974" s="239"/>
      <c r="S974" s="239"/>
      <c r="T974" s="239"/>
      <c r="U974" s="239"/>
      <c r="V974" s="239"/>
      <c r="W974" s="239"/>
      <c r="X974" s="239"/>
      <c r="Y974" s="239"/>
      <c r="Z974" s="239"/>
      <c r="AA974" s="239"/>
      <c r="AB974" s="239"/>
      <c r="AC974" s="239"/>
      <c r="AD974" s="239"/>
      <c r="AE974" s="239"/>
      <c r="AF974" s="239"/>
      <c r="AG974" s="239"/>
      <c r="AH974" s="239"/>
    </row>
    <row r="975" ht="11.25" customHeight="1">
      <c r="A975" s="239"/>
      <c r="B975" s="239"/>
      <c r="C975" s="239"/>
      <c r="D975" s="239"/>
      <c r="E975" s="239"/>
      <c r="F975" s="239"/>
      <c r="G975" s="239"/>
      <c r="H975" s="239"/>
      <c r="I975" s="239"/>
      <c r="J975" s="239"/>
      <c r="K975" s="239"/>
      <c r="L975" s="239"/>
      <c r="M975" s="239"/>
      <c r="N975" s="239"/>
      <c r="O975" s="239"/>
      <c r="P975" s="239"/>
      <c r="Q975" s="239"/>
      <c r="R975" s="239"/>
      <c r="S975" s="239"/>
      <c r="T975" s="239"/>
      <c r="U975" s="239"/>
      <c r="V975" s="239"/>
      <c r="W975" s="239"/>
      <c r="X975" s="239"/>
      <c r="Y975" s="239"/>
      <c r="Z975" s="239"/>
      <c r="AA975" s="239"/>
      <c r="AB975" s="239"/>
      <c r="AC975" s="239"/>
      <c r="AD975" s="239"/>
      <c r="AE975" s="239"/>
      <c r="AF975" s="239"/>
      <c r="AG975" s="239"/>
      <c r="AH975" s="239"/>
    </row>
    <row r="976" ht="11.25" customHeight="1">
      <c r="A976" s="239"/>
      <c r="B976" s="239"/>
      <c r="C976" s="239"/>
      <c r="D976" s="239"/>
      <c r="E976" s="239"/>
      <c r="F976" s="239"/>
      <c r="G976" s="239"/>
      <c r="H976" s="239"/>
      <c r="I976" s="239"/>
      <c r="J976" s="239"/>
      <c r="K976" s="239"/>
      <c r="L976" s="239"/>
      <c r="M976" s="239"/>
      <c r="N976" s="239"/>
      <c r="O976" s="239"/>
      <c r="P976" s="239"/>
      <c r="Q976" s="239"/>
      <c r="R976" s="239"/>
      <c r="S976" s="239"/>
      <c r="T976" s="239"/>
      <c r="U976" s="239"/>
      <c r="V976" s="239"/>
      <c r="W976" s="239"/>
      <c r="X976" s="239"/>
      <c r="Y976" s="239"/>
      <c r="Z976" s="239"/>
      <c r="AA976" s="239"/>
      <c r="AB976" s="239"/>
      <c r="AC976" s="239"/>
      <c r="AD976" s="239"/>
      <c r="AE976" s="239"/>
      <c r="AF976" s="239"/>
      <c r="AG976" s="239"/>
      <c r="AH976" s="239"/>
    </row>
    <row r="977" ht="11.25" customHeight="1">
      <c r="A977" s="239"/>
      <c r="B977" s="239"/>
      <c r="C977" s="239"/>
      <c r="D977" s="239"/>
      <c r="E977" s="239"/>
      <c r="F977" s="239"/>
      <c r="G977" s="239"/>
      <c r="H977" s="239"/>
      <c r="I977" s="239"/>
      <c r="J977" s="239"/>
      <c r="K977" s="239"/>
      <c r="L977" s="239"/>
      <c r="M977" s="239"/>
      <c r="N977" s="239"/>
      <c r="O977" s="239"/>
      <c r="P977" s="239"/>
      <c r="Q977" s="239"/>
      <c r="R977" s="239"/>
      <c r="S977" s="239"/>
      <c r="T977" s="239"/>
      <c r="U977" s="239"/>
      <c r="V977" s="239"/>
      <c r="W977" s="239"/>
      <c r="X977" s="239"/>
      <c r="Y977" s="239"/>
      <c r="Z977" s="239"/>
      <c r="AA977" s="239"/>
      <c r="AB977" s="239"/>
      <c r="AC977" s="239"/>
      <c r="AD977" s="239"/>
      <c r="AE977" s="239"/>
      <c r="AF977" s="239"/>
      <c r="AG977" s="239"/>
      <c r="AH977" s="239"/>
    </row>
    <row r="978" ht="11.25" customHeight="1">
      <c r="A978" s="239"/>
      <c r="B978" s="239"/>
      <c r="C978" s="239"/>
      <c r="D978" s="239"/>
      <c r="E978" s="239"/>
      <c r="F978" s="239"/>
      <c r="G978" s="239"/>
      <c r="H978" s="239"/>
      <c r="I978" s="239"/>
      <c r="J978" s="239"/>
      <c r="K978" s="239"/>
      <c r="L978" s="239"/>
      <c r="M978" s="239"/>
      <c r="N978" s="239"/>
      <c r="O978" s="239"/>
      <c r="P978" s="239"/>
      <c r="Q978" s="239"/>
      <c r="R978" s="239"/>
      <c r="S978" s="239"/>
      <c r="T978" s="239"/>
      <c r="U978" s="239"/>
      <c r="V978" s="239"/>
      <c r="W978" s="239"/>
      <c r="X978" s="239"/>
      <c r="Y978" s="239"/>
      <c r="Z978" s="239"/>
      <c r="AA978" s="239"/>
      <c r="AB978" s="239"/>
      <c r="AC978" s="239"/>
      <c r="AD978" s="239"/>
      <c r="AE978" s="239"/>
      <c r="AF978" s="239"/>
      <c r="AG978" s="239"/>
      <c r="AH978" s="239"/>
    </row>
    <row r="979" ht="11.25" customHeight="1">
      <c r="A979" s="239"/>
      <c r="B979" s="239"/>
      <c r="C979" s="239"/>
      <c r="D979" s="239"/>
      <c r="E979" s="239"/>
      <c r="F979" s="239"/>
      <c r="G979" s="239"/>
      <c r="H979" s="239"/>
      <c r="I979" s="239"/>
      <c r="J979" s="239"/>
      <c r="K979" s="239"/>
      <c r="L979" s="239"/>
      <c r="M979" s="239"/>
      <c r="N979" s="239"/>
      <c r="O979" s="239"/>
      <c r="P979" s="239"/>
      <c r="Q979" s="239"/>
      <c r="R979" s="239"/>
      <c r="S979" s="239"/>
      <c r="T979" s="239"/>
      <c r="U979" s="239"/>
      <c r="V979" s="239"/>
      <c r="W979" s="239"/>
      <c r="X979" s="239"/>
      <c r="Y979" s="239"/>
      <c r="Z979" s="239"/>
      <c r="AA979" s="239"/>
      <c r="AB979" s="239"/>
      <c r="AC979" s="239"/>
      <c r="AD979" s="239"/>
      <c r="AE979" s="239"/>
      <c r="AF979" s="239"/>
      <c r="AG979" s="239"/>
      <c r="AH979" s="239"/>
    </row>
    <row r="980" ht="11.25" customHeight="1">
      <c r="A980" s="239"/>
      <c r="B980" s="239"/>
      <c r="C980" s="239"/>
      <c r="D980" s="239"/>
      <c r="E980" s="239"/>
      <c r="F980" s="239"/>
      <c r="G980" s="239"/>
      <c r="H980" s="239"/>
      <c r="I980" s="239"/>
      <c r="J980" s="239"/>
      <c r="K980" s="239"/>
      <c r="L980" s="239"/>
      <c r="M980" s="239"/>
      <c r="N980" s="239"/>
      <c r="O980" s="239"/>
      <c r="P980" s="239"/>
      <c r="Q980" s="239"/>
      <c r="R980" s="239"/>
      <c r="S980" s="239"/>
      <c r="T980" s="239"/>
      <c r="U980" s="239"/>
      <c r="V980" s="239"/>
      <c r="W980" s="239"/>
      <c r="X980" s="239"/>
      <c r="Y980" s="239"/>
      <c r="Z980" s="239"/>
      <c r="AA980" s="239"/>
      <c r="AB980" s="239"/>
      <c r="AC980" s="239"/>
      <c r="AD980" s="239"/>
      <c r="AE980" s="239"/>
      <c r="AF980" s="239"/>
      <c r="AG980" s="239"/>
      <c r="AH980" s="239"/>
    </row>
    <row r="981" ht="11.25" customHeight="1">
      <c r="A981" s="239"/>
      <c r="B981" s="239"/>
      <c r="C981" s="239"/>
      <c r="D981" s="239"/>
      <c r="E981" s="239"/>
      <c r="F981" s="239"/>
      <c r="G981" s="239"/>
      <c r="H981" s="239"/>
      <c r="I981" s="239"/>
      <c r="J981" s="239"/>
      <c r="K981" s="239"/>
      <c r="L981" s="239"/>
      <c r="M981" s="239"/>
      <c r="N981" s="239"/>
      <c r="O981" s="239"/>
      <c r="P981" s="239"/>
      <c r="Q981" s="239"/>
      <c r="R981" s="239"/>
      <c r="S981" s="239"/>
      <c r="T981" s="239"/>
      <c r="U981" s="239"/>
      <c r="V981" s="239"/>
      <c r="W981" s="239"/>
      <c r="X981" s="239"/>
      <c r="Y981" s="239"/>
      <c r="Z981" s="239"/>
      <c r="AA981" s="239"/>
      <c r="AB981" s="239"/>
      <c r="AC981" s="239"/>
      <c r="AD981" s="239"/>
      <c r="AE981" s="239"/>
      <c r="AF981" s="239"/>
      <c r="AG981" s="239"/>
      <c r="AH981" s="239"/>
    </row>
    <row r="982" ht="11.25" customHeight="1">
      <c r="A982" s="239"/>
      <c r="B982" s="239"/>
      <c r="C982" s="239"/>
      <c r="D982" s="239"/>
      <c r="E982" s="239"/>
      <c r="F982" s="239"/>
      <c r="G982" s="239"/>
      <c r="H982" s="239"/>
      <c r="I982" s="239"/>
      <c r="J982" s="239"/>
      <c r="K982" s="239"/>
      <c r="L982" s="239"/>
      <c r="M982" s="239"/>
      <c r="N982" s="239"/>
      <c r="O982" s="239"/>
      <c r="P982" s="239"/>
      <c r="Q982" s="239"/>
      <c r="R982" s="239"/>
      <c r="S982" s="239"/>
      <c r="T982" s="239"/>
      <c r="U982" s="239"/>
      <c r="V982" s="239"/>
      <c r="W982" s="239"/>
      <c r="X982" s="239"/>
      <c r="Y982" s="239"/>
      <c r="Z982" s="239"/>
      <c r="AA982" s="239"/>
      <c r="AB982" s="239"/>
      <c r="AC982" s="239"/>
      <c r="AD982" s="239"/>
      <c r="AE982" s="239"/>
      <c r="AF982" s="239"/>
      <c r="AG982" s="239"/>
      <c r="AH982" s="239"/>
    </row>
    <row r="983" ht="11.25" customHeight="1">
      <c r="A983" s="239"/>
      <c r="B983" s="239"/>
      <c r="C983" s="239"/>
      <c r="D983" s="239"/>
      <c r="E983" s="239"/>
      <c r="F983" s="239"/>
      <c r="G983" s="239"/>
      <c r="H983" s="239"/>
      <c r="I983" s="239"/>
      <c r="J983" s="239"/>
      <c r="K983" s="239"/>
      <c r="L983" s="239"/>
      <c r="M983" s="239"/>
      <c r="N983" s="239"/>
      <c r="O983" s="239"/>
      <c r="P983" s="239"/>
      <c r="Q983" s="239"/>
      <c r="R983" s="239"/>
      <c r="S983" s="239"/>
      <c r="T983" s="239"/>
      <c r="U983" s="239"/>
      <c r="V983" s="239"/>
      <c r="W983" s="239"/>
      <c r="X983" s="239"/>
      <c r="Y983" s="239"/>
      <c r="Z983" s="239"/>
      <c r="AA983" s="239"/>
      <c r="AB983" s="239"/>
      <c r="AC983" s="239"/>
      <c r="AD983" s="239"/>
      <c r="AE983" s="239"/>
      <c r="AF983" s="239"/>
      <c r="AG983" s="239"/>
      <c r="AH983" s="239"/>
    </row>
    <row r="984" ht="11.25" customHeight="1">
      <c r="A984" s="239"/>
      <c r="B984" s="239"/>
      <c r="C984" s="239"/>
      <c r="D984" s="239"/>
      <c r="E984" s="239"/>
      <c r="F984" s="239"/>
      <c r="G984" s="239"/>
      <c r="H984" s="239"/>
      <c r="I984" s="239"/>
      <c r="J984" s="239"/>
      <c r="K984" s="239"/>
      <c r="L984" s="239"/>
      <c r="M984" s="239"/>
      <c r="N984" s="239"/>
      <c r="O984" s="239"/>
      <c r="P984" s="239"/>
      <c r="Q984" s="239"/>
      <c r="R984" s="239"/>
      <c r="S984" s="239"/>
      <c r="T984" s="239"/>
      <c r="U984" s="239"/>
      <c r="V984" s="239"/>
      <c r="W984" s="239"/>
      <c r="X984" s="239"/>
      <c r="Y984" s="239"/>
      <c r="Z984" s="239"/>
      <c r="AA984" s="239"/>
      <c r="AB984" s="239"/>
      <c r="AC984" s="239"/>
      <c r="AD984" s="239"/>
      <c r="AE984" s="239"/>
      <c r="AF984" s="239"/>
      <c r="AG984" s="239"/>
      <c r="AH984" s="239"/>
    </row>
    <row r="985" ht="11.25" customHeight="1">
      <c r="A985" s="239"/>
      <c r="B985" s="239"/>
      <c r="C985" s="239"/>
      <c r="D985" s="239"/>
      <c r="E985" s="239"/>
      <c r="F985" s="239"/>
      <c r="G985" s="239"/>
      <c r="H985" s="239"/>
      <c r="I985" s="239"/>
      <c r="J985" s="239"/>
      <c r="K985" s="239"/>
      <c r="L985" s="239"/>
      <c r="M985" s="239"/>
      <c r="N985" s="239"/>
      <c r="O985" s="239"/>
      <c r="P985" s="239"/>
      <c r="Q985" s="239"/>
      <c r="R985" s="239"/>
      <c r="S985" s="239"/>
      <c r="T985" s="239"/>
      <c r="U985" s="239"/>
      <c r="V985" s="239"/>
      <c r="W985" s="239"/>
      <c r="X985" s="239"/>
      <c r="Y985" s="239"/>
      <c r="Z985" s="239"/>
      <c r="AA985" s="239"/>
      <c r="AB985" s="239"/>
      <c r="AC985" s="239"/>
      <c r="AD985" s="239"/>
      <c r="AE985" s="239"/>
      <c r="AF985" s="239"/>
      <c r="AG985" s="239"/>
      <c r="AH985" s="239"/>
    </row>
    <row r="986" ht="11.25" customHeight="1">
      <c r="A986" s="239"/>
      <c r="B986" s="239"/>
      <c r="C986" s="239"/>
      <c r="D986" s="239"/>
      <c r="E986" s="239"/>
      <c r="F986" s="239"/>
      <c r="G986" s="239"/>
      <c r="H986" s="239"/>
      <c r="I986" s="239"/>
      <c r="J986" s="239"/>
      <c r="K986" s="239"/>
      <c r="L986" s="239"/>
      <c r="M986" s="239"/>
      <c r="N986" s="239"/>
      <c r="O986" s="239"/>
      <c r="P986" s="239"/>
      <c r="Q986" s="239"/>
      <c r="R986" s="239"/>
      <c r="S986" s="239"/>
      <c r="T986" s="239"/>
      <c r="U986" s="239"/>
      <c r="V986" s="239"/>
      <c r="W986" s="239"/>
      <c r="X986" s="239"/>
      <c r="Y986" s="239"/>
      <c r="Z986" s="239"/>
      <c r="AA986" s="239"/>
      <c r="AB986" s="239"/>
      <c r="AC986" s="239"/>
      <c r="AD986" s="239"/>
      <c r="AE986" s="239"/>
      <c r="AF986" s="239"/>
      <c r="AG986" s="239"/>
      <c r="AH986" s="239"/>
    </row>
    <row r="987" ht="11.25" customHeight="1">
      <c r="A987" s="239"/>
      <c r="B987" s="239"/>
      <c r="C987" s="239"/>
      <c r="D987" s="239"/>
      <c r="E987" s="239"/>
      <c r="F987" s="239"/>
      <c r="G987" s="239"/>
      <c r="H987" s="239"/>
      <c r="I987" s="239"/>
      <c r="J987" s="239"/>
      <c r="K987" s="239"/>
      <c r="L987" s="239"/>
      <c r="M987" s="239"/>
      <c r="N987" s="239"/>
      <c r="O987" s="239"/>
      <c r="P987" s="239"/>
      <c r="Q987" s="239"/>
      <c r="R987" s="239"/>
      <c r="S987" s="239"/>
      <c r="T987" s="239"/>
      <c r="U987" s="239"/>
      <c r="V987" s="239"/>
      <c r="W987" s="239"/>
      <c r="X987" s="239"/>
      <c r="Y987" s="239"/>
      <c r="Z987" s="239"/>
      <c r="AA987" s="239"/>
      <c r="AB987" s="239"/>
      <c r="AC987" s="239"/>
      <c r="AD987" s="239"/>
      <c r="AE987" s="239"/>
      <c r="AF987" s="239"/>
      <c r="AG987" s="239"/>
      <c r="AH987" s="239"/>
    </row>
    <row r="988" ht="11.25" customHeight="1">
      <c r="A988" s="239"/>
      <c r="B988" s="239"/>
      <c r="C988" s="239"/>
      <c r="D988" s="239"/>
      <c r="E988" s="239"/>
      <c r="F988" s="239"/>
      <c r="G988" s="239"/>
      <c r="H988" s="239"/>
      <c r="I988" s="239"/>
      <c r="J988" s="239"/>
      <c r="K988" s="239"/>
      <c r="L988" s="239"/>
      <c r="M988" s="239"/>
      <c r="N988" s="239"/>
      <c r="O988" s="239"/>
      <c r="P988" s="239"/>
      <c r="Q988" s="239"/>
      <c r="R988" s="239"/>
      <c r="S988" s="239"/>
      <c r="T988" s="239"/>
      <c r="U988" s="239"/>
      <c r="V988" s="239"/>
      <c r="W988" s="239"/>
      <c r="X988" s="239"/>
      <c r="Y988" s="239"/>
      <c r="Z988" s="239"/>
      <c r="AA988" s="239"/>
      <c r="AB988" s="239"/>
      <c r="AC988" s="239"/>
      <c r="AD988" s="239"/>
      <c r="AE988" s="239"/>
      <c r="AF988" s="239"/>
      <c r="AG988" s="239"/>
      <c r="AH988" s="239"/>
    </row>
    <row r="989" ht="11.25" customHeight="1">
      <c r="A989" s="239"/>
      <c r="B989" s="239"/>
      <c r="C989" s="239"/>
      <c r="D989" s="239"/>
      <c r="E989" s="239"/>
      <c r="F989" s="239"/>
      <c r="G989" s="239"/>
      <c r="H989" s="239"/>
      <c r="I989" s="239"/>
      <c r="J989" s="239"/>
      <c r="K989" s="239"/>
      <c r="L989" s="239"/>
      <c r="M989" s="239"/>
      <c r="N989" s="239"/>
      <c r="O989" s="239"/>
      <c r="P989" s="239"/>
      <c r="Q989" s="239"/>
      <c r="R989" s="239"/>
      <c r="S989" s="239"/>
      <c r="T989" s="239"/>
      <c r="U989" s="239"/>
      <c r="V989" s="239"/>
      <c r="W989" s="239"/>
      <c r="X989" s="239"/>
      <c r="Y989" s="239"/>
      <c r="Z989" s="239"/>
      <c r="AA989" s="239"/>
      <c r="AB989" s="239"/>
      <c r="AC989" s="239"/>
      <c r="AD989" s="239"/>
      <c r="AE989" s="239"/>
      <c r="AF989" s="239"/>
      <c r="AG989" s="239"/>
      <c r="AH989" s="239"/>
    </row>
    <row r="990" ht="11.25" customHeight="1">
      <c r="A990" s="239"/>
      <c r="B990" s="239"/>
      <c r="C990" s="239"/>
      <c r="D990" s="239"/>
      <c r="E990" s="239"/>
      <c r="F990" s="239"/>
      <c r="G990" s="239"/>
      <c r="H990" s="239"/>
      <c r="I990" s="239"/>
      <c r="J990" s="239"/>
      <c r="K990" s="239"/>
      <c r="L990" s="239"/>
      <c r="M990" s="239"/>
      <c r="N990" s="239"/>
      <c r="O990" s="239"/>
      <c r="P990" s="239"/>
      <c r="Q990" s="239"/>
      <c r="R990" s="239"/>
      <c r="S990" s="239"/>
      <c r="T990" s="239"/>
      <c r="U990" s="239"/>
      <c r="V990" s="239"/>
      <c r="W990" s="239"/>
      <c r="X990" s="239"/>
      <c r="Y990" s="239"/>
      <c r="Z990" s="239"/>
      <c r="AA990" s="239"/>
      <c r="AB990" s="239"/>
      <c r="AC990" s="239"/>
      <c r="AD990" s="239"/>
      <c r="AE990" s="239"/>
      <c r="AF990" s="239"/>
      <c r="AG990" s="239"/>
      <c r="AH990" s="239"/>
    </row>
    <row r="991" ht="11.25" customHeight="1">
      <c r="A991" s="239"/>
      <c r="B991" s="239"/>
      <c r="C991" s="239"/>
      <c r="D991" s="239"/>
      <c r="E991" s="239"/>
      <c r="F991" s="239"/>
      <c r="G991" s="239"/>
      <c r="H991" s="239"/>
      <c r="I991" s="239"/>
      <c r="J991" s="239"/>
      <c r="K991" s="239"/>
      <c r="L991" s="239"/>
      <c r="M991" s="239"/>
      <c r="N991" s="239"/>
      <c r="O991" s="239"/>
      <c r="P991" s="239"/>
      <c r="Q991" s="239"/>
      <c r="R991" s="239"/>
      <c r="S991" s="239"/>
      <c r="T991" s="239"/>
      <c r="U991" s="239"/>
      <c r="V991" s="239"/>
      <c r="W991" s="239"/>
      <c r="X991" s="239"/>
      <c r="Y991" s="239"/>
      <c r="Z991" s="239"/>
      <c r="AA991" s="239"/>
      <c r="AB991" s="239"/>
      <c r="AC991" s="239"/>
      <c r="AD991" s="239"/>
      <c r="AE991" s="239"/>
      <c r="AF991" s="239"/>
      <c r="AG991" s="239"/>
      <c r="AH991" s="239"/>
    </row>
    <row r="992" ht="11.25" customHeight="1">
      <c r="A992" s="239"/>
      <c r="B992" s="239"/>
      <c r="C992" s="239"/>
      <c r="D992" s="239"/>
      <c r="E992" s="239"/>
      <c r="F992" s="239"/>
      <c r="G992" s="239"/>
      <c r="H992" s="239"/>
      <c r="I992" s="239"/>
      <c r="J992" s="239"/>
      <c r="K992" s="239"/>
      <c r="L992" s="239"/>
      <c r="M992" s="239"/>
      <c r="N992" s="239"/>
      <c r="O992" s="239"/>
      <c r="P992" s="239"/>
      <c r="Q992" s="239"/>
      <c r="R992" s="239"/>
      <c r="S992" s="239"/>
      <c r="T992" s="239"/>
      <c r="U992" s="239"/>
      <c r="V992" s="239"/>
      <c r="W992" s="239"/>
      <c r="X992" s="239"/>
      <c r="Y992" s="239"/>
      <c r="Z992" s="239"/>
      <c r="AA992" s="239"/>
      <c r="AB992" s="239"/>
      <c r="AC992" s="239"/>
      <c r="AD992" s="239"/>
      <c r="AE992" s="239"/>
      <c r="AF992" s="239"/>
      <c r="AG992" s="239"/>
      <c r="AH992" s="239"/>
    </row>
    <row r="993" ht="11.25" customHeight="1">
      <c r="A993" s="239"/>
      <c r="B993" s="239"/>
      <c r="C993" s="239"/>
      <c r="D993" s="239"/>
      <c r="E993" s="239"/>
      <c r="F993" s="239"/>
      <c r="G993" s="239"/>
      <c r="H993" s="239"/>
      <c r="I993" s="239"/>
      <c r="J993" s="239"/>
      <c r="K993" s="239"/>
      <c r="L993" s="239"/>
      <c r="M993" s="239"/>
      <c r="N993" s="239"/>
      <c r="O993" s="239"/>
      <c r="P993" s="239"/>
      <c r="Q993" s="239"/>
      <c r="R993" s="239"/>
      <c r="S993" s="239"/>
      <c r="T993" s="239"/>
      <c r="U993" s="239"/>
      <c r="V993" s="239"/>
      <c r="W993" s="239"/>
      <c r="X993" s="239"/>
      <c r="Y993" s="239"/>
      <c r="Z993" s="239"/>
      <c r="AA993" s="239"/>
      <c r="AB993" s="239"/>
      <c r="AC993" s="239"/>
      <c r="AD993" s="239"/>
      <c r="AE993" s="239"/>
      <c r="AF993" s="239"/>
      <c r="AG993" s="239"/>
      <c r="AH993" s="239"/>
    </row>
    <row r="994" ht="11.25" customHeight="1">
      <c r="A994" s="239"/>
      <c r="B994" s="239"/>
      <c r="C994" s="239"/>
      <c r="D994" s="239"/>
      <c r="E994" s="239"/>
      <c r="F994" s="239"/>
      <c r="G994" s="239"/>
      <c r="H994" s="239"/>
      <c r="I994" s="239"/>
      <c r="J994" s="239"/>
      <c r="K994" s="239"/>
      <c r="L994" s="239"/>
      <c r="M994" s="239"/>
      <c r="N994" s="239"/>
      <c r="O994" s="239"/>
      <c r="P994" s="239"/>
      <c r="Q994" s="239"/>
      <c r="R994" s="239"/>
      <c r="S994" s="239"/>
      <c r="T994" s="239"/>
      <c r="U994" s="239"/>
      <c r="V994" s="239"/>
      <c r="W994" s="239"/>
      <c r="X994" s="239"/>
      <c r="Y994" s="239"/>
      <c r="Z994" s="239"/>
      <c r="AA994" s="239"/>
      <c r="AB994" s="239"/>
      <c r="AC994" s="239"/>
      <c r="AD994" s="239"/>
      <c r="AE994" s="239"/>
      <c r="AF994" s="239"/>
      <c r="AG994" s="239"/>
      <c r="AH994" s="239"/>
    </row>
    <row r="995" ht="11.25" customHeight="1">
      <c r="A995" s="239"/>
      <c r="B995" s="239"/>
      <c r="C995" s="239"/>
      <c r="D995" s="239"/>
      <c r="E995" s="239"/>
      <c r="F995" s="239"/>
      <c r="G995" s="239"/>
      <c r="H995" s="239"/>
      <c r="I995" s="239"/>
      <c r="J995" s="239"/>
      <c r="K995" s="239"/>
      <c r="L995" s="239"/>
      <c r="M995" s="239"/>
      <c r="N995" s="239"/>
      <c r="O995" s="239"/>
      <c r="P995" s="239"/>
      <c r="Q995" s="239"/>
      <c r="R995" s="239"/>
      <c r="S995" s="239"/>
      <c r="T995" s="239"/>
      <c r="U995" s="239"/>
      <c r="V995" s="239"/>
      <c r="W995" s="239"/>
      <c r="X995" s="239"/>
      <c r="Y995" s="239"/>
      <c r="Z995" s="239"/>
      <c r="AA995" s="239"/>
      <c r="AB995" s="239"/>
      <c r="AC995" s="239"/>
      <c r="AD995" s="239"/>
      <c r="AE995" s="239"/>
      <c r="AF995" s="239"/>
      <c r="AG995" s="239"/>
      <c r="AH995" s="239"/>
    </row>
    <row r="996" ht="11.25" customHeight="1">
      <c r="A996" s="239"/>
      <c r="B996" s="239"/>
      <c r="C996" s="239"/>
      <c r="D996" s="239"/>
      <c r="E996" s="239"/>
      <c r="F996" s="239"/>
      <c r="G996" s="239"/>
      <c r="H996" s="239"/>
      <c r="I996" s="239"/>
      <c r="J996" s="239"/>
      <c r="K996" s="239"/>
      <c r="L996" s="239"/>
      <c r="M996" s="239"/>
      <c r="N996" s="239"/>
      <c r="O996" s="239"/>
      <c r="P996" s="239"/>
      <c r="Q996" s="239"/>
      <c r="R996" s="239"/>
      <c r="S996" s="239"/>
      <c r="T996" s="239"/>
      <c r="U996" s="239"/>
      <c r="V996" s="239"/>
      <c r="W996" s="239"/>
      <c r="X996" s="239"/>
      <c r="Y996" s="239"/>
      <c r="Z996" s="239"/>
      <c r="AA996" s="239"/>
      <c r="AB996" s="239"/>
      <c r="AC996" s="239"/>
      <c r="AD996" s="239"/>
      <c r="AE996" s="239"/>
      <c r="AF996" s="239"/>
      <c r="AG996" s="239"/>
      <c r="AH996" s="239"/>
    </row>
    <row r="997" ht="11.25" customHeight="1">
      <c r="A997" s="239"/>
      <c r="B997" s="239"/>
      <c r="C997" s="239"/>
      <c r="D997" s="239"/>
      <c r="E997" s="239"/>
      <c r="F997" s="239"/>
      <c r="G997" s="239"/>
      <c r="H997" s="239"/>
      <c r="I997" s="239"/>
      <c r="J997" s="239"/>
      <c r="K997" s="239"/>
      <c r="L997" s="239"/>
      <c r="M997" s="239"/>
      <c r="N997" s="239"/>
      <c r="O997" s="239"/>
      <c r="P997" s="239"/>
      <c r="Q997" s="239"/>
      <c r="R997" s="239"/>
      <c r="S997" s="239"/>
      <c r="T997" s="239"/>
      <c r="U997" s="239"/>
      <c r="V997" s="239"/>
      <c r="W997" s="239"/>
      <c r="X997" s="239"/>
      <c r="Y997" s="239"/>
      <c r="Z997" s="239"/>
      <c r="AA997" s="239"/>
      <c r="AB997" s="239"/>
      <c r="AC997" s="239"/>
      <c r="AD997" s="239"/>
      <c r="AE997" s="239"/>
      <c r="AF997" s="239"/>
      <c r="AG997" s="239"/>
      <c r="AH997" s="239"/>
    </row>
    <row r="998" ht="11.25" customHeight="1">
      <c r="A998" s="239"/>
      <c r="B998" s="239"/>
      <c r="C998" s="239"/>
      <c r="D998" s="239"/>
      <c r="E998" s="239"/>
      <c r="F998" s="239"/>
      <c r="G998" s="239"/>
      <c r="H998" s="239"/>
      <c r="I998" s="239"/>
      <c r="J998" s="239"/>
      <c r="K998" s="239"/>
      <c r="L998" s="239"/>
      <c r="M998" s="239"/>
      <c r="N998" s="239"/>
      <c r="O998" s="239"/>
      <c r="P998" s="239"/>
      <c r="Q998" s="239"/>
      <c r="R998" s="239"/>
      <c r="S998" s="239"/>
      <c r="T998" s="239"/>
      <c r="U998" s="239"/>
      <c r="V998" s="239"/>
      <c r="W998" s="239"/>
      <c r="X998" s="239"/>
      <c r="Y998" s="239"/>
      <c r="Z998" s="239"/>
      <c r="AA998" s="239"/>
      <c r="AB998" s="239"/>
      <c r="AC998" s="239"/>
      <c r="AD998" s="239"/>
      <c r="AE998" s="239"/>
      <c r="AF998" s="239"/>
      <c r="AG998" s="239"/>
      <c r="AH998" s="239"/>
    </row>
    <row r="999" ht="11.25" customHeight="1">
      <c r="A999" s="239"/>
      <c r="B999" s="239"/>
      <c r="C999" s="239"/>
      <c r="D999" s="239"/>
      <c r="E999" s="239"/>
      <c r="F999" s="239"/>
      <c r="G999" s="239"/>
      <c r="H999" s="239"/>
      <c r="I999" s="239"/>
      <c r="J999" s="239"/>
      <c r="K999" s="239"/>
      <c r="L999" s="239"/>
      <c r="M999" s="239"/>
      <c r="N999" s="239"/>
      <c r="O999" s="239"/>
      <c r="P999" s="239"/>
      <c r="Q999" s="239"/>
      <c r="R999" s="239"/>
      <c r="S999" s="239"/>
      <c r="T999" s="239"/>
      <c r="U999" s="239"/>
      <c r="V999" s="239"/>
      <c r="W999" s="239"/>
      <c r="X999" s="239"/>
      <c r="Y999" s="239"/>
      <c r="Z999" s="239"/>
      <c r="AA999" s="239"/>
      <c r="AB999" s="239"/>
      <c r="AC999" s="239"/>
      <c r="AD999" s="239"/>
      <c r="AE999" s="239"/>
      <c r="AF999" s="239"/>
      <c r="AG999" s="239"/>
      <c r="AH999" s="239"/>
    </row>
    <row r="1000" ht="11.25" customHeight="1">
      <c r="A1000" s="239"/>
      <c r="B1000" s="239"/>
      <c r="C1000" s="239"/>
      <c r="D1000" s="239"/>
      <c r="E1000" s="239"/>
      <c r="F1000" s="239"/>
      <c r="G1000" s="239"/>
      <c r="H1000" s="239"/>
      <c r="I1000" s="239"/>
      <c r="J1000" s="239"/>
      <c r="K1000" s="239"/>
      <c r="L1000" s="239"/>
      <c r="M1000" s="239"/>
      <c r="N1000" s="239"/>
      <c r="O1000" s="239"/>
      <c r="P1000" s="239"/>
      <c r="Q1000" s="239"/>
      <c r="R1000" s="239"/>
      <c r="S1000" s="239"/>
      <c r="T1000" s="239"/>
      <c r="U1000" s="239"/>
      <c r="V1000" s="239"/>
      <c r="W1000" s="239"/>
      <c r="X1000" s="239"/>
      <c r="Y1000" s="239"/>
      <c r="Z1000" s="239"/>
      <c r="AA1000" s="239"/>
      <c r="AB1000" s="239"/>
      <c r="AC1000" s="239"/>
      <c r="AD1000" s="239"/>
      <c r="AE1000" s="239"/>
      <c r="AF1000" s="239"/>
      <c r="AG1000" s="239"/>
      <c r="AH1000" s="239"/>
    </row>
  </sheetData>
  <mergeCells count="70">
    <mergeCell ref="A29:F29"/>
    <mergeCell ref="A30:F30"/>
    <mergeCell ref="A31:F31"/>
    <mergeCell ref="A32:F32"/>
    <mergeCell ref="A33:F33"/>
    <mergeCell ref="A34:AA34"/>
    <mergeCell ref="A35:F35"/>
    <mergeCell ref="A36:F36"/>
    <mergeCell ref="A37:F37"/>
    <mergeCell ref="A38:AA38"/>
    <mergeCell ref="A39:F39"/>
    <mergeCell ref="A40:F40"/>
    <mergeCell ref="A41:F41"/>
    <mergeCell ref="A42:F42"/>
    <mergeCell ref="A50:F50"/>
    <mergeCell ref="A51:F51"/>
    <mergeCell ref="A52:F52"/>
    <mergeCell ref="A53:F53"/>
    <mergeCell ref="A54:F54"/>
    <mergeCell ref="A55:F55"/>
    <mergeCell ref="A56:F56"/>
    <mergeCell ref="A64:F64"/>
    <mergeCell ref="A65:F65"/>
    <mergeCell ref="A66:F66"/>
    <mergeCell ref="A57:F57"/>
    <mergeCell ref="A58:F58"/>
    <mergeCell ref="A59:F59"/>
    <mergeCell ref="A60:F60"/>
    <mergeCell ref="A61:F61"/>
    <mergeCell ref="A62:F62"/>
    <mergeCell ref="A63:AA63"/>
    <mergeCell ref="H6:H7"/>
    <mergeCell ref="I6:Y6"/>
    <mergeCell ref="Z6:Z7"/>
    <mergeCell ref="AA6:AA7"/>
    <mergeCell ref="A2:H2"/>
    <mergeCell ref="R2:R3"/>
    <mergeCell ref="AA2:AA3"/>
    <mergeCell ref="A3:H3"/>
    <mergeCell ref="A5:N5"/>
    <mergeCell ref="A6:F7"/>
    <mergeCell ref="G6:G7"/>
    <mergeCell ref="A8:F8"/>
    <mergeCell ref="A9:AA9"/>
    <mergeCell ref="A10:F10"/>
    <mergeCell ref="A11:F11"/>
    <mergeCell ref="A12:F12"/>
    <mergeCell ref="A13:F13"/>
    <mergeCell ref="A14:F14"/>
    <mergeCell ref="A15:F15"/>
    <mergeCell ref="A16:F16"/>
    <mergeCell ref="A17:F17"/>
    <mergeCell ref="A18:F18"/>
    <mergeCell ref="A19:F19"/>
    <mergeCell ref="A20:F20"/>
    <mergeCell ref="A21:F21"/>
    <mergeCell ref="A22:F22"/>
    <mergeCell ref="A23:F23"/>
    <mergeCell ref="A24:F24"/>
    <mergeCell ref="A25:F25"/>
    <mergeCell ref="A26:F26"/>
    <mergeCell ref="A27:F27"/>
    <mergeCell ref="A28:F28"/>
    <mergeCell ref="A43:F43"/>
    <mergeCell ref="A44:F44"/>
    <mergeCell ref="A45:F45"/>
    <mergeCell ref="A46:F46"/>
    <mergeCell ref="A47:F47"/>
    <mergeCell ref="A48:F48"/>
    <mergeCell ref="A49:F49"/>
  </mergeCells>
  <conditionalFormatting sqref="R5 AA5">
    <cfRule type="cellIs" dxfId="8" priority="1" operator="equal">
      <formula>"""Isnosi u EUR"""</formula>
    </cfRule>
  </conditionalFormatting>
  <conditionalFormatting sqref="I10:AA33 I35:AA37 I39:AA62 I64:AA66">
    <cfRule type="cellIs" dxfId="5" priority="2" operator="notEqual">
      <formula>ROUND(I10,2)</formula>
    </cfRule>
  </conditionalFormatting>
  <dataValidations>
    <dataValidation type="decimal" operator="notEqual" allowBlank="1" showInputMessage="1" showErrorMessage="1" prompt=" - " sqref="I10:AA33 I35:AA37 I39:AA62 I64:AA66">
      <formula1>9.999999999E9</formula1>
    </dataValidation>
  </dataValidation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2008-10-17T11:51:54Z</dcterms:created>
  <dc:creator>FINA - Centar za registre</dc:creator>
</cp:coreProperties>
</file>

<file path=docProps/custom.xml><?xml version="1.0" encoding="utf-8"?>
<Properties xmlns="http://schemas.openxmlformats.org/officeDocument/2006/custom-properties" xmlns:vt="http://schemas.openxmlformats.org/officeDocument/2006/docPropsVTypes"/>
</file>